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416" windowWidth="12390" windowHeight="9315" activeTab="1"/>
  </bookViews>
  <sheets>
    <sheet name="親子の部" sheetId="1" r:id="rId1"/>
    <sheet name="一般の部" sheetId="2" r:id="rId2"/>
    <sheet name="歴代優勝" sheetId="3" r:id="rId3"/>
    <sheet name="写真集" sheetId="4" r:id="rId4"/>
    <sheet name="登録ナンバー" sheetId="5" r:id="rId5"/>
  </sheets>
  <externalReferences>
    <externalReference r:id="rId8"/>
  </externalReferences>
  <definedNames>
    <definedName name="_xlnm.Print_Area" localSheetId="4">'登録ナンバー'!$A$418:$C$492</definedName>
  </definedNames>
  <calcPr fullCalcOnLoad="1"/>
</workbook>
</file>

<file path=xl/comments2.xml><?xml version="1.0" encoding="utf-8"?>
<comments xmlns="http://schemas.openxmlformats.org/spreadsheetml/2006/main">
  <authors>
    <author>NEC-PCuser</author>
  </authors>
  <commentList>
    <comment ref="A7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  <comment ref="BH49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<sst xmlns="http://schemas.openxmlformats.org/spreadsheetml/2006/main" count="3202" uniqueCount="1498">
  <si>
    <t>東近江市民</t>
  </si>
  <si>
    <t>東近江市民率</t>
  </si>
  <si>
    <t>プラチナ</t>
  </si>
  <si>
    <t>プラチナ</t>
  </si>
  <si>
    <t>プラチナ</t>
  </si>
  <si>
    <t>プラチナ</t>
  </si>
  <si>
    <t>プラチナ</t>
  </si>
  <si>
    <t>代表　宇尾数行</t>
  </si>
  <si>
    <t>oonamazu01@yahoo.co.jp</t>
  </si>
  <si>
    <t>東近江市民</t>
  </si>
  <si>
    <t>東近江市民率</t>
  </si>
  <si>
    <t>真佐子</t>
  </si>
  <si>
    <t>サプラ</t>
  </si>
  <si>
    <t>中原</t>
  </si>
  <si>
    <t>康晶</t>
  </si>
  <si>
    <t>男</t>
  </si>
  <si>
    <t>原田</t>
  </si>
  <si>
    <t>男</t>
  </si>
  <si>
    <t>Ｕ48</t>
  </si>
  <si>
    <t>男</t>
  </si>
  <si>
    <t>男</t>
  </si>
  <si>
    <t>U50</t>
  </si>
  <si>
    <t>U51</t>
  </si>
  <si>
    <t>漆原</t>
  </si>
  <si>
    <t>大介</t>
  </si>
  <si>
    <t>漆原大介</t>
  </si>
  <si>
    <t>男</t>
  </si>
  <si>
    <t>OK</t>
  </si>
  <si>
    <t>Ｕ52</t>
  </si>
  <si>
    <t>小嶋</t>
  </si>
  <si>
    <t>凜太郎</t>
  </si>
  <si>
    <t>小嶋凜太郎</t>
  </si>
  <si>
    <t>男</t>
  </si>
  <si>
    <t>OK</t>
  </si>
  <si>
    <t>全　東近江市民</t>
  </si>
  <si>
    <t>男</t>
  </si>
  <si>
    <t>サプラ　</t>
  </si>
  <si>
    <t>S19</t>
  </si>
  <si>
    <t>更家</t>
  </si>
  <si>
    <t>S20</t>
  </si>
  <si>
    <t>由紀</t>
  </si>
  <si>
    <t>サプラ</t>
  </si>
  <si>
    <t>U49</t>
  </si>
  <si>
    <t>徳光</t>
  </si>
  <si>
    <t>勝久</t>
  </si>
  <si>
    <t>OK</t>
  </si>
  <si>
    <t>山岡</t>
  </si>
  <si>
    <t>U50</t>
  </si>
  <si>
    <t>山岡千春</t>
  </si>
  <si>
    <t>OK</t>
  </si>
  <si>
    <t>湖東プラチナ</t>
  </si>
  <si>
    <t>湖東プラチナ</t>
  </si>
  <si>
    <t>梅田</t>
  </si>
  <si>
    <t>隆</t>
  </si>
  <si>
    <t>U01</t>
  </si>
  <si>
    <t>U47</t>
  </si>
  <si>
    <t>勉</t>
  </si>
  <si>
    <t>甲賀市</t>
  </si>
  <si>
    <t>永瀬</t>
  </si>
  <si>
    <t>卓夫</t>
  </si>
  <si>
    <t>武田</t>
  </si>
  <si>
    <t>　武</t>
  </si>
  <si>
    <t>西田</t>
  </si>
  <si>
    <t>和教</t>
  </si>
  <si>
    <t>彩子</t>
  </si>
  <si>
    <t>田中</t>
  </si>
  <si>
    <t>　淳</t>
  </si>
  <si>
    <t>M01</t>
  </si>
  <si>
    <t>男</t>
  </si>
  <si>
    <t>名田</t>
  </si>
  <si>
    <t>育子</t>
  </si>
  <si>
    <t>M47</t>
  </si>
  <si>
    <t>遠崎</t>
  </si>
  <si>
    <t>大樹</t>
  </si>
  <si>
    <t>Ｏ01</t>
  </si>
  <si>
    <t>青葉TC</t>
  </si>
  <si>
    <t>青葉メディカルTC</t>
  </si>
  <si>
    <t>治司</t>
  </si>
  <si>
    <t>久和</t>
  </si>
  <si>
    <t>俊彦</t>
  </si>
  <si>
    <t>竜王町</t>
  </si>
  <si>
    <t>Ｏ05</t>
  </si>
  <si>
    <t>國太郎</t>
  </si>
  <si>
    <t>実香</t>
  </si>
  <si>
    <t>切高</t>
  </si>
  <si>
    <t>里美</t>
  </si>
  <si>
    <t>三上</t>
  </si>
  <si>
    <t>　真</t>
  </si>
  <si>
    <t>山川</t>
  </si>
  <si>
    <t>真悟</t>
  </si>
  <si>
    <t>拓弥</t>
  </si>
  <si>
    <t>代表 中野　潤</t>
  </si>
  <si>
    <t>jun_nakano@zeus.eonet.ne.jp</t>
  </si>
  <si>
    <t xml:space="preserve"> </t>
  </si>
  <si>
    <t>P01</t>
  </si>
  <si>
    <t>P02</t>
  </si>
  <si>
    <t>小柳</t>
  </si>
  <si>
    <t>寛明</t>
  </si>
  <si>
    <t>直八</t>
  </si>
  <si>
    <t>美由紀</t>
  </si>
  <si>
    <t>小梶</t>
  </si>
  <si>
    <t>優子</t>
  </si>
  <si>
    <t>松田</t>
  </si>
  <si>
    <t>晶枝</t>
  </si>
  <si>
    <t>S01</t>
  </si>
  <si>
    <t>宇尾</t>
  </si>
  <si>
    <t>S03</t>
  </si>
  <si>
    <t>S04</t>
  </si>
  <si>
    <t>S05</t>
  </si>
  <si>
    <t>S06</t>
  </si>
  <si>
    <t>S07</t>
  </si>
  <si>
    <t>S08</t>
  </si>
  <si>
    <t>S09</t>
  </si>
  <si>
    <t>S10</t>
  </si>
  <si>
    <t xml:space="preserve"> 毅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</si>
  <si>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</si>
  <si>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</si>
  <si>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</si>
  <si>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</si>
  <si>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</si>
  <si>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</si>
  <si>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</si>
  <si>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</si>
  <si>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</si>
  <si>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安西　</t>
  </si>
  <si>
    <t>司</t>
  </si>
  <si>
    <t>U02</t>
  </si>
  <si>
    <t>一色</t>
  </si>
  <si>
    <t>田中</t>
  </si>
  <si>
    <t>邦明</t>
  </si>
  <si>
    <t>U37</t>
  </si>
  <si>
    <t>竹下</t>
  </si>
  <si>
    <t>U38</t>
  </si>
  <si>
    <t>U39</t>
  </si>
  <si>
    <t>U40</t>
  </si>
  <si>
    <t>U41</t>
  </si>
  <si>
    <t>U42</t>
  </si>
  <si>
    <t>西崎</t>
  </si>
  <si>
    <t>友香</t>
  </si>
  <si>
    <t>U43</t>
  </si>
  <si>
    <t>U44</t>
  </si>
  <si>
    <t>U45</t>
  </si>
  <si>
    <t>U46</t>
  </si>
  <si>
    <t>東近江市　市民率</t>
  </si>
  <si>
    <t>栗東市</t>
  </si>
  <si>
    <t>廣</t>
  </si>
  <si>
    <t>久田</t>
  </si>
  <si>
    <t>Ｏ02</t>
  </si>
  <si>
    <t>Ｏ03</t>
  </si>
  <si>
    <t>Ｏ04</t>
  </si>
  <si>
    <t>Ｏ06</t>
  </si>
  <si>
    <t>Ｏ07</t>
  </si>
  <si>
    <t>Ｏ08</t>
  </si>
  <si>
    <t>Ｏ10</t>
  </si>
  <si>
    <t>忠克</t>
  </si>
  <si>
    <t>OK</t>
  </si>
  <si>
    <t>本池</t>
  </si>
  <si>
    <t>清子</t>
  </si>
  <si>
    <t>川勝</t>
  </si>
  <si>
    <t>豊子</t>
  </si>
  <si>
    <t>F07</t>
  </si>
  <si>
    <t>F08</t>
  </si>
  <si>
    <t>F09</t>
  </si>
  <si>
    <t>F10</t>
  </si>
  <si>
    <t>F11</t>
  </si>
  <si>
    <t>F12</t>
  </si>
  <si>
    <t>F13</t>
  </si>
  <si>
    <t>稙田</t>
  </si>
  <si>
    <t>優也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</si>
  <si>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</si>
  <si>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</si>
  <si>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</si>
  <si>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</si>
  <si>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</si>
  <si>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</si>
  <si>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</si>
  <si>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</si>
  <si>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</si>
  <si>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</si>
  <si>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</si>
  <si>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</si>
  <si>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</si>
  <si>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</si>
  <si>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</si>
  <si>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</si>
  <si>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</si>
  <si>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</si>
  <si>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</si>
  <si>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光代</t>
  </si>
  <si>
    <t>F33</t>
  </si>
  <si>
    <t>F34</t>
  </si>
  <si>
    <t>F35</t>
  </si>
  <si>
    <t>F36</t>
  </si>
  <si>
    <t>F37</t>
  </si>
  <si>
    <t>家倉</t>
  </si>
  <si>
    <t>F38</t>
  </si>
  <si>
    <t>F39</t>
  </si>
  <si>
    <t>酒居</t>
  </si>
  <si>
    <t>F40</t>
  </si>
  <si>
    <t>東近江グリフィンズ</t>
  </si>
  <si>
    <t>グリフィンズ</t>
  </si>
  <si>
    <t>弘祐</t>
  </si>
  <si>
    <t>グリフィンズ</t>
  </si>
  <si>
    <t>グリフィンズ</t>
  </si>
  <si>
    <t>岡　</t>
  </si>
  <si>
    <t>岡田</t>
  </si>
  <si>
    <t>真樹</t>
  </si>
  <si>
    <t>グリフィンズ</t>
  </si>
  <si>
    <t>将士</t>
  </si>
  <si>
    <t>グリフィンズ</t>
  </si>
  <si>
    <t>蒲生郡</t>
  </si>
  <si>
    <t>富憲</t>
  </si>
  <si>
    <t>鍋内</t>
  </si>
  <si>
    <t>雄樹</t>
  </si>
  <si>
    <t>西原</t>
  </si>
  <si>
    <t>達也</t>
  </si>
  <si>
    <t>京都府</t>
  </si>
  <si>
    <t>　豊</t>
  </si>
  <si>
    <t>有史</t>
  </si>
  <si>
    <t>正和</t>
  </si>
  <si>
    <t>堀場</t>
  </si>
  <si>
    <t>俊宏</t>
  </si>
  <si>
    <t>鈎　</t>
  </si>
  <si>
    <t>優介</t>
  </si>
  <si>
    <t>吉川</t>
  </si>
  <si>
    <t>聖也</t>
  </si>
  <si>
    <t>渡辺</t>
  </si>
  <si>
    <t>裕士</t>
  </si>
  <si>
    <t>出口</t>
  </si>
  <si>
    <t>中村</t>
  </si>
  <si>
    <t>　杉山邦夫</t>
  </si>
  <si>
    <t>ｎｙｋｚ91963＠gaia.eonet.ne.jp</t>
  </si>
  <si>
    <t>二ツ井</t>
  </si>
  <si>
    <t>裕也</t>
  </si>
  <si>
    <t>森永</t>
  </si>
  <si>
    <t>洋介</t>
  </si>
  <si>
    <t>M46</t>
  </si>
  <si>
    <t>庸子</t>
  </si>
  <si>
    <t>代表 池野稔</t>
  </si>
  <si>
    <t>ｒｈ＠ａｏｂａ-ｍｄｈｐ．Ｊｐ</t>
  </si>
  <si>
    <t>小川</t>
  </si>
  <si>
    <t>文雄</t>
  </si>
  <si>
    <t>Ｏ09</t>
  </si>
  <si>
    <t>プラチナ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</si>
  <si>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</si>
  <si>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</si>
  <si>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</si>
  <si>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</si>
  <si>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</si>
  <si>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</si>
  <si>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</si>
  <si>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</si>
  <si>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</si>
  <si>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</si>
  <si>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</si>
  <si>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</si>
  <si>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</si>
  <si>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</si>
  <si>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</si>
  <si>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</si>
  <si>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</si>
  <si>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</si>
  <si>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</si>
  <si>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</si>
  <si>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</si>
  <si>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</si>
  <si>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</si>
  <si>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</si>
  <si>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前田</t>
  </si>
  <si>
    <t>征人</t>
  </si>
  <si>
    <t>P20</t>
  </si>
  <si>
    <t>P21</t>
  </si>
  <si>
    <t>P22</t>
  </si>
  <si>
    <t>知司</t>
  </si>
  <si>
    <t>P23</t>
  </si>
  <si>
    <t>飯塚</t>
  </si>
  <si>
    <t>P24</t>
  </si>
  <si>
    <t>P25</t>
  </si>
  <si>
    <t>P26</t>
  </si>
  <si>
    <t>田邉</t>
  </si>
  <si>
    <t>P27</t>
  </si>
  <si>
    <t>P28</t>
  </si>
  <si>
    <t>サプラ　</t>
  </si>
  <si>
    <t>サプライズ</t>
  </si>
  <si>
    <t>宇尾</t>
  </si>
  <si>
    <t>S02</t>
  </si>
  <si>
    <t>サプラ　</t>
  </si>
  <si>
    <t>濱田</t>
  </si>
  <si>
    <t>代表　片岡一寿</t>
  </si>
  <si>
    <t>ptkq67180＠yahoo.co.jp</t>
  </si>
  <si>
    <t>うさぎとかめの集い</t>
  </si>
  <si>
    <t>皓太</t>
  </si>
  <si>
    <t>高瀬</t>
  </si>
  <si>
    <t>眞志</t>
  </si>
  <si>
    <t>駿哉</t>
  </si>
  <si>
    <t>淳</t>
  </si>
  <si>
    <t>あつみ</t>
  </si>
  <si>
    <t>池野</t>
  </si>
  <si>
    <t>稔</t>
  </si>
  <si>
    <t>赤堀</t>
  </si>
  <si>
    <t>聡</t>
  </si>
  <si>
    <t>プラチナ</t>
  </si>
  <si>
    <t>プラチナ</t>
  </si>
  <si>
    <t>澤井</t>
  </si>
  <si>
    <t>恵子</t>
  </si>
  <si>
    <t>杉本</t>
  </si>
  <si>
    <t>佳美</t>
  </si>
  <si>
    <t>東近江市民</t>
  </si>
  <si>
    <t>東近江市民率</t>
  </si>
  <si>
    <t>Jr</t>
  </si>
  <si>
    <t>k07</t>
  </si>
  <si>
    <t>凜耶</t>
  </si>
  <si>
    <t>U33</t>
  </si>
  <si>
    <t>U34</t>
  </si>
  <si>
    <t>U35</t>
  </si>
  <si>
    <t>桃歌</t>
  </si>
  <si>
    <t>U36</t>
  </si>
  <si>
    <t>村井</t>
  </si>
  <si>
    <t>典子</t>
  </si>
  <si>
    <t>木下</t>
  </si>
  <si>
    <t>多賀町</t>
  </si>
  <si>
    <t>鹿取</t>
  </si>
  <si>
    <t>男</t>
  </si>
  <si>
    <t>M02</t>
  </si>
  <si>
    <t>稲泉　</t>
  </si>
  <si>
    <t>聡</t>
  </si>
  <si>
    <t>近江八幡市</t>
  </si>
  <si>
    <t>草津市</t>
  </si>
  <si>
    <t>犬上郡</t>
  </si>
  <si>
    <t>出雲市</t>
  </si>
  <si>
    <t>土田</t>
  </si>
  <si>
    <t>典人</t>
  </si>
  <si>
    <t>辰巳</t>
  </si>
  <si>
    <t>米倉</t>
  </si>
  <si>
    <t>政已</t>
  </si>
  <si>
    <t>女</t>
  </si>
  <si>
    <t>甲賀市</t>
  </si>
  <si>
    <t>女</t>
  </si>
  <si>
    <t>岡川</t>
  </si>
  <si>
    <t>恭子</t>
  </si>
  <si>
    <t>富田</t>
  </si>
  <si>
    <t>さおり</t>
  </si>
  <si>
    <t>女</t>
  </si>
  <si>
    <t>愛知郡</t>
  </si>
  <si>
    <t>久</t>
  </si>
  <si>
    <t>樺島</t>
  </si>
  <si>
    <t>進</t>
  </si>
  <si>
    <t>長谷川</t>
  </si>
  <si>
    <t>愛知郡</t>
  </si>
  <si>
    <t>奥内</t>
  </si>
  <si>
    <t>岡原</t>
  </si>
  <si>
    <t>裕一</t>
  </si>
  <si>
    <t>今井</t>
  </si>
  <si>
    <t>川崎</t>
  </si>
  <si>
    <t>悦子</t>
  </si>
  <si>
    <t>矢野</t>
  </si>
  <si>
    <t>彦根市</t>
  </si>
  <si>
    <t>U31</t>
  </si>
  <si>
    <t>U32</t>
  </si>
  <si>
    <t>平野</t>
  </si>
  <si>
    <t>志津子</t>
  </si>
  <si>
    <t>男</t>
  </si>
  <si>
    <t>竜王町</t>
  </si>
  <si>
    <t>草津市</t>
  </si>
  <si>
    <t>京都市</t>
  </si>
  <si>
    <t>近江八幡市</t>
  </si>
  <si>
    <t>湖南市</t>
  </si>
  <si>
    <t>彦根市</t>
  </si>
  <si>
    <t>守山市</t>
  </si>
  <si>
    <t>野洲市</t>
  </si>
  <si>
    <t>東近江市</t>
  </si>
  <si>
    <t xml:space="preserve">片岡  </t>
  </si>
  <si>
    <t>U28</t>
  </si>
  <si>
    <t xml:space="preserve">山田  </t>
  </si>
  <si>
    <t>U29</t>
  </si>
  <si>
    <t>U30</t>
  </si>
  <si>
    <t>吉村</t>
  </si>
  <si>
    <t>リーグ1</t>
  </si>
  <si>
    <t>成　績</t>
  </si>
  <si>
    <t>順　位</t>
  </si>
  <si>
    <t>ここに</t>
  </si>
  <si>
    <t>・</t>
  </si>
  <si>
    <t>-</t>
  </si>
  <si>
    <t>登録No</t>
  </si>
  <si>
    <t>順位決定方法　①勝数　②直接対決（２チームが同勝ち数の場合）　③取得ゲーム率（取得ゲーム数/全ゲーム数）</t>
  </si>
  <si>
    <r>
      <t>↓ひばり公園　ドームA　8：45</t>
    </r>
    <r>
      <rPr>
        <b/>
        <sz val="10"/>
        <color indexed="8"/>
        <rFont val="ＭＳ Ｐゴシック"/>
        <family val="3"/>
      </rPr>
      <t>までに本部に出席を届ける</t>
    </r>
  </si>
  <si>
    <t>決勝トーナメント</t>
  </si>
  <si>
    <t>優勝</t>
  </si>
  <si>
    <t>３位決定戦</t>
  </si>
  <si>
    <t>3位</t>
  </si>
  <si>
    <t>リーグ2</t>
  </si>
  <si>
    <t>リーグ3</t>
  </si>
  <si>
    <t>C09</t>
  </si>
  <si>
    <t>リーグ4</t>
  </si>
  <si>
    <t>リーグ5</t>
  </si>
  <si>
    <t>K02</t>
  </si>
  <si>
    <t>数行</t>
  </si>
  <si>
    <t>岡本</t>
  </si>
  <si>
    <t>小倉</t>
  </si>
  <si>
    <t>俊郎</t>
  </si>
  <si>
    <t>片岡</t>
  </si>
  <si>
    <t>北野</t>
  </si>
  <si>
    <t>智尋</t>
  </si>
  <si>
    <t>木森</t>
  </si>
  <si>
    <t>厚志</t>
  </si>
  <si>
    <t>正行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</si>
  <si>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</si>
  <si>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</si>
  <si>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</si>
  <si>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</si>
  <si>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</si>
  <si>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</si>
  <si>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</si>
  <si>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</si>
  <si>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</si>
  <si>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</si>
  <si>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俊孝</t>
  </si>
  <si>
    <t>宮本</t>
  </si>
  <si>
    <t>佳明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</si>
  <si>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</si>
  <si>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</si>
  <si>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</si>
  <si>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</si>
  <si>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</si>
  <si>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</si>
  <si>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</si>
  <si>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</si>
  <si>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</si>
  <si>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</si>
  <si>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</si>
  <si>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</si>
  <si>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</si>
  <si>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</si>
  <si>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</si>
  <si>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</si>
  <si>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</si>
  <si>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村上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</si>
  <si>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</si>
  <si>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</si>
  <si>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</si>
  <si>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</si>
  <si>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</si>
  <si>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</si>
  <si>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</si>
  <si>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</si>
  <si>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</si>
  <si>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</si>
  <si>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</si>
  <si>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</si>
  <si>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</si>
  <si>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</si>
  <si>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</si>
  <si>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</si>
  <si>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</si>
  <si>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B29</t>
  </si>
  <si>
    <t>B30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</si>
  <si>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</si>
  <si>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</si>
  <si>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</si>
  <si>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</si>
  <si>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</si>
  <si>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</si>
  <si>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</si>
  <si>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</si>
  <si>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</si>
  <si>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</si>
  <si>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</si>
  <si>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</si>
  <si>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</si>
  <si>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</si>
  <si>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</si>
  <si>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</si>
  <si>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</si>
  <si>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</si>
  <si>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</si>
  <si>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</si>
  <si>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</si>
  <si>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</si>
  <si>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</si>
  <si>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</si>
  <si>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</si>
  <si>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</si>
  <si>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</si>
  <si>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</si>
  <si>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</si>
  <si>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</si>
  <si>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</si>
  <si>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</si>
  <si>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</si>
  <si>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</si>
  <si>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</si>
  <si>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</si>
  <si>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</si>
  <si>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</si>
  <si>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</si>
  <si>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</si>
  <si>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</si>
  <si>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</si>
  <si>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</si>
  <si>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</si>
  <si>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</si>
  <si>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</si>
  <si>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</si>
  <si>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</si>
  <si>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</si>
  <si>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</si>
  <si>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</si>
  <si>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</si>
  <si>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</si>
  <si>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</si>
  <si>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</si>
  <si>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</si>
  <si>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</si>
  <si>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</si>
  <si>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</si>
  <si>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</si>
  <si>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</si>
  <si>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</si>
  <si>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</si>
  <si>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</si>
  <si>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</si>
  <si>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</si>
  <si>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</si>
  <si>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</si>
  <si>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</si>
  <si>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</si>
  <si>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</si>
  <si>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</si>
  <si>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</si>
  <si>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</si>
  <si>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</si>
  <si>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</si>
  <si>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</si>
  <si>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</si>
  <si>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</si>
  <si>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</si>
  <si>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</si>
  <si>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</si>
  <si>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</si>
  <si>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</si>
  <si>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</si>
  <si>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</si>
  <si>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牟田</t>
  </si>
  <si>
    <t>真人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</si>
  <si>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</si>
  <si>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</si>
  <si>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</si>
  <si>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</si>
  <si>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</si>
  <si>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</si>
  <si>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</si>
  <si>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</si>
  <si>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</si>
  <si>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</si>
  <si>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</si>
  <si>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</si>
  <si>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</si>
  <si>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</si>
  <si>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</si>
  <si>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</si>
  <si>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</si>
  <si>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</si>
  <si>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</si>
  <si>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</si>
  <si>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</si>
  <si>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</si>
  <si>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</si>
  <si>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</si>
  <si>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</si>
  <si>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</si>
  <si>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</si>
  <si>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</si>
  <si>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</si>
  <si>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</si>
  <si>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</si>
  <si>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</si>
  <si>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</si>
  <si>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</si>
  <si>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</si>
  <si>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</si>
  <si>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</si>
  <si>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</si>
  <si>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</si>
  <si>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</si>
  <si>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</si>
  <si>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</si>
  <si>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</si>
  <si>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</si>
  <si>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</si>
  <si>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</si>
  <si>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</si>
  <si>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大樹</t>
  </si>
  <si>
    <t>鍵谷</t>
  </si>
  <si>
    <t>浩太</t>
  </si>
  <si>
    <t>照幸</t>
  </si>
  <si>
    <t>健</t>
  </si>
  <si>
    <t>英樹</t>
  </si>
  <si>
    <t>鶴田</t>
  </si>
  <si>
    <t>大地</t>
  </si>
  <si>
    <t>中澤</t>
  </si>
  <si>
    <t>拓馬</t>
  </si>
  <si>
    <t>秀</t>
  </si>
  <si>
    <t>林　</t>
  </si>
  <si>
    <t>和生</t>
  </si>
  <si>
    <t>飛鷹</t>
  </si>
  <si>
    <t>強志</t>
  </si>
  <si>
    <t>朋也</t>
  </si>
  <si>
    <t>俊輔</t>
  </si>
  <si>
    <t>有香里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</si>
  <si>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</si>
  <si>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</si>
  <si>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</si>
  <si>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</si>
  <si>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</si>
  <si>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</si>
  <si>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</si>
  <si>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</si>
  <si>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</si>
  <si>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</si>
  <si>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</si>
  <si>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</si>
  <si>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</si>
  <si>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</si>
  <si>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</si>
  <si>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</si>
  <si>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</si>
  <si>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</si>
  <si>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</si>
  <si>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</si>
  <si>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</si>
  <si>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</si>
  <si>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</si>
  <si>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</si>
  <si>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</si>
  <si>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</si>
  <si>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</si>
  <si>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</si>
  <si>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</si>
  <si>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</si>
  <si>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</si>
  <si>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</si>
  <si>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</si>
  <si>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</si>
  <si>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</si>
  <si>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</si>
  <si>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</si>
  <si>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</si>
  <si>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</si>
  <si>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</si>
  <si>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</si>
  <si>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</si>
  <si>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</si>
  <si>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</si>
  <si>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修平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</si>
  <si>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</si>
  <si>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</si>
  <si>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</si>
  <si>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</si>
  <si>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</si>
  <si>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</si>
  <si>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</si>
  <si>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</si>
  <si>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</si>
  <si>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</si>
  <si>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</si>
  <si>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</si>
  <si>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</si>
  <si>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</si>
  <si>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村田八日市</t>
  </si>
  <si>
    <t>安久</t>
  </si>
  <si>
    <t>智之</t>
  </si>
  <si>
    <t>伊藤</t>
  </si>
  <si>
    <t>弘将</t>
  </si>
  <si>
    <t>M03</t>
  </si>
  <si>
    <t>M04</t>
  </si>
  <si>
    <t>岡川</t>
  </si>
  <si>
    <t>謙二</t>
  </si>
  <si>
    <t>M05</t>
  </si>
  <si>
    <t>岡田</t>
  </si>
  <si>
    <t>貴行</t>
  </si>
  <si>
    <t>M06</t>
  </si>
  <si>
    <t>河野</t>
  </si>
  <si>
    <t>浩一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</si>
  <si>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</si>
  <si>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</si>
  <si>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</si>
  <si>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</si>
  <si>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</si>
  <si>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</si>
  <si>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</si>
  <si>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</si>
  <si>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</si>
  <si>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</si>
  <si>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</si>
  <si>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</si>
  <si>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</si>
  <si>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</si>
  <si>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</si>
  <si>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</si>
  <si>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</si>
  <si>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川原</t>
  </si>
  <si>
    <t>慎洋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</si>
  <si>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</si>
  <si>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</si>
  <si>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</si>
  <si>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</si>
  <si>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</si>
  <si>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</si>
  <si>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</si>
  <si>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</si>
  <si>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</si>
  <si>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</si>
  <si>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</si>
  <si>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</si>
  <si>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</si>
  <si>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</si>
  <si>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</si>
  <si>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</si>
  <si>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</si>
  <si>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</si>
  <si>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</si>
  <si>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</si>
  <si>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</si>
  <si>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</si>
  <si>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</si>
  <si>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</si>
  <si>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</si>
  <si>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</si>
  <si>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</si>
  <si>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</si>
  <si>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</si>
  <si>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</si>
  <si>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</si>
  <si>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</si>
  <si>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</si>
  <si>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</si>
  <si>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</si>
  <si>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</si>
  <si>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</si>
  <si>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</si>
  <si>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</si>
  <si>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</si>
  <si>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</si>
  <si>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</si>
  <si>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</si>
  <si>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</si>
  <si>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</si>
  <si>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</si>
  <si>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舘形</t>
  </si>
  <si>
    <t>和典</t>
  </si>
  <si>
    <t>うさかめ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</si>
  <si>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</si>
  <si>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</si>
  <si>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</si>
  <si>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</si>
  <si>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</si>
  <si>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</si>
  <si>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</si>
  <si>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</si>
  <si>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</si>
  <si>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</si>
  <si>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</si>
  <si>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</si>
  <si>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</si>
  <si>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</si>
  <si>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</si>
  <si>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</si>
  <si>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</si>
  <si>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淳子</t>
  </si>
  <si>
    <t>U20</t>
  </si>
  <si>
    <t>U21</t>
  </si>
  <si>
    <t>U22</t>
  </si>
  <si>
    <t>U23</t>
  </si>
  <si>
    <t>U24</t>
  </si>
  <si>
    <t>U25</t>
  </si>
  <si>
    <t>U26</t>
  </si>
  <si>
    <t>U27</t>
  </si>
  <si>
    <t>登録メンバー</t>
  </si>
  <si>
    <t>男</t>
  </si>
  <si>
    <t>女</t>
  </si>
  <si>
    <t>京セラ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</si>
  <si>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</si>
  <si>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</si>
  <si>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</si>
  <si>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</si>
  <si>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</si>
  <si>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</si>
  <si>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</si>
  <si>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</si>
  <si>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</si>
  <si>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</si>
  <si>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</si>
  <si>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</si>
  <si>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喜久子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</si>
  <si>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</si>
  <si>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</si>
  <si>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</si>
  <si>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</si>
  <si>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</si>
  <si>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</si>
  <si>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</si>
  <si>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</si>
  <si>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</si>
  <si>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>大</t>
  </si>
  <si>
    <t>亀井</t>
  </si>
  <si>
    <t>雅嗣</t>
  </si>
  <si>
    <t>竹田</t>
  </si>
  <si>
    <t>圭佑</t>
  </si>
  <si>
    <t>豊</t>
  </si>
  <si>
    <t>峠岡</t>
  </si>
  <si>
    <t>幸良</t>
  </si>
  <si>
    <t>山田</t>
  </si>
  <si>
    <t>智史</t>
  </si>
  <si>
    <t>山本</t>
  </si>
  <si>
    <t>昌紀</t>
  </si>
  <si>
    <t>浩之</t>
  </si>
  <si>
    <t>古株</t>
  </si>
  <si>
    <t>田中</t>
  </si>
  <si>
    <t>有紀</t>
  </si>
  <si>
    <t>苗村</t>
  </si>
  <si>
    <t>直子</t>
  </si>
  <si>
    <t>中村</t>
  </si>
  <si>
    <t>晃代</t>
  </si>
  <si>
    <t>行本</t>
  </si>
  <si>
    <t>晃子</t>
  </si>
  <si>
    <t>剛</t>
  </si>
  <si>
    <t>男</t>
  </si>
  <si>
    <t>ここに</t>
  </si>
  <si>
    <t>ここに</t>
  </si>
  <si>
    <t>池端</t>
  </si>
  <si>
    <t>誠治</t>
  </si>
  <si>
    <t>ぼんズ</t>
  </si>
  <si>
    <t>押谷</t>
  </si>
  <si>
    <t>繁樹</t>
  </si>
  <si>
    <t>ぼんズ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</si>
  <si>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</si>
  <si>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</si>
  <si>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</si>
  <si>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</si>
  <si>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</si>
  <si>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</si>
  <si>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</si>
  <si>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</si>
  <si>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</si>
  <si>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</si>
  <si>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</si>
  <si>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</si>
  <si>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</si>
  <si>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伊吹</t>
  </si>
  <si>
    <t>邦子</t>
  </si>
  <si>
    <t>木村</t>
  </si>
  <si>
    <t>美香</t>
  </si>
  <si>
    <t>ぼんズ</t>
  </si>
  <si>
    <t>近藤</t>
  </si>
  <si>
    <t>直美</t>
  </si>
  <si>
    <t>佐竹</t>
  </si>
  <si>
    <t>昌子</t>
  </si>
  <si>
    <t>千春</t>
  </si>
  <si>
    <t>廣部</t>
  </si>
  <si>
    <t>藤田</t>
  </si>
  <si>
    <t>博美</t>
  </si>
  <si>
    <t>藤原</t>
  </si>
  <si>
    <t>泰子</t>
  </si>
  <si>
    <t>軽部</t>
  </si>
  <si>
    <t>純一</t>
  </si>
  <si>
    <t xml:space="preserve">小路  </t>
  </si>
  <si>
    <t>貴</t>
  </si>
  <si>
    <t>清水</t>
  </si>
  <si>
    <t>田村</t>
  </si>
  <si>
    <t>浩</t>
  </si>
  <si>
    <t>森本</t>
  </si>
  <si>
    <t>進太郎</t>
  </si>
  <si>
    <t>岩崎</t>
  </si>
  <si>
    <t>美代子</t>
  </si>
  <si>
    <t>筒井</t>
  </si>
  <si>
    <t>布藤</t>
  </si>
  <si>
    <t>江実子</t>
  </si>
  <si>
    <t>平岩</t>
  </si>
  <si>
    <t>とも江</t>
  </si>
  <si>
    <t>松井</t>
  </si>
  <si>
    <t>美和子</t>
  </si>
  <si>
    <t>和代</t>
  </si>
  <si>
    <t>幸子</t>
  </si>
  <si>
    <t>由美子</t>
  </si>
  <si>
    <t>美弥子</t>
  </si>
  <si>
    <t>吉岡</t>
  </si>
  <si>
    <t>京子</t>
  </si>
  <si>
    <t>福島</t>
  </si>
  <si>
    <t>麻公</t>
  </si>
  <si>
    <t>浜田</t>
  </si>
  <si>
    <t>中川</t>
  </si>
  <si>
    <t>男</t>
  </si>
  <si>
    <t>越智</t>
  </si>
  <si>
    <t>友希</t>
  </si>
  <si>
    <t>男</t>
  </si>
  <si>
    <t>仁史</t>
  </si>
  <si>
    <t>佐藤</t>
  </si>
  <si>
    <t>直也</t>
  </si>
  <si>
    <t>玉井</t>
  </si>
  <si>
    <t>良枝</t>
  </si>
  <si>
    <t>吹田</t>
  </si>
  <si>
    <t>福永</t>
  </si>
  <si>
    <t>坂口</t>
  </si>
  <si>
    <t>中田</t>
  </si>
  <si>
    <t>植垣</t>
  </si>
  <si>
    <t>貴美子</t>
  </si>
  <si>
    <t>佐野</t>
  </si>
  <si>
    <t>米原市</t>
  </si>
  <si>
    <t>長浜市</t>
  </si>
  <si>
    <t>近江八幡市</t>
  </si>
  <si>
    <t>大津市</t>
  </si>
  <si>
    <t>川端</t>
  </si>
  <si>
    <t>文子</t>
  </si>
  <si>
    <t>裕紀</t>
  </si>
  <si>
    <t>石田</t>
  </si>
  <si>
    <t>恵二</t>
  </si>
  <si>
    <t>浅田</t>
  </si>
  <si>
    <t>亜祐子</t>
  </si>
  <si>
    <t>女</t>
  </si>
  <si>
    <t>潤</t>
  </si>
  <si>
    <t>大島</t>
  </si>
  <si>
    <t>巧也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</si>
  <si>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</si>
  <si>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</si>
  <si>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</si>
  <si>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</si>
  <si>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</si>
  <si>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</si>
  <si>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</si>
  <si>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</si>
  <si>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</si>
  <si>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</si>
  <si>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</si>
  <si>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</si>
  <si>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順子</t>
  </si>
  <si>
    <t>節恵</t>
  </si>
  <si>
    <t>俊子</t>
  </si>
  <si>
    <t>梨絵</t>
  </si>
  <si>
    <t>祐子</t>
  </si>
  <si>
    <t>由紀子</t>
  </si>
  <si>
    <t>藤川</t>
  </si>
  <si>
    <t>和美</t>
  </si>
  <si>
    <t>高島市</t>
  </si>
  <si>
    <t>東近江市</t>
  </si>
  <si>
    <t>男</t>
  </si>
  <si>
    <t>甲賀市</t>
  </si>
  <si>
    <t>野洲市</t>
  </si>
  <si>
    <t>栗東市</t>
  </si>
  <si>
    <t>東近江市</t>
  </si>
  <si>
    <t>田端</t>
  </si>
  <si>
    <t>守山市</t>
  </si>
  <si>
    <t>日野市</t>
  </si>
  <si>
    <t>栗東市</t>
  </si>
  <si>
    <t>宇治市</t>
  </si>
  <si>
    <t>高島市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</si>
  <si>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</si>
  <si>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</si>
  <si>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</si>
  <si>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</si>
  <si>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</si>
  <si>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</si>
  <si>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</si>
  <si>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</si>
  <si>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</si>
  <si>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</si>
  <si>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真依</t>
  </si>
  <si>
    <t>東近江市民</t>
  </si>
  <si>
    <t>東近江市民率</t>
  </si>
  <si>
    <t>東近江市</t>
  </si>
  <si>
    <t>M37</t>
  </si>
  <si>
    <t>後藤</t>
  </si>
  <si>
    <t>圭介</t>
  </si>
  <si>
    <t>M38</t>
  </si>
  <si>
    <t>晃平</t>
  </si>
  <si>
    <t>M39</t>
  </si>
  <si>
    <t>原田</t>
  </si>
  <si>
    <t>真稔</t>
  </si>
  <si>
    <t>M40</t>
  </si>
  <si>
    <t>池内</t>
  </si>
  <si>
    <t>伸介</t>
  </si>
  <si>
    <t>M41</t>
  </si>
  <si>
    <t>彰</t>
  </si>
  <si>
    <t>M42</t>
  </si>
  <si>
    <t>佐用</t>
  </si>
  <si>
    <t>康啓</t>
  </si>
  <si>
    <t>M43</t>
  </si>
  <si>
    <t>岩田</t>
  </si>
  <si>
    <t>光央</t>
  </si>
  <si>
    <t>M44</t>
  </si>
  <si>
    <t>月森</t>
  </si>
  <si>
    <t>M45</t>
  </si>
  <si>
    <t>三神</t>
  </si>
  <si>
    <t>秀嗣</t>
  </si>
  <si>
    <t>一般</t>
  </si>
  <si>
    <t>藤井</t>
  </si>
  <si>
    <t>菜々</t>
  </si>
  <si>
    <t>植田</t>
  </si>
  <si>
    <t>早耶</t>
  </si>
  <si>
    <t>井ノ口</t>
  </si>
  <si>
    <t>幹也</t>
  </si>
  <si>
    <t>慎也</t>
  </si>
  <si>
    <t>神山</t>
  </si>
  <si>
    <t>松村</t>
  </si>
  <si>
    <t>北川</t>
  </si>
  <si>
    <t>代表　八木篤司</t>
  </si>
  <si>
    <t>me-me-yagirock@siren.ocn.ne.jp</t>
  </si>
  <si>
    <t>東近江市民</t>
  </si>
  <si>
    <t>東近江市民率</t>
  </si>
  <si>
    <t>米原市</t>
  </si>
  <si>
    <t>平塚</t>
  </si>
  <si>
    <t>女</t>
  </si>
  <si>
    <t>西　</t>
  </si>
  <si>
    <t>代表　吉岡　京子</t>
  </si>
  <si>
    <t>佑人</t>
  </si>
  <si>
    <t>フレンズ</t>
  </si>
  <si>
    <t>Jr</t>
  </si>
  <si>
    <t>F02</t>
  </si>
  <si>
    <t>フレンズ</t>
  </si>
  <si>
    <t>F03</t>
  </si>
  <si>
    <t>宮岡</t>
  </si>
  <si>
    <t>俊勝</t>
  </si>
  <si>
    <t>F04</t>
  </si>
  <si>
    <t>F05</t>
  </si>
  <si>
    <t>栄治</t>
  </si>
  <si>
    <t>F06</t>
  </si>
  <si>
    <t>油利</t>
  </si>
  <si>
    <t>フレンズ</t>
  </si>
  <si>
    <t>Jr</t>
  </si>
  <si>
    <t>グリフィンズ</t>
  </si>
  <si>
    <t>フレンズ</t>
  </si>
  <si>
    <t>Jr</t>
  </si>
  <si>
    <t>近江八幡市</t>
  </si>
  <si>
    <t>犬上郡</t>
  </si>
  <si>
    <t>彦根市</t>
  </si>
  <si>
    <t>日野町</t>
  </si>
  <si>
    <t>三重県</t>
  </si>
  <si>
    <t>浩之</t>
  </si>
  <si>
    <t>愛荘町</t>
  </si>
  <si>
    <t>山口</t>
  </si>
  <si>
    <t>美由希</t>
  </si>
  <si>
    <t>村田</t>
  </si>
  <si>
    <t>上村</t>
  </si>
  <si>
    <t>悠大</t>
  </si>
  <si>
    <t>中西</t>
  </si>
  <si>
    <t>勇夫</t>
  </si>
  <si>
    <t>大島</t>
  </si>
  <si>
    <t>浩範</t>
  </si>
  <si>
    <t>京都市</t>
  </si>
  <si>
    <t>男</t>
  </si>
  <si>
    <t>男</t>
  </si>
  <si>
    <t>女</t>
  </si>
  <si>
    <t>女</t>
  </si>
  <si>
    <t>辻</t>
  </si>
  <si>
    <t>佳子</t>
  </si>
  <si>
    <t>寺岡</t>
  </si>
  <si>
    <t>将義</t>
  </si>
  <si>
    <t>磯崎</t>
  </si>
  <si>
    <t>太一</t>
  </si>
  <si>
    <t>雅幸</t>
  </si>
  <si>
    <t>ぼんズ</t>
  </si>
  <si>
    <t>大瀧</t>
  </si>
  <si>
    <t>育美</t>
  </si>
  <si>
    <t>大瀧育美</t>
  </si>
  <si>
    <t>明香</t>
  </si>
  <si>
    <t>松村明香</t>
  </si>
  <si>
    <t>フレンズ</t>
  </si>
  <si>
    <t>略称</t>
  </si>
  <si>
    <t>正式名称</t>
  </si>
  <si>
    <t>B01</t>
  </si>
  <si>
    <t>荻野</t>
  </si>
  <si>
    <t>義之</t>
  </si>
  <si>
    <t>金谷</t>
  </si>
  <si>
    <t>望</t>
  </si>
  <si>
    <t>昌一</t>
  </si>
  <si>
    <t>卓志</t>
  </si>
  <si>
    <t>寛司</t>
  </si>
  <si>
    <t>知孝</t>
  </si>
  <si>
    <t>山崎</t>
  </si>
  <si>
    <t>都</t>
  </si>
  <si>
    <t>加津子</t>
  </si>
  <si>
    <t>珠世</t>
  </si>
  <si>
    <t>真理</t>
  </si>
  <si>
    <t>森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</si>
  <si>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</si>
  <si>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</si>
  <si>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</si>
  <si>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</si>
  <si>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</si>
  <si>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</si>
  <si>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</si>
  <si>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</si>
  <si>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</si>
  <si>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</si>
  <si>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</si>
  <si>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</si>
  <si>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</si>
  <si>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翼</t>
  </si>
  <si>
    <t>孝行</t>
  </si>
  <si>
    <t>C44</t>
  </si>
  <si>
    <t>赤木</t>
  </si>
  <si>
    <t>拓</t>
  </si>
  <si>
    <t>C49</t>
  </si>
  <si>
    <t>C51</t>
  </si>
  <si>
    <t>松島</t>
  </si>
  <si>
    <t>福井市</t>
  </si>
  <si>
    <t>C53</t>
  </si>
  <si>
    <t>大鳥</t>
  </si>
  <si>
    <t>有希子</t>
  </si>
  <si>
    <t>京セラ</t>
  </si>
  <si>
    <t>C54</t>
  </si>
  <si>
    <t>霧島市</t>
  </si>
  <si>
    <t>vwkt57422@nike.eonet.ne.jp</t>
  </si>
  <si>
    <t>F01</t>
  </si>
  <si>
    <t>F01</t>
  </si>
  <si>
    <t xml:space="preserve"> 享</t>
  </si>
  <si>
    <t>京都市</t>
  </si>
  <si>
    <t xml:space="preserve"> 浩</t>
  </si>
  <si>
    <t>細見</t>
  </si>
  <si>
    <t>征生</t>
  </si>
  <si>
    <t>上田</t>
  </si>
  <si>
    <t xml:space="preserve"> 哲</t>
  </si>
  <si>
    <t>用田</t>
  </si>
  <si>
    <t>政晴</t>
  </si>
  <si>
    <t>きよみ</t>
  </si>
  <si>
    <t>陽子</t>
  </si>
  <si>
    <t>鍵弥</t>
  </si>
  <si>
    <t>初美</t>
  </si>
  <si>
    <t>鍵弥初美</t>
  </si>
  <si>
    <t>中島</t>
  </si>
  <si>
    <t>宏美</t>
  </si>
  <si>
    <t>愛荘町</t>
  </si>
  <si>
    <t>代表 北村 健</t>
  </si>
  <si>
    <t>at2002take@yahoo.co.jp</t>
  </si>
  <si>
    <t>小島</t>
  </si>
  <si>
    <t>一将</t>
  </si>
  <si>
    <t>遠池</t>
  </si>
  <si>
    <t>建介</t>
  </si>
  <si>
    <t>塩田浩三</t>
  </si>
  <si>
    <t>tanochu03@s.email.ne.jp</t>
  </si>
  <si>
    <t>安土ＴＣ</t>
  </si>
  <si>
    <t>A01</t>
  </si>
  <si>
    <t>塩田</t>
  </si>
  <si>
    <t>浩三</t>
  </si>
  <si>
    <t>近江八幡市</t>
  </si>
  <si>
    <t>A02</t>
  </si>
  <si>
    <t>寺田</t>
  </si>
  <si>
    <t>昌登</t>
  </si>
  <si>
    <t>A03</t>
  </si>
  <si>
    <t>A04</t>
  </si>
  <si>
    <t>片山</t>
  </si>
  <si>
    <t>A05</t>
  </si>
  <si>
    <t>濱邊</t>
  </si>
  <si>
    <t>皓彦</t>
  </si>
  <si>
    <t>A06</t>
  </si>
  <si>
    <t>河村</t>
  </si>
  <si>
    <t>愛荘町</t>
  </si>
  <si>
    <t>A07</t>
  </si>
  <si>
    <t>A08</t>
  </si>
  <si>
    <t>住田</t>
  </si>
  <si>
    <t>安司</t>
  </si>
  <si>
    <t>A09</t>
  </si>
  <si>
    <t>A10</t>
  </si>
  <si>
    <t>脇野</t>
  </si>
  <si>
    <t>g01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</si>
  <si>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</si>
  <si>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</si>
  <si>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</si>
  <si>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</si>
  <si>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</si>
  <si>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</si>
  <si>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</si>
  <si>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</si>
  <si>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</si>
  <si>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</si>
  <si>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</si>
  <si>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</si>
  <si>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</si>
  <si>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</si>
  <si>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</si>
  <si>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</si>
  <si>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</si>
  <si>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</si>
  <si>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</si>
  <si>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</si>
  <si>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</si>
  <si>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</si>
  <si>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</si>
  <si>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</si>
  <si>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</si>
  <si>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</si>
  <si>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</si>
  <si>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</si>
  <si>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</si>
  <si>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</si>
  <si>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</si>
  <si>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</si>
  <si>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</si>
  <si>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</si>
  <si>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</si>
  <si>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</si>
  <si>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</si>
  <si>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</si>
  <si>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</si>
  <si>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</si>
  <si>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</si>
  <si>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</si>
  <si>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</si>
  <si>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</si>
  <si>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</si>
  <si>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</si>
  <si>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</si>
  <si>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</si>
  <si>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</si>
  <si>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岸本　</t>
  </si>
  <si>
    <t>美敬</t>
  </si>
  <si>
    <t>g52</t>
  </si>
  <si>
    <t>倉本</t>
  </si>
  <si>
    <t>亮太</t>
  </si>
  <si>
    <t>川上</t>
  </si>
  <si>
    <t>悠作</t>
  </si>
  <si>
    <t>大</t>
  </si>
  <si>
    <t>M48</t>
  </si>
  <si>
    <t>村田</t>
  </si>
  <si>
    <t>朋子</t>
  </si>
  <si>
    <t>M48</t>
  </si>
  <si>
    <t>村田朋子</t>
  </si>
  <si>
    <t>好真</t>
  </si>
  <si>
    <t>Ｊｒ</t>
  </si>
  <si>
    <t>京セラTC</t>
  </si>
  <si>
    <t>女</t>
  </si>
  <si>
    <t>東近江市民</t>
  </si>
  <si>
    <t>東近江市民率</t>
  </si>
  <si>
    <t>稲場</t>
  </si>
  <si>
    <t>啓太</t>
  </si>
  <si>
    <t>g54</t>
  </si>
  <si>
    <t>佐々木</t>
  </si>
  <si>
    <t>g55</t>
  </si>
  <si>
    <t>金武</t>
  </si>
  <si>
    <t>寿憲</t>
  </si>
  <si>
    <t>岐阜県</t>
  </si>
  <si>
    <t>g56</t>
  </si>
  <si>
    <t>佐合</t>
  </si>
  <si>
    <t>恵</t>
  </si>
  <si>
    <t>静岡県</t>
  </si>
  <si>
    <t>K31</t>
  </si>
  <si>
    <t>菅野</t>
  </si>
  <si>
    <t>喜久</t>
  </si>
  <si>
    <t>辻本</t>
  </si>
  <si>
    <t>グリフィンズ</t>
  </si>
  <si>
    <t>勝治</t>
  </si>
  <si>
    <t>光紀</t>
  </si>
  <si>
    <t>能裕</t>
  </si>
  <si>
    <t>友二</t>
  </si>
  <si>
    <t>栄治</t>
  </si>
  <si>
    <t>佳邦</t>
  </si>
  <si>
    <t>B02</t>
  </si>
  <si>
    <t>ぼんズ</t>
  </si>
  <si>
    <t>東近江市民</t>
  </si>
  <si>
    <t>東近江市民率</t>
  </si>
  <si>
    <t>京セラTC</t>
  </si>
  <si>
    <t>橘　</t>
  </si>
  <si>
    <t>京セラ</t>
  </si>
  <si>
    <t>C52</t>
  </si>
  <si>
    <t>フレンズ</t>
  </si>
  <si>
    <t>男</t>
  </si>
  <si>
    <t>ひとみ</t>
  </si>
  <si>
    <t>東近江グリフィンズ</t>
  </si>
  <si>
    <t>g02</t>
  </si>
  <si>
    <t>東近江グリフィンズ</t>
  </si>
  <si>
    <t>東近江グリフィンズ</t>
  </si>
  <si>
    <t>東近江グリフィンズ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</si>
  <si>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</si>
  <si>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</si>
  <si>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</si>
  <si>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</si>
  <si>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</si>
  <si>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</si>
  <si>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</si>
  <si>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</si>
  <si>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</si>
  <si>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</si>
  <si>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</si>
  <si>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</si>
  <si>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あづさ</t>
  </si>
  <si>
    <t>グリフィンズ</t>
  </si>
  <si>
    <t>グリフィンズ</t>
  </si>
  <si>
    <t>グリフィンズ</t>
  </si>
  <si>
    <t>g53</t>
  </si>
  <si>
    <t>グリフィンズ</t>
  </si>
  <si>
    <t>ｇ57</t>
  </si>
  <si>
    <t>卓</t>
  </si>
  <si>
    <t>代表　川並和之</t>
  </si>
  <si>
    <t>kawanami0930@yahoo.co.jp</t>
  </si>
  <si>
    <t>東近江市民</t>
  </si>
  <si>
    <t>東近江市民率</t>
  </si>
  <si>
    <t>Ｋテニスカレッジ</t>
  </si>
  <si>
    <t>K32</t>
  </si>
  <si>
    <t>宮村</t>
  </si>
  <si>
    <t>知宏</t>
  </si>
  <si>
    <t>東近江市民</t>
  </si>
  <si>
    <t>東近江市民率</t>
  </si>
  <si>
    <t>女</t>
  </si>
  <si>
    <t>男</t>
  </si>
  <si>
    <t>男</t>
  </si>
  <si>
    <t>悟朗</t>
  </si>
  <si>
    <t>男</t>
  </si>
  <si>
    <t>M49</t>
  </si>
  <si>
    <t>杉山</t>
  </si>
  <si>
    <t>あずさ</t>
  </si>
  <si>
    <t>杉山あずさ</t>
  </si>
  <si>
    <t>M50</t>
  </si>
  <si>
    <t>杉山</t>
  </si>
  <si>
    <t>春澄</t>
  </si>
  <si>
    <t>杉山春澄</t>
  </si>
  <si>
    <t>男</t>
  </si>
  <si>
    <t>k26</t>
  </si>
  <si>
    <t>竹下</t>
  </si>
  <si>
    <t>一般Jr</t>
  </si>
  <si>
    <t>b09</t>
  </si>
  <si>
    <t>k03</t>
  </si>
  <si>
    <t>m14</t>
  </si>
  <si>
    <t>b10</t>
  </si>
  <si>
    <t>b21</t>
  </si>
  <si>
    <t>g15</t>
  </si>
  <si>
    <t>ここに</t>
  </si>
  <si>
    <t>k18</t>
  </si>
  <si>
    <t>k15</t>
  </si>
  <si>
    <t>f33</t>
  </si>
  <si>
    <t>f02</t>
  </si>
  <si>
    <t>f37</t>
  </si>
  <si>
    <t>f03</t>
  </si>
  <si>
    <t>f38</t>
  </si>
  <si>
    <t>f18</t>
  </si>
  <si>
    <t>f40</t>
  </si>
  <si>
    <t>f10</t>
  </si>
  <si>
    <t>u08</t>
  </si>
  <si>
    <t>k01</t>
  </si>
  <si>
    <t>k16</t>
  </si>
  <si>
    <t>g28</t>
  </si>
  <si>
    <t>m36</t>
  </si>
  <si>
    <t>g14</t>
  </si>
  <si>
    <t>望月</t>
  </si>
  <si>
    <t>u15</t>
  </si>
  <si>
    <t>u30</t>
  </si>
  <si>
    <t>u03</t>
  </si>
  <si>
    <t>u43</t>
  </si>
  <si>
    <t>u12</t>
  </si>
  <si>
    <t>小塩</t>
  </si>
  <si>
    <t>天谷</t>
  </si>
  <si>
    <t>m04</t>
  </si>
  <si>
    <t>m30</t>
  </si>
  <si>
    <r>
      <t>親子の部</t>
    </r>
    <r>
      <rPr>
        <b/>
        <sz val="16"/>
        <color indexed="8"/>
        <rFont val="ＭＳ Ｐゴシック"/>
        <family val="3"/>
      </rPr>
      <t>　ひばり公園　ドームB　8：45までに本部に出席を届ける</t>
    </r>
  </si>
  <si>
    <t>コンソレーション</t>
  </si>
  <si>
    <t>第11回重森スポーツ杯東近江市ミックス　1セットマッチ（６－６タイブレーク）ノーアド方式</t>
  </si>
  <si>
    <t>表彰1～4位</t>
  </si>
  <si>
    <t>順位決定方法　①勝数　②直接対決（2組が同率）　③取得ゲーム率（取得ゲーム数/全ゲーム数）</t>
  </si>
  <si>
    <t>羽月</t>
  </si>
  <si>
    <t>北村</t>
  </si>
  <si>
    <t>m29</t>
  </si>
  <si>
    <t>k02</t>
  </si>
  <si>
    <t>k22</t>
  </si>
  <si>
    <t>ここに</t>
  </si>
  <si>
    <t>u16</t>
  </si>
  <si>
    <t>ここに</t>
  </si>
  <si>
    <t>m50</t>
  </si>
  <si>
    <t>m49</t>
  </si>
  <si>
    <t>第１１回重森スポーツ杯東近江市ミックス選手権　</t>
  </si>
  <si>
    <t>1セットマッチ（５－５タイブレーク）ノーアド方式</t>
  </si>
  <si>
    <t>［歴代優勝・準優勝チ－ム］</t>
  </si>
  <si>
    <t>木沢・甲斐</t>
  </si>
  <si>
    <t>川並・田中</t>
  </si>
  <si>
    <t>植松・仙波</t>
  </si>
  <si>
    <t>藤井・谷</t>
  </si>
  <si>
    <t>山本・仙波</t>
  </si>
  <si>
    <t>高瀬・入江</t>
  </si>
  <si>
    <t>山本・日比</t>
  </si>
  <si>
    <r>
      <t xml:space="preserve"> </t>
    </r>
    <r>
      <rPr>
        <b/>
        <sz val="9.5"/>
        <rFont val="ＭＳ ゴシック"/>
        <family val="3"/>
      </rPr>
      <t xml:space="preserve">  　優　　　勝</t>
    </r>
  </si>
  <si>
    <r>
      <t xml:space="preserve"> </t>
    </r>
    <r>
      <rPr>
        <b/>
        <sz val="9.5"/>
        <rFont val="ＭＳ ゴシック"/>
        <family val="3"/>
      </rPr>
      <t xml:space="preserve">     準　優　勝</t>
    </r>
  </si>
  <si>
    <t>八日市市</t>
  </si>
  <si>
    <r>
      <t xml:space="preserve"> </t>
    </r>
    <r>
      <rPr>
        <b/>
        <sz val="9.5"/>
        <rFont val="ＭＳ ゴシック"/>
        <family val="3"/>
      </rPr>
      <t xml:space="preserve">  １９８８年 第１回</t>
    </r>
  </si>
  <si>
    <t>佐藤・谷田</t>
  </si>
  <si>
    <t>西村・和田</t>
  </si>
  <si>
    <r>
      <t xml:space="preserve"> </t>
    </r>
    <r>
      <rPr>
        <b/>
        <sz val="9.5"/>
        <rFont val="ＭＳ ゴシック"/>
        <family val="3"/>
      </rPr>
      <t xml:space="preserve">  １９８９年 第２回</t>
    </r>
  </si>
  <si>
    <t>川並・川並</t>
  </si>
  <si>
    <r>
      <t xml:space="preserve"> </t>
    </r>
    <r>
      <rPr>
        <b/>
        <sz val="9.5"/>
        <rFont val="ＭＳ ゴシック"/>
        <family val="3"/>
      </rPr>
      <t xml:space="preserve">  １９９０年 第３回</t>
    </r>
  </si>
  <si>
    <t>宇野・大谷</t>
  </si>
  <si>
    <r>
      <t xml:space="preserve"> </t>
    </r>
    <r>
      <rPr>
        <b/>
        <sz val="9.5"/>
        <rFont val="ＭＳ ゴシック"/>
        <family val="3"/>
      </rPr>
      <t xml:space="preserve">  １９９１年 第４回</t>
    </r>
  </si>
  <si>
    <t>佐藤・岡本</t>
  </si>
  <si>
    <t>高山・初古</t>
  </si>
  <si>
    <r>
      <t xml:space="preserve"> </t>
    </r>
    <r>
      <rPr>
        <b/>
        <sz val="9.5"/>
        <rFont val="ＭＳ ゴシック"/>
        <family val="3"/>
      </rPr>
      <t xml:space="preserve">  １９９２年 第５回</t>
    </r>
  </si>
  <si>
    <t>青井・和田</t>
  </si>
  <si>
    <r>
      <t xml:space="preserve"> </t>
    </r>
    <r>
      <rPr>
        <b/>
        <sz val="9.5"/>
        <rFont val="ＭＳ ゴシック"/>
        <family val="3"/>
      </rPr>
      <t xml:space="preserve">  １９９３年 第６回</t>
    </r>
  </si>
  <si>
    <t>本持・ 辻</t>
  </si>
  <si>
    <t>広瀬・広瀬</t>
  </si>
  <si>
    <r>
      <t xml:space="preserve"> </t>
    </r>
    <r>
      <rPr>
        <b/>
        <sz val="9.5"/>
        <rFont val="ＭＳ ゴシック"/>
        <family val="3"/>
      </rPr>
      <t xml:space="preserve">  １９９４年 第７回</t>
    </r>
  </si>
  <si>
    <t>川上・重田</t>
  </si>
  <si>
    <t>青井・青井</t>
  </si>
  <si>
    <r>
      <t xml:space="preserve"> </t>
    </r>
    <r>
      <rPr>
        <b/>
        <sz val="9.5"/>
        <rFont val="ＭＳ ゴシック"/>
        <family val="3"/>
      </rPr>
      <t xml:space="preserve">  １９９５年 第８回</t>
    </r>
  </si>
  <si>
    <t>長谷出・長谷出</t>
  </si>
  <si>
    <r>
      <t xml:space="preserve"> </t>
    </r>
    <r>
      <rPr>
        <b/>
        <sz val="9.5"/>
        <rFont val="ＭＳ ゴシック"/>
        <family val="3"/>
      </rPr>
      <t xml:space="preserve">  １９９６年 第９回</t>
    </r>
  </si>
  <si>
    <t>川並・森谷</t>
  </si>
  <si>
    <t>松本・宇野</t>
  </si>
  <si>
    <r>
      <t xml:space="preserve"> </t>
    </r>
    <r>
      <rPr>
        <b/>
        <sz val="9.5"/>
        <rFont val="ＭＳ ゴシック"/>
        <family val="3"/>
      </rPr>
      <t xml:space="preserve">  １９９７年 第10回</t>
    </r>
  </si>
  <si>
    <t>川上・田中</t>
  </si>
  <si>
    <r>
      <t xml:space="preserve"> </t>
    </r>
    <r>
      <rPr>
        <sz val="9.5"/>
        <rFont val="ＭＳ 明朝"/>
        <family val="1"/>
      </rPr>
      <t xml:space="preserve">  </t>
    </r>
    <r>
      <rPr>
        <b/>
        <sz val="9.5"/>
        <rFont val="ＭＳ ゴシック"/>
        <family val="3"/>
      </rPr>
      <t>１９９８年 第11回</t>
    </r>
  </si>
  <si>
    <t>森本・今井</t>
  </si>
  <si>
    <t>川並・田中一</t>
  </si>
  <si>
    <r>
      <t xml:space="preserve"> </t>
    </r>
    <r>
      <rPr>
        <b/>
        <sz val="9.5"/>
        <rFont val="ＭＳ ゴシック"/>
        <family val="3"/>
      </rPr>
      <t xml:space="preserve">  １９９９年 第12回</t>
    </r>
  </si>
  <si>
    <t>川並・田中</t>
  </si>
  <si>
    <t>２０００年 
第13回</t>
  </si>
  <si>
    <t>柴谷・青井</t>
  </si>
  <si>
    <t>２００１年 
第14回</t>
  </si>
  <si>
    <t>２００２年 
第15回</t>
  </si>
  <si>
    <t>２００３年 
第16回</t>
  </si>
  <si>
    <t>２００４年 
第17回</t>
  </si>
  <si>
    <t>川上・今井
（村田八日市・ぼんズ）</t>
  </si>
  <si>
    <t>高瀬・近藤
（Kテニスカレッジ）</t>
  </si>
  <si>
    <t>東近江市</t>
  </si>
  <si>
    <t>２００５年 
第1回</t>
  </si>
  <si>
    <t>稲泉・吉岡
（村田八日市・フレンズ）</t>
  </si>
  <si>
    <t>２００６年 
第２回</t>
  </si>
  <si>
    <t>坪田・松山
（Kテニスカレッジ）</t>
  </si>
  <si>
    <t>川並･田中和
（Kテニスカレッジ）</t>
  </si>
  <si>
    <t>２００７年 
第３回</t>
  </si>
  <si>
    <t>三代・三代
（Pin・ドラゴンワン）</t>
  </si>
  <si>
    <t>２００８年 
第４回</t>
  </si>
  <si>
    <t>川上・日比
（村田・JACK)</t>
  </si>
  <si>
    <t>２００９年 
第５回</t>
  </si>
  <si>
    <t>山本・村井
（うさかめ・一般）</t>
  </si>
  <si>
    <t>２０１０年 
第６回</t>
  </si>
  <si>
    <t>山口・永松
（Kテニスカレッジ）</t>
  </si>
  <si>
    <t>２０１１年 
第７回</t>
  </si>
  <si>
    <t>山口真・浅田　　　　　（Kテニスカレッジ）</t>
  </si>
  <si>
    <t>岡本・三崎
（グリフィンズ）</t>
  </si>
  <si>
    <t>２０１２年 
第８回</t>
  </si>
  <si>
    <t>岡本・福島　　　　　　（グリフィンズ）</t>
  </si>
  <si>
    <t>北村・永松（グリフィンズ・Ｋテニス）</t>
  </si>
  <si>
    <t>２０１３年 
第９回</t>
  </si>
  <si>
    <t>森本・松井
（フレンズ）</t>
  </si>
  <si>
    <t>2014年9/7 
第10回記念</t>
  </si>
  <si>
    <t>川上・今井
（村田八日市・うさかめ）</t>
  </si>
  <si>
    <t>古市・佐竹
（ぼんズ）</t>
  </si>
  <si>
    <r>
      <t>↓</t>
    </r>
    <r>
      <rPr>
        <b/>
        <sz val="11"/>
        <color indexed="10"/>
        <rFont val="ＭＳ Ｐゴシック"/>
        <family val="3"/>
      </rPr>
      <t>村田コート　A・B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</si>
  <si>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</t>
    </r>
    <r>
      <rPr>
        <b/>
        <sz val="11"/>
        <color indexed="10"/>
        <rFont val="ＭＳ Ｐゴシック"/>
        <family val="3"/>
      </rPr>
      <t>すこやかの杜　A・B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</si>
  <si>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外A・B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</si>
  <si>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外C・D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</si>
  <si>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t>予選終了後　全員　ひばりドームへ移動！</t>
  </si>
  <si>
    <t>↑外コートが空き次第　外コートでの試合の可能性があります</t>
  </si>
  <si>
    <t>雨天の場合　ゲーム数を短くして、ドームで開催</t>
  </si>
  <si>
    <t>外コートが　空き次第　外コートも使用します</t>
  </si>
  <si>
    <t>⑥</t>
  </si>
  <si>
    <t>⑥</t>
  </si>
  <si>
    <t>⑥</t>
  </si>
  <si>
    <t>m46</t>
  </si>
  <si>
    <t>⑥</t>
  </si>
  <si>
    <t>⑦</t>
  </si>
  <si>
    <t>⑥</t>
  </si>
  <si>
    <t>f34</t>
  </si>
  <si>
    <t>⑥</t>
  </si>
  <si>
    <t>⑦</t>
  </si>
  <si>
    <t>b28</t>
  </si>
  <si>
    <t>廣部</t>
  </si>
  <si>
    <t>b24</t>
  </si>
  <si>
    <t>k20</t>
  </si>
  <si>
    <t>高瀬</t>
  </si>
  <si>
    <t>6-2</t>
  </si>
  <si>
    <t>岡川</t>
  </si>
  <si>
    <t>速水</t>
  </si>
  <si>
    <t>⑥</t>
  </si>
  <si>
    <t>6-1</t>
  </si>
  <si>
    <t>4-2</t>
  </si>
  <si>
    <t>6-2</t>
  </si>
  <si>
    <t>3位</t>
  </si>
  <si>
    <t>4 位</t>
  </si>
  <si>
    <t>6-1</t>
  </si>
  <si>
    <t>6-5</t>
  </si>
  <si>
    <t>6-5</t>
  </si>
  <si>
    <t>６－２</t>
  </si>
  <si>
    <t>6‐3</t>
  </si>
  <si>
    <t>6-3</t>
  </si>
  <si>
    <t>北村・藤原</t>
  </si>
  <si>
    <t>西川・佐竹</t>
  </si>
  <si>
    <t>6-1</t>
  </si>
  <si>
    <t>北野・望月
（グリフィンズ・一般）</t>
  </si>
  <si>
    <t>親子テニスの部</t>
  </si>
  <si>
    <t>優勝　川上・川上（Ｋテニス・村田ＴＣ）　　　　　　　　　準優勝　田中・田中（一般）</t>
  </si>
  <si>
    <t>一般の入賞者</t>
  </si>
  <si>
    <t>一般の部　優勝　田中・川並（Ｋテニスカレッジ）　準優勝　望月・北野（一般・グリフィンズ）</t>
  </si>
  <si>
    <t>3位　北村・藤原（グリフィンズ・ぼんズ）　　　　　　　　　4位　西川・佐竹（ぼんズ）</t>
  </si>
  <si>
    <t>Ｗ／Ｏ</t>
  </si>
  <si>
    <t>6-5</t>
  </si>
  <si>
    <t>4-2</t>
  </si>
  <si>
    <t>6-5</t>
  </si>
  <si>
    <t>6-2</t>
  </si>
  <si>
    <t>4-2</t>
  </si>
  <si>
    <t>6-3</t>
  </si>
  <si>
    <t>2-6</t>
  </si>
  <si>
    <t>2015年9/6 
第11回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</si>
</sst>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&quot;人&quot;"/>
    <numFmt numFmtId="188" formatCode="0_);[Red]\(0\)"/>
    <numFmt numFmtId="189" formatCode="0&quot;位&quot;"/>
    <numFmt numFmtId="190" formatCode="yyyy/m/d;@"/>
    <numFmt numFmtId="191" formatCode="&quot;\0022#,##0;[Red]&quot;\00\2\2\-#,##0"/>
    <numFmt numFmtId="192" formatCode="0.0%"/>
    <numFmt numFmtId="193" formatCode="0&quot;円&quot;"/>
    <numFmt numFmtId="194" formatCode="0&quot;名&quot;"/>
  </numFmts>
  <fonts count="55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sz val="9"/>
      <name val="ＭＳ Ｐゴシック"/>
      <family val="3"/>
    </font>
    <font>
      <b/>
      <sz val="19"/>
      <name val="ＭＳ ゴシック"/>
      <family val="3"/>
    </font>
    <font>
      <sz val="9.5"/>
      <name val="Century"/>
      <family val="1"/>
    </font>
    <font>
      <b/>
      <sz val="9.5"/>
      <name val="ＭＳ ゴシック"/>
      <family val="3"/>
    </font>
    <font>
      <b/>
      <sz val="11"/>
      <name val="ＭＳ Ｐ明朝"/>
      <family val="1"/>
    </font>
    <font>
      <sz val="9.5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b/>
      <sz val="9.5"/>
      <color indexed="8"/>
      <name val="ＭＳ ゴシック"/>
      <family val="3"/>
    </font>
    <font>
      <b/>
      <sz val="24"/>
      <color indexed="10"/>
      <name val="ＭＳ Ｐゴシック"/>
      <family val="3"/>
    </font>
    <font>
      <b/>
      <sz val="16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0"/>
      <name val="ＭＳ ゴシック"/>
      <family val="3"/>
    </font>
    <font>
      <b/>
      <sz val="9.5"/>
      <color indexed="10"/>
      <name val="ＭＳ 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Protection="0">
      <alignment vertical="center"/>
    </xf>
    <xf numFmtId="191" fontId="1" fillId="0" borderId="0" applyFont="0" applyFill="0" applyBorder="0" applyAlignment="0" applyProtection="0"/>
    <xf numFmtId="6" fontId="0" fillId="0" borderId="0" applyProtection="0">
      <alignment vertical="center"/>
    </xf>
    <xf numFmtId="0" fontId="28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85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7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NumberFormat="1" applyFont="1" applyFill="1" applyBorder="1" applyAlignment="1" applyProtection="1">
      <alignment vertical="center" shrinkToFit="1"/>
      <protection locked="0"/>
    </xf>
    <xf numFmtId="0" fontId="4" fillId="0" borderId="21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vertical="center" shrinkToFit="1"/>
    </xf>
    <xf numFmtId="0" fontId="4" fillId="0" borderId="22" xfId="0" applyNumberFormat="1" applyFont="1" applyFill="1" applyBorder="1" applyAlignment="1">
      <alignment vertical="center" shrinkToFit="1"/>
    </xf>
    <xf numFmtId="0" fontId="4" fillId="0" borderId="23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 applyProtection="1">
      <alignment vertical="center" shrinkToFit="1"/>
      <protection locked="0"/>
    </xf>
    <xf numFmtId="0" fontId="0" fillId="0" borderId="25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 applyProtection="1">
      <alignment vertical="center" shrinkToFit="1"/>
      <protection locked="0"/>
    </xf>
    <xf numFmtId="0" fontId="4" fillId="0" borderId="26" xfId="0" applyNumberFormat="1" applyFont="1" applyFill="1" applyBorder="1" applyAlignment="1">
      <alignment vertical="center" shrinkToFit="1"/>
    </xf>
    <xf numFmtId="2" fontId="4" fillId="0" borderId="26" xfId="0" applyNumberFormat="1" applyFont="1" applyFill="1" applyBorder="1" applyAlignment="1">
      <alignment horizontal="center" vertical="center" shrinkToFit="1"/>
    </xf>
    <xf numFmtId="179" fontId="4" fillId="0" borderId="26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vertical="center" shrinkToFit="1"/>
    </xf>
    <xf numFmtId="0" fontId="0" fillId="0" borderId="27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179" fontId="4" fillId="0" borderId="10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vertical="center" shrinkToFit="1"/>
    </xf>
    <xf numFmtId="0" fontId="4" fillId="0" borderId="30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2" fontId="4" fillId="0" borderId="10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vertical="center" shrinkToFit="1"/>
    </xf>
    <xf numFmtId="0" fontId="4" fillId="0" borderId="33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>
      <alignment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182" fontId="3" fillId="0" borderId="15" xfId="0" applyNumberFormat="1" applyFont="1" applyFill="1" applyBorder="1" applyAlignment="1">
      <alignment horizontal="left" vertical="center" shrinkToFit="1"/>
    </xf>
    <xf numFmtId="179" fontId="4" fillId="0" borderId="15" xfId="0" applyNumberFormat="1" applyFont="1" applyFill="1" applyBorder="1" applyAlignment="1">
      <alignment horizontal="right" vertical="center"/>
    </xf>
    <xf numFmtId="0" fontId="0" fillId="0" borderId="0" xfId="75" applyNumberFormat="1" applyFont="1" applyFill="1" applyBorder="1" applyAlignment="1">
      <alignment/>
    </xf>
    <xf numFmtId="0" fontId="11" fillId="0" borderId="0" xfId="82" applyNumberFormat="1" applyFont="1" applyFill="1" applyBorder="1" applyAlignment="1">
      <alignment vertical="center"/>
    </xf>
    <xf numFmtId="0" fontId="4" fillId="0" borderId="0" xfId="82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75" applyNumberFormat="1" applyFont="1" applyFill="1" applyBorder="1" applyAlignment="1">
      <alignment vertical="center"/>
    </xf>
    <xf numFmtId="0" fontId="4" fillId="0" borderId="0" xfId="82" applyNumberFormat="1" applyFont="1" applyFill="1" applyBorder="1" applyAlignment="1">
      <alignment horizontal="left" vertical="center"/>
    </xf>
    <xf numFmtId="0" fontId="7" fillId="0" borderId="0" xfId="75" applyNumberFormat="1" applyFont="1" applyFill="1" applyBorder="1" applyAlignment="1">
      <alignment vertical="center"/>
    </xf>
    <xf numFmtId="0" fontId="7" fillId="0" borderId="0" xfId="82" applyNumberFormat="1" applyFont="1" applyFill="1" applyBorder="1" applyAlignment="1">
      <alignment vertical="center"/>
    </xf>
    <xf numFmtId="0" fontId="7" fillId="0" borderId="0" xfId="82" applyNumberFormat="1" applyFont="1" applyFill="1" applyBorder="1" applyAlignment="1">
      <alignment horizontal="left" vertical="center"/>
    </xf>
    <xf numFmtId="0" fontId="11" fillId="0" borderId="0" xfId="82" applyNumberFormat="1" applyFont="1" applyFill="1" applyAlignment="1">
      <alignment vertical="center"/>
    </xf>
    <xf numFmtId="0" fontId="9" fillId="0" borderId="0" xfId="82" applyNumberFormat="1" applyFont="1" applyFill="1" applyBorder="1" applyAlignment="1">
      <alignment vertical="center"/>
    </xf>
    <xf numFmtId="0" fontId="11" fillId="0" borderId="0" xfId="84" applyNumberFormat="1" applyFont="1" applyFill="1" applyBorder="1" applyAlignment="1">
      <alignment/>
    </xf>
    <xf numFmtId="0" fontId="11" fillId="0" borderId="0" xfId="82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75" applyNumberFormat="1" applyFont="1" applyFill="1" applyBorder="1" applyAlignment="1">
      <alignment horizontal="right" vertical="center"/>
    </xf>
    <xf numFmtId="0" fontId="4" fillId="0" borderId="0" xfId="82" applyNumberFormat="1" applyFont="1" applyFill="1" applyBorder="1" applyAlignment="1">
      <alignment horizontal="right" vertical="center"/>
    </xf>
    <xf numFmtId="0" fontId="9" fillId="0" borderId="0" xfId="82" applyNumberFormat="1" applyFont="1" applyFill="1" applyBorder="1" applyAlignment="1">
      <alignment horizontal="right" vertical="center"/>
    </xf>
    <xf numFmtId="0" fontId="11" fillId="0" borderId="0" xfId="81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0" xfId="75" applyNumberFormat="1" applyFont="1" applyFill="1" applyBorder="1" applyAlignment="1">
      <alignment horizontal="left" vertical="center"/>
    </xf>
    <xf numFmtId="0" fontId="11" fillId="0" borderId="0" xfId="72" applyFont="1" applyBorder="1" applyAlignment="1">
      <alignment horizontal="center" vertical="center"/>
    </xf>
    <xf numFmtId="0" fontId="4" fillId="0" borderId="0" xfId="72" applyFont="1" applyFill="1" applyBorder="1" applyAlignment="1">
      <alignment horizontal="left" vertical="center"/>
    </xf>
    <xf numFmtId="0" fontId="4" fillId="0" borderId="0" xfId="72" applyFont="1" applyBorder="1" applyAlignment="1">
      <alignment horizontal="left" vertical="center"/>
    </xf>
    <xf numFmtId="0" fontId="2" fillId="0" borderId="0" xfId="76" applyFont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7" fillId="0" borderId="0" xfId="72" applyFont="1" applyFill="1" applyBorder="1" applyAlignment="1">
      <alignment horizontal="left" vertical="center"/>
    </xf>
    <xf numFmtId="0" fontId="4" fillId="0" borderId="0" xfId="75" applyNumberFormat="1" applyFont="1" applyFill="1" applyBorder="1" applyAlignment="1">
      <alignment horizontal="center" vertical="top"/>
    </xf>
    <xf numFmtId="0" fontId="4" fillId="0" borderId="0" xfId="76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72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72" applyFont="1" applyFill="1" applyBorder="1">
      <alignment vertical="center"/>
    </xf>
    <xf numFmtId="0" fontId="7" fillId="0" borderId="0" xfId="72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76" applyNumberFormat="1" applyFont="1" applyFill="1" applyBorder="1" applyAlignment="1">
      <alignment horizontal="left"/>
      <protection/>
    </xf>
    <xf numFmtId="187" fontId="11" fillId="0" borderId="0" xfId="82" applyNumberFormat="1" applyFont="1" applyFill="1" applyBorder="1" applyAlignment="1">
      <alignment vertical="center"/>
    </xf>
    <xf numFmtId="10" fontId="11" fillId="0" borderId="0" xfId="82" applyNumberFormat="1" applyFont="1" applyFill="1" applyBorder="1" applyAlignment="1">
      <alignment vertical="center"/>
    </xf>
    <xf numFmtId="0" fontId="7" fillId="0" borderId="0" xfId="72" applyFont="1" applyFill="1" applyBorder="1">
      <alignment vertical="center"/>
    </xf>
    <xf numFmtId="0" fontId="11" fillId="0" borderId="0" xfId="81" applyFont="1" applyBorder="1">
      <alignment vertical="center"/>
    </xf>
    <xf numFmtId="0" fontId="7" fillId="0" borderId="0" xfId="76" applyNumberFormat="1" applyFont="1" applyFill="1" applyBorder="1" applyAlignment="1">
      <alignment horizontal="left"/>
      <protection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75" applyNumberFormat="1" applyFont="1" applyFill="1" applyBorder="1" applyAlignment="1">
      <alignment/>
    </xf>
    <xf numFmtId="0" fontId="4" fillId="0" borderId="0" xfId="75" applyNumberFormat="1" applyFont="1" applyFill="1" applyBorder="1" applyAlignment="1">
      <alignment/>
    </xf>
    <xf numFmtId="0" fontId="11" fillId="0" borderId="0" xfId="75" applyNumberFormat="1" applyFont="1" applyFill="1" applyBorder="1" applyAlignment="1">
      <alignment vertical="center"/>
    </xf>
    <xf numFmtId="0" fontId="11" fillId="0" borderId="0" xfId="72" applyFont="1" applyFill="1" applyBorder="1" applyAlignment="1">
      <alignment horizontal="left" vertical="center"/>
    </xf>
    <xf numFmtId="0" fontId="11" fillId="0" borderId="0" xfId="72" applyFont="1" applyFill="1" applyBorder="1" applyAlignment="1">
      <alignment horizontal="center" vertical="center"/>
    </xf>
    <xf numFmtId="0" fontId="4" fillId="0" borderId="0" xfId="78" applyFont="1">
      <alignment vertical="center"/>
      <protection/>
    </xf>
    <xf numFmtId="0" fontId="4" fillId="0" borderId="0" xfId="78" applyNumberFormat="1" applyFont="1" applyFill="1" applyBorder="1" applyAlignment="1">
      <alignment/>
      <protection/>
    </xf>
    <xf numFmtId="0" fontId="4" fillId="0" borderId="0" xfId="78" applyNumberFormat="1" applyFont="1" applyFill="1" applyBorder="1" applyAlignment="1">
      <alignment horizontal="right"/>
      <protection/>
    </xf>
    <xf numFmtId="0" fontId="11" fillId="0" borderId="0" xfId="78" applyFont="1">
      <alignment vertical="center"/>
      <protection/>
    </xf>
    <xf numFmtId="0" fontId="4" fillId="0" borderId="0" xfId="82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0" xfId="82" applyNumberFormat="1" applyFont="1" applyFill="1" applyBorder="1" applyAlignment="1">
      <alignment horizontal="left" vertical="center" shrinkToFit="1"/>
    </xf>
    <xf numFmtId="0" fontId="7" fillId="0" borderId="0" xfId="82" applyNumberFormat="1" applyFont="1" applyFill="1" applyBorder="1" applyAlignment="1">
      <alignment horizontal="left" vertical="center" shrinkToFit="1"/>
    </xf>
    <xf numFmtId="0" fontId="11" fillId="0" borderId="0" xfId="82" applyNumberFormat="1" applyFont="1" applyFill="1" applyBorder="1" applyAlignment="1">
      <alignment horizontal="left" vertical="center" shrinkToFit="1"/>
    </xf>
    <xf numFmtId="0" fontId="11" fillId="0" borderId="0" xfId="85" applyFont="1" applyFill="1" applyBorder="1">
      <alignment vertical="center"/>
      <protection/>
    </xf>
    <xf numFmtId="0" fontId="11" fillId="0" borderId="0" xfId="85" applyFont="1" applyBorder="1">
      <alignment vertical="center"/>
      <protection/>
    </xf>
    <xf numFmtId="0" fontId="3" fillId="0" borderId="0" xfId="82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4" fillId="0" borderId="0" xfId="82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84" applyNumberFormat="1" applyFont="1" applyFill="1" applyBorder="1" applyAlignment="1">
      <alignment/>
    </xf>
    <xf numFmtId="188" fontId="4" fillId="0" borderId="0" xfId="82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78" applyFont="1" applyAlignment="1">
      <alignment horizontal="center" vertical="center"/>
      <protection/>
    </xf>
    <xf numFmtId="0" fontId="4" fillId="0" borderId="0" xfId="80" applyNumberFormat="1" applyFont="1" applyFill="1" applyBorder="1" applyAlignment="1">
      <alignment vertical="center"/>
      <protection/>
    </xf>
    <xf numFmtId="0" fontId="4" fillId="0" borderId="0" xfId="80" applyFont="1" applyFill="1" applyBorder="1">
      <alignment vertical="center"/>
      <protection/>
    </xf>
    <xf numFmtId="0" fontId="4" fillId="0" borderId="0" xfId="80" applyFont="1">
      <alignment vertical="center"/>
      <protection/>
    </xf>
    <xf numFmtId="0" fontId="2" fillId="0" borderId="0" xfId="82" applyNumberFormat="1" applyFont="1" applyFill="1" applyBorder="1" applyAlignment="1">
      <alignment horizontal="center" vertical="center"/>
    </xf>
    <xf numFmtId="0" fontId="7" fillId="0" borderId="0" xfId="78" applyFont="1">
      <alignment vertical="center"/>
      <protection/>
    </xf>
    <xf numFmtId="0" fontId="13" fillId="0" borderId="0" xfId="67" applyNumberFormat="1" applyFont="1" applyFill="1" applyBorder="1" applyAlignment="1">
      <alignment horizontal="left"/>
      <protection/>
    </xf>
    <xf numFmtId="0" fontId="7" fillId="0" borderId="0" xfId="67" applyNumberFormat="1" applyFont="1" applyFill="1" applyBorder="1" applyAlignment="1">
      <alignment horizontal="left"/>
      <protection/>
    </xf>
    <xf numFmtId="0" fontId="4" fillId="0" borderId="0" xfId="67" applyFo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left"/>
      <protection/>
    </xf>
    <xf numFmtId="0" fontId="4" fillId="0" borderId="0" xfId="86" applyNumberFormat="1" applyFont="1" applyFill="1" applyBorder="1" applyAlignment="1">
      <alignment/>
      <protection/>
    </xf>
    <xf numFmtId="0" fontId="4" fillId="0" borderId="0" xfId="86" applyFont="1">
      <alignment vertical="center"/>
      <protection/>
    </xf>
    <xf numFmtId="0" fontId="36" fillId="0" borderId="0" xfId="0" applyFont="1" applyAlignment="1">
      <alignment vertical="center"/>
    </xf>
    <xf numFmtId="0" fontId="30" fillId="0" borderId="0" xfId="46" applyFont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0" fontId="35" fillId="0" borderId="0" xfId="8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78" applyNumberFormat="1" applyFont="1" applyFill="1" applyBorder="1" applyAlignme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82" applyNumberFormat="1" applyFont="1" applyFill="1" applyBorder="1" applyAlignment="1">
      <alignment horizontal="center" vertical="center"/>
    </xf>
    <xf numFmtId="10" fontId="11" fillId="0" borderId="0" xfId="82" applyNumberFormat="1" applyFont="1" applyFill="1" applyBorder="1" applyAlignment="1">
      <alignment horizontal="center" vertical="center"/>
    </xf>
    <xf numFmtId="0" fontId="9" fillId="0" borderId="0" xfId="82" applyNumberFormat="1" applyFont="1" applyFill="1" applyBorder="1" applyAlignment="1">
      <alignment horizontal="left" vertical="center"/>
    </xf>
    <xf numFmtId="0" fontId="11" fillId="0" borderId="0" xfId="82" applyNumberFormat="1" applyFont="1" applyFill="1" applyBorder="1" applyAlignment="1">
      <alignment horizontal="left" vertical="center"/>
    </xf>
    <xf numFmtId="0" fontId="11" fillId="0" borderId="0" xfId="75" applyNumberFormat="1" applyFont="1" applyFill="1" applyBorder="1" applyAlignment="1">
      <alignment/>
    </xf>
    <xf numFmtId="0" fontId="0" fillId="0" borderId="0" xfId="75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81" applyFont="1" applyFill="1" applyBorder="1">
      <alignment vertical="center"/>
    </xf>
    <xf numFmtId="0" fontId="11" fillId="0" borderId="0" xfId="33" applyFont="1" applyBorder="1">
      <alignment vertical="center"/>
    </xf>
    <xf numFmtId="0" fontId="7" fillId="0" borderId="0" xfId="81" applyFont="1" applyFill="1" applyBorder="1">
      <alignment vertical="center"/>
    </xf>
    <xf numFmtId="0" fontId="7" fillId="0" borderId="0" xfId="33" applyFont="1" applyBorder="1">
      <alignment vertical="center"/>
    </xf>
    <xf numFmtId="0" fontId="14" fillId="0" borderId="0" xfId="83" applyFont="1" applyBorder="1">
      <alignment/>
    </xf>
    <xf numFmtId="0" fontId="11" fillId="0" borderId="0" xfId="83" applyFont="1" applyBorder="1">
      <alignment/>
    </xf>
    <xf numFmtId="0" fontId="4" fillId="0" borderId="0" xfId="81" applyFont="1" applyBorder="1">
      <alignment vertical="center"/>
    </xf>
    <xf numFmtId="0" fontId="7" fillId="0" borderId="0" xfId="81" applyFont="1" applyBorder="1">
      <alignment vertical="center"/>
    </xf>
    <xf numFmtId="0" fontId="7" fillId="0" borderId="0" xfId="33" applyFont="1" applyFill="1" applyBorder="1">
      <alignment vertical="center"/>
    </xf>
    <xf numFmtId="0" fontId="7" fillId="0" borderId="0" xfId="83" applyFont="1" applyBorder="1">
      <alignment/>
    </xf>
    <xf numFmtId="0" fontId="4" fillId="0" borderId="0" xfId="81" applyFont="1" applyFill="1" applyBorder="1">
      <alignment vertical="center"/>
    </xf>
    <xf numFmtId="0" fontId="4" fillId="0" borderId="0" xfId="33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80" applyNumberFormat="1" applyFont="1" applyFill="1" applyBorder="1" applyAlignment="1">
      <alignment/>
      <protection/>
    </xf>
    <xf numFmtId="0" fontId="4" fillId="0" borderId="0" xfId="0" applyFont="1" applyBorder="1" applyAlignment="1">
      <alignment vertical="center"/>
    </xf>
    <xf numFmtId="49" fontId="11" fillId="0" borderId="0" xfId="8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85" applyFont="1" applyFill="1" applyBorder="1">
      <alignment vertical="center"/>
      <protection/>
    </xf>
    <xf numFmtId="0" fontId="2" fillId="0" borderId="0" xfId="82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7" fillId="25" borderId="0" xfId="81" applyFont="1" applyFill="1" applyBorder="1">
      <alignment vertical="center"/>
    </xf>
    <xf numFmtId="0" fontId="11" fillId="25" borderId="0" xfId="81" applyFont="1" applyFill="1" applyBorder="1">
      <alignment vertical="center"/>
    </xf>
    <xf numFmtId="0" fontId="4" fillId="0" borderId="0" xfId="76" applyNumberFormat="1" applyFont="1" applyFill="1" applyBorder="1" applyAlignment="1">
      <alignment horizontal="right"/>
      <protection/>
    </xf>
    <xf numFmtId="0" fontId="32" fillId="0" borderId="0" xfId="82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7" fontId="4" fillId="0" borderId="0" xfId="82" applyNumberFormat="1" applyFont="1" applyFill="1" applyBorder="1" applyAlignment="1">
      <alignment vertical="center"/>
    </xf>
    <xf numFmtId="10" fontId="4" fillId="0" borderId="0" xfId="82" applyNumberFormat="1" applyFont="1" applyFill="1" applyBorder="1" applyAlignment="1">
      <alignment horizontal="center" vertical="center"/>
    </xf>
    <xf numFmtId="10" fontId="4" fillId="0" borderId="0" xfId="8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83" applyFont="1" applyBorder="1">
      <alignment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vertical="center" shrinkToFit="1"/>
    </xf>
    <xf numFmtId="179" fontId="4" fillId="0" borderId="11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1" fillId="0" borderId="0" xfId="87">
      <alignment/>
      <protection/>
    </xf>
    <xf numFmtId="0" fontId="38" fillId="0" borderId="0" xfId="87" applyFont="1" applyAlignment="1">
      <alignment horizontal="left" vertical="center"/>
      <protection/>
    </xf>
    <xf numFmtId="0" fontId="39" fillId="0" borderId="41" xfId="87" applyFont="1" applyBorder="1" applyAlignment="1">
      <alignment vertical="top" wrapText="1"/>
      <protection/>
    </xf>
    <xf numFmtId="0" fontId="39" fillId="0" borderId="42" xfId="87" applyFont="1" applyBorder="1" applyAlignment="1">
      <alignment horizontal="justify" vertical="top" wrapText="1"/>
      <protection/>
    </xf>
    <xf numFmtId="0" fontId="39" fillId="0" borderId="43" xfId="87" applyFont="1" applyBorder="1" applyAlignment="1">
      <alignment horizontal="justify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41" xfId="87" applyFont="1" applyBorder="1" applyAlignment="1">
      <alignment vertical="top" wrapText="1"/>
      <protection/>
    </xf>
    <xf numFmtId="0" fontId="39" fillId="0" borderId="44" xfId="87" applyFont="1" applyBorder="1" applyAlignment="1">
      <alignment horizontal="center" vertical="top" wrapText="1"/>
      <protection/>
    </xf>
    <xf numFmtId="0" fontId="40" fillId="0" borderId="45" xfId="87" applyFont="1" applyBorder="1" applyAlignment="1">
      <alignment horizontal="center" vertical="top" wrapText="1"/>
      <protection/>
    </xf>
    <xf numFmtId="0" fontId="39" fillId="0" borderId="46" xfId="87" applyFont="1" applyBorder="1" applyAlignment="1">
      <alignment horizontal="center" vertical="top" wrapText="1"/>
      <protection/>
    </xf>
    <xf numFmtId="0" fontId="40" fillId="0" borderId="47" xfId="87" applyFont="1" applyBorder="1" applyAlignment="1">
      <alignment horizontal="center" vertical="top" wrapText="1"/>
      <protection/>
    </xf>
    <xf numFmtId="0" fontId="43" fillId="0" borderId="46" xfId="87" applyFont="1" applyBorder="1" applyAlignment="1">
      <alignment horizontal="center" vertical="top" wrapText="1"/>
      <protection/>
    </xf>
    <xf numFmtId="0" fontId="43" fillId="0" borderId="48" xfId="87" applyFont="1" applyBorder="1" applyAlignment="1">
      <alignment horizontal="center" vertical="top" wrapText="1"/>
      <protection/>
    </xf>
    <xf numFmtId="0" fontId="40" fillId="0" borderId="48" xfId="87" applyFont="1" applyBorder="1" applyAlignment="1">
      <alignment horizontal="center" vertical="top" wrapText="1"/>
      <protection/>
    </xf>
    <xf numFmtId="0" fontId="39" fillId="0" borderId="0" xfId="87" applyFont="1" applyBorder="1" applyAlignment="1">
      <alignment vertical="top" wrapText="1"/>
      <protection/>
    </xf>
    <xf numFmtId="0" fontId="43" fillId="0" borderId="0" xfId="87" applyFont="1" applyBorder="1" applyAlignment="1">
      <alignment horizontal="center" vertical="top" wrapText="1"/>
      <protection/>
    </xf>
    <xf numFmtId="0" fontId="40" fillId="0" borderId="0" xfId="87" applyFont="1" applyBorder="1" applyAlignment="1">
      <alignment horizontal="center" vertical="top" wrapText="1"/>
      <protection/>
    </xf>
    <xf numFmtId="0" fontId="43" fillId="0" borderId="49" xfId="87" applyFont="1" applyBorder="1" applyAlignment="1">
      <alignment horizontal="center" vertical="top" wrapText="1"/>
      <protection/>
    </xf>
    <xf numFmtId="0" fontId="40" fillId="0" borderId="49" xfId="87" applyFont="1" applyBorder="1" applyAlignment="1">
      <alignment horizontal="center" vertical="top" wrapText="1"/>
      <protection/>
    </xf>
    <xf numFmtId="0" fontId="39" fillId="0" borderId="0" xfId="87" applyFont="1" applyAlignment="1">
      <alignment horizontal="justify"/>
      <protection/>
    </xf>
    <xf numFmtId="0" fontId="44" fillId="0" borderId="46" xfId="87" applyFont="1" applyBorder="1" applyAlignment="1">
      <alignment horizontal="center" vertical="top" wrapText="1"/>
      <protection/>
    </xf>
    <xf numFmtId="0" fontId="45" fillId="0" borderId="47" xfId="87" applyFont="1" applyBorder="1" applyAlignment="1">
      <alignment horizontal="center" vertical="top" wrapText="1"/>
      <protection/>
    </xf>
    <xf numFmtId="0" fontId="10" fillId="0" borderId="0" xfId="87" applyFont="1">
      <alignment/>
      <protection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19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 applyProtection="1">
      <alignment vertical="center" shrinkToFit="1"/>
      <protection locked="0"/>
    </xf>
    <xf numFmtId="0" fontId="7" fillId="0" borderId="21" xfId="0" applyNumberFormat="1" applyFont="1" applyFill="1" applyBorder="1" applyAlignment="1" applyProtection="1">
      <alignment vertical="center" shrinkToFit="1"/>
      <protection locked="0"/>
    </xf>
    <xf numFmtId="0" fontId="7" fillId="0" borderId="24" xfId="0" applyNumberFormat="1" applyFont="1" applyFill="1" applyBorder="1" applyAlignment="1" applyProtection="1">
      <alignment vertical="center" shrinkToFit="1"/>
      <protection locked="0"/>
    </xf>
    <xf numFmtId="0" fontId="49" fillId="0" borderId="0" xfId="0" applyNumberFormat="1" applyFont="1" applyFill="1" applyBorder="1" applyAlignment="1">
      <alignment horizontal="center" vertical="center" shrinkToFit="1"/>
    </xf>
    <xf numFmtId="0" fontId="49" fillId="0" borderId="19" xfId="0" applyNumberFormat="1" applyFont="1" applyFill="1" applyBorder="1" applyAlignment="1" applyProtection="1">
      <alignment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4" xfId="0" applyNumberFormat="1" applyFont="1" applyFill="1" applyBorder="1" applyAlignment="1" applyProtection="1">
      <alignment vertical="center" shrinkToFit="1"/>
      <protection locked="0"/>
    </xf>
    <xf numFmtId="0" fontId="49" fillId="0" borderId="21" xfId="0" applyNumberFormat="1" applyFont="1" applyFill="1" applyBorder="1" applyAlignment="1" applyProtection="1">
      <alignment vertical="center" shrinkToFit="1"/>
      <protection locked="0"/>
    </xf>
    <xf numFmtId="0" fontId="49" fillId="0" borderId="0" xfId="0" applyNumberFormat="1" applyFont="1" applyFill="1" applyBorder="1" applyAlignment="1" applyProtection="1">
      <alignment vertical="center" shrinkToFit="1"/>
      <protection locked="0"/>
    </xf>
    <xf numFmtId="0" fontId="49" fillId="0" borderId="16" xfId="0" applyNumberFormat="1" applyFont="1" applyFill="1" applyBorder="1" applyAlignment="1" applyProtection="1">
      <alignment vertical="center" shrinkToFit="1"/>
      <protection locked="0"/>
    </xf>
    <xf numFmtId="0" fontId="7" fillId="0" borderId="36" xfId="0" applyNumberFormat="1" applyFont="1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>
      <alignment vertical="center" shrinkToFit="1"/>
    </xf>
    <xf numFmtId="0" fontId="7" fillId="0" borderId="3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49" fillId="0" borderId="18" xfId="0" applyNumberFormat="1" applyFont="1" applyFill="1" applyBorder="1" applyAlignment="1" applyProtection="1">
      <alignment vertical="center" shrinkToFit="1"/>
      <protection locked="0"/>
    </xf>
    <xf numFmtId="0" fontId="49" fillId="0" borderId="0" xfId="0" applyNumberFormat="1" applyFont="1" applyFill="1" applyBorder="1" applyAlignment="1">
      <alignment vertical="center" shrinkToFit="1"/>
    </xf>
    <xf numFmtId="0" fontId="49" fillId="0" borderId="16" xfId="0" applyNumberFormat="1" applyFont="1" applyFill="1" applyBorder="1" applyAlignment="1">
      <alignment vertical="center" shrinkToFit="1"/>
    </xf>
    <xf numFmtId="0" fontId="49" fillId="0" borderId="24" xfId="0" applyNumberFormat="1" applyFont="1" applyFill="1" applyBorder="1" applyAlignment="1" applyProtection="1">
      <alignment vertical="center" shrinkToFit="1"/>
      <protection locked="0"/>
    </xf>
    <xf numFmtId="0" fontId="49" fillId="0" borderId="14" xfId="0" applyNumberFormat="1" applyFont="1" applyFill="1" applyBorder="1" applyAlignment="1">
      <alignment vertical="center" shrinkToFit="1"/>
    </xf>
    <xf numFmtId="0" fontId="49" fillId="0" borderId="21" xfId="0" applyNumberFormat="1" applyFont="1" applyFill="1" applyBorder="1" applyAlignment="1">
      <alignment vertical="center" shrinkToFit="1"/>
    </xf>
    <xf numFmtId="0" fontId="4" fillId="0" borderId="55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0" fillId="0" borderId="55" xfId="0" applyNumberFormat="1" applyFont="1" applyFill="1" applyBorder="1" applyAlignment="1">
      <alignment vertical="center" shrinkToFit="1"/>
    </xf>
    <xf numFmtId="0" fontId="0" fillId="0" borderId="56" xfId="0" applyNumberFormat="1" applyFont="1" applyFill="1" applyBorder="1" applyAlignment="1">
      <alignment vertical="center" shrinkToFit="1"/>
    </xf>
    <xf numFmtId="0" fontId="0" fillId="0" borderId="57" xfId="0" applyNumberFormat="1" applyFont="1" applyFill="1" applyBorder="1" applyAlignment="1">
      <alignment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19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58" xfId="0" applyNumberFormat="1" applyFont="1" applyFill="1" applyBorder="1" applyAlignment="1">
      <alignment vertical="center" shrinkToFit="1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Fill="1" applyBorder="1" applyAlignment="1">
      <alignment vertical="center" shrinkToFit="1"/>
    </xf>
    <xf numFmtId="0" fontId="4" fillId="0" borderId="58" xfId="0" applyNumberFormat="1" applyFont="1" applyFill="1" applyBorder="1" applyAlignment="1">
      <alignment vertical="center" shrinkToFit="1"/>
    </xf>
    <xf numFmtId="0" fontId="4" fillId="0" borderId="57" xfId="0" applyNumberFormat="1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0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62" xfId="0" applyNumberFormat="1" applyFont="1" applyFill="1" applyBorder="1" applyAlignment="1">
      <alignment horizontal="center" vertical="center" shrinkToFit="1"/>
    </xf>
    <xf numFmtId="0" fontId="4" fillId="0" borderId="59" xfId="0" applyNumberFormat="1" applyFont="1" applyFill="1" applyBorder="1" applyAlignment="1">
      <alignment horizontal="center" vertical="center" shrinkToFit="1"/>
    </xf>
    <xf numFmtId="0" fontId="4" fillId="0" borderId="61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2" fillId="0" borderId="46" xfId="87" applyFont="1" applyBorder="1" applyAlignment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3" fillId="0" borderId="47" xfId="87" applyFont="1" applyBorder="1" applyAlignment="1">
      <alignment horizontal="center" vertical="top" wrapText="1"/>
      <protection/>
    </xf>
    <xf numFmtId="2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2" fontId="4" fillId="0" borderId="68" xfId="0" applyNumberFormat="1" applyFont="1" applyFill="1" applyBorder="1" applyAlignment="1">
      <alignment horizontal="center" vertical="center" shrinkToFit="1"/>
    </xf>
    <xf numFmtId="2" fontId="4" fillId="0" borderId="69" xfId="0" applyNumberFormat="1" applyFont="1" applyFill="1" applyBorder="1" applyAlignment="1">
      <alignment horizontal="center" vertical="center" shrinkToFit="1"/>
    </xf>
    <xf numFmtId="180" fontId="4" fillId="0" borderId="20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left" vertical="center" shrinkToFit="1"/>
    </xf>
    <xf numFmtId="182" fontId="3" fillId="0" borderId="70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5" xfId="0" applyNumberFormat="1" applyFont="1" applyFill="1" applyBorder="1" applyAlignment="1">
      <alignment horizontal="left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181" fontId="4" fillId="0" borderId="69" xfId="0" applyNumberFormat="1" applyFont="1" applyFill="1" applyBorder="1" applyAlignment="1">
      <alignment horizontal="center" vertical="center" shrinkToFit="1"/>
    </xf>
    <xf numFmtId="181" fontId="4" fillId="0" borderId="71" xfId="0" applyNumberFormat="1" applyFont="1" applyFill="1" applyBorder="1" applyAlignment="1">
      <alignment horizontal="center" vertical="center" shrinkToFit="1"/>
    </xf>
    <xf numFmtId="0" fontId="4" fillId="0" borderId="63" xfId="0" applyNumberFormat="1" applyFont="1" applyFill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72" xfId="0" applyNumberFormat="1" applyFont="1" applyFill="1" applyBorder="1" applyAlignment="1">
      <alignment horizontal="right" vertical="center"/>
    </xf>
    <xf numFmtId="0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68" xfId="0" applyNumberFormat="1" applyFont="1" applyFill="1" applyBorder="1" applyAlignment="1">
      <alignment horizontal="center" vertical="center" shrinkToFit="1"/>
    </xf>
    <xf numFmtId="2" fontId="7" fillId="0" borderId="69" xfId="0" applyNumberFormat="1" applyFont="1" applyFill="1" applyBorder="1" applyAlignment="1">
      <alignment horizontal="center" vertical="center" shrinkToFit="1"/>
    </xf>
    <xf numFmtId="180" fontId="7" fillId="0" borderId="20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182" fontId="32" fillId="0" borderId="20" xfId="0" applyNumberFormat="1" applyFont="1" applyFill="1" applyBorder="1" applyAlignment="1">
      <alignment horizontal="left" vertical="center" shrinkToFit="1"/>
    </xf>
    <xf numFmtId="182" fontId="32" fillId="0" borderId="70" xfId="0" applyNumberFormat="1" applyFont="1" applyFill="1" applyBorder="1" applyAlignment="1">
      <alignment horizontal="left" vertical="center" shrinkToFit="1"/>
    </xf>
    <xf numFmtId="182" fontId="32" fillId="0" borderId="0" xfId="0" applyNumberFormat="1" applyFont="1" applyFill="1" applyBorder="1" applyAlignment="1">
      <alignment horizontal="left" vertical="center" shrinkToFit="1"/>
    </xf>
    <xf numFmtId="182" fontId="32" fillId="0" borderId="15" xfId="0" applyNumberFormat="1" applyFont="1" applyFill="1" applyBorder="1" applyAlignment="1">
      <alignment horizontal="left" vertical="center" shrinkToFit="1"/>
    </xf>
    <xf numFmtId="181" fontId="7" fillId="0" borderId="69" xfId="0" applyNumberFormat="1" applyFont="1" applyFill="1" applyBorder="1" applyAlignment="1">
      <alignment horizontal="center" vertical="center" shrinkToFit="1"/>
    </xf>
    <xf numFmtId="181" fontId="7" fillId="0" borderId="71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2" fontId="7" fillId="0" borderId="14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7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73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69" xfId="0" applyNumberFormat="1" applyFont="1" applyFill="1" applyBorder="1" applyAlignment="1">
      <alignment horizontal="center" vertical="center" shrinkToFit="1"/>
    </xf>
    <xf numFmtId="0" fontId="4" fillId="0" borderId="71" xfId="0" applyNumberFormat="1" applyFont="1" applyFill="1" applyBorder="1" applyAlignment="1">
      <alignment horizontal="center" vertical="center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0" fontId="4" fillId="0" borderId="74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 shrinkToFit="1"/>
    </xf>
    <xf numFmtId="0" fontId="4" fillId="0" borderId="75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49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76" xfId="0" applyNumberFormat="1" applyFont="1" applyFill="1" applyBorder="1" applyAlignment="1">
      <alignment horizontal="center" vertical="center" shrinkToFit="1"/>
    </xf>
    <xf numFmtId="0" fontId="35" fillId="0" borderId="20" xfId="0" applyNumberFormat="1" applyFont="1" applyFill="1" applyBorder="1" applyAlignment="1">
      <alignment horizontal="center" vertical="center" wrapText="1" shrinkToFit="1"/>
    </xf>
    <xf numFmtId="0" fontId="35" fillId="0" borderId="27" xfId="0" applyNumberFormat="1" applyFont="1" applyFill="1" applyBorder="1" applyAlignment="1">
      <alignment horizontal="center" vertical="center" wrapText="1" shrinkToFit="1"/>
    </xf>
    <xf numFmtId="0" fontId="35" fillId="0" borderId="0" xfId="0" applyNumberFormat="1" applyFont="1" applyFill="1" applyBorder="1" applyAlignment="1">
      <alignment horizontal="center" vertical="center" wrapText="1" shrinkToFit="1"/>
    </xf>
    <xf numFmtId="0" fontId="35" fillId="0" borderId="16" xfId="0" applyNumberFormat="1" applyFont="1" applyFill="1" applyBorder="1" applyAlignment="1">
      <alignment horizontal="center" vertical="center" wrapText="1" shrinkToFit="1"/>
    </xf>
    <xf numFmtId="0" fontId="35" fillId="0" borderId="14" xfId="0" applyNumberFormat="1" applyFont="1" applyFill="1" applyBorder="1" applyAlignment="1">
      <alignment horizontal="center" vertical="center" wrapText="1" shrinkToFit="1"/>
    </xf>
    <xf numFmtId="0" fontId="35" fillId="0" borderId="21" xfId="0" applyNumberFormat="1" applyFont="1" applyFill="1" applyBorder="1" applyAlignment="1">
      <alignment horizontal="center" vertical="center" wrapText="1" shrinkToFit="1"/>
    </xf>
    <xf numFmtId="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NumberFormat="1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center" vertical="center" shrinkToFit="1"/>
    </xf>
    <xf numFmtId="0" fontId="7" fillId="0" borderId="76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49" fillId="0" borderId="20" xfId="0" applyNumberFormat="1" applyFont="1" applyFill="1" applyBorder="1" applyAlignment="1">
      <alignment horizontal="center" vertical="center" shrinkToFit="1"/>
    </xf>
    <xf numFmtId="0" fontId="49" fillId="0" borderId="27" xfId="0" applyNumberFormat="1" applyFont="1" applyFill="1" applyBorder="1" applyAlignment="1">
      <alignment horizontal="center" vertical="center" shrinkToFit="1"/>
    </xf>
    <xf numFmtId="0" fontId="49" fillId="0" borderId="16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77" xfId="0" applyNumberFormat="1" applyFont="1" applyFill="1" applyBorder="1" applyAlignment="1">
      <alignment horizontal="center" vertical="center" shrinkToFit="1"/>
    </xf>
    <xf numFmtId="0" fontId="49" fillId="0" borderId="14" xfId="0" applyNumberFormat="1" applyFont="1" applyFill="1" applyBorder="1" applyAlignment="1">
      <alignment horizontal="center" vertical="center" shrinkToFit="1"/>
    </xf>
    <xf numFmtId="0" fontId="49" fillId="0" borderId="21" xfId="0" applyNumberFormat="1" applyFont="1" applyFill="1" applyBorder="1" applyAlignment="1">
      <alignment horizontal="center" vertical="center" shrinkToFit="1"/>
    </xf>
    <xf numFmtId="0" fontId="4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Fill="1" applyBorder="1" applyAlignment="1">
      <alignment horizontal="center" vertical="center" shrinkToFit="1"/>
    </xf>
    <xf numFmtId="181" fontId="49" fillId="0" borderId="69" xfId="0" applyNumberFormat="1" applyFont="1" applyFill="1" applyBorder="1" applyAlignment="1">
      <alignment horizontal="center" vertical="center" shrinkToFit="1"/>
    </xf>
    <xf numFmtId="181" fontId="49" fillId="0" borderId="71" xfId="0" applyNumberFormat="1" applyFont="1" applyFill="1" applyBorder="1" applyAlignment="1">
      <alignment horizontal="center" vertical="center" shrinkToFit="1"/>
    </xf>
    <xf numFmtId="0" fontId="4" fillId="0" borderId="80" xfId="0" applyNumberFormat="1" applyFont="1" applyFill="1" applyBorder="1" applyAlignment="1">
      <alignment horizontal="center" vertical="center" shrinkToFit="1"/>
    </xf>
    <xf numFmtId="0" fontId="49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38" xfId="0" applyNumberFormat="1" applyFont="1" applyFill="1" applyBorder="1" applyAlignment="1" applyProtection="1">
      <alignment horizontal="center" vertical="center" shrinkToFit="1"/>
      <protection locked="0"/>
    </xf>
    <xf numFmtId="182" fontId="51" fillId="0" borderId="20" xfId="0" applyNumberFormat="1" applyFont="1" applyFill="1" applyBorder="1" applyAlignment="1">
      <alignment horizontal="left" vertical="center" shrinkToFit="1"/>
    </xf>
    <xf numFmtId="182" fontId="51" fillId="0" borderId="70" xfId="0" applyNumberFormat="1" applyFont="1" applyFill="1" applyBorder="1" applyAlignment="1">
      <alignment horizontal="left" vertical="center" shrinkToFit="1"/>
    </xf>
    <xf numFmtId="182" fontId="51" fillId="0" borderId="0" xfId="0" applyNumberFormat="1" applyFont="1" applyFill="1" applyBorder="1" applyAlignment="1">
      <alignment horizontal="left" vertical="center" shrinkToFit="1"/>
    </xf>
    <xf numFmtId="182" fontId="51" fillId="0" borderId="15" xfId="0" applyNumberFormat="1" applyFont="1" applyFill="1" applyBorder="1" applyAlignment="1">
      <alignment horizontal="left" vertical="center" shrinkToFit="1"/>
    </xf>
    <xf numFmtId="180" fontId="49" fillId="0" borderId="20" xfId="0" applyNumberFormat="1" applyFont="1" applyFill="1" applyBorder="1" applyAlignment="1">
      <alignment horizontal="center" vertical="center" shrinkToFit="1"/>
    </xf>
    <xf numFmtId="180" fontId="49" fillId="0" borderId="0" xfId="0" applyNumberFormat="1" applyFont="1" applyFill="1" applyBorder="1" applyAlignment="1">
      <alignment horizontal="center" vertical="center" shrinkToFit="1"/>
    </xf>
    <xf numFmtId="2" fontId="49" fillId="0" borderId="68" xfId="0" applyNumberFormat="1" applyFont="1" applyFill="1" applyBorder="1" applyAlignment="1">
      <alignment horizontal="center" vertical="center" shrinkToFit="1"/>
    </xf>
    <xf numFmtId="2" fontId="49" fillId="0" borderId="69" xfId="0" applyNumberFormat="1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9" fillId="0" borderId="0" xfId="0" applyNumberFormat="1" applyFont="1" applyFill="1" applyBorder="1" applyAlignment="1">
      <alignment horizontal="right" vertical="center"/>
    </xf>
    <xf numFmtId="179" fontId="49" fillId="0" borderId="15" xfId="0" applyNumberFormat="1" applyFont="1" applyFill="1" applyBorder="1" applyAlignment="1">
      <alignment horizontal="right" vertical="center"/>
    </xf>
    <xf numFmtId="179" fontId="49" fillId="0" borderId="14" xfId="0" applyNumberFormat="1" applyFont="1" applyFill="1" applyBorder="1" applyAlignment="1">
      <alignment horizontal="right" vertical="center"/>
    </xf>
    <xf numFmtId="179" fontId="49" fillId="0" borderId="72" xfId="0" applyNumberFormat="1" applyFont="1" applyFill="1" applyBorder="1" applyAlignment="1">
      <alignment horizontal="right" vertical="center"/>
    </xf>
    <xf numFmtId="0" fontId="4" fillId="0" borderId="81" xfId="0" applyNumberFormat="1" applyFont="1" applyFill="1" applyBorder="1" applyAlignment="1">
      <alignment horizontal="center" vertical="center" shrinkToFit="1"/>
    </xf>
    <xf numFmtId="0" fontId="49" fillId="0" borderId="64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0" fontId="35" fillId="0" borderId="37" xfId="0" applyNumberFormat="1" applyFont="1" applyFill="1" applyBorder="1" applyAlignment="1">
      <alignment horizontal="center" vertical="center" wrapText="1" shrinkToFit="1"/>
    </xf>
    <xf numFmtId="0" fontId="35" fillId="0" borderId="18" xfId="0" applyNumberFormat="1" applyFont="1" applyFill="1" applyBorder="1" applyAlignment="1">
      <alignment horizontal="center" vertical="center" wrapText="1" shrinkToFit="1"/>
    </xf>
    <xf numFmtId="0" fontId="35" fillId="0" borderId="19" xfId="0" applyNumberFormat="1" applyFont="1" applyFill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4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49" xfId="0" applyNumberFormat="1" applyFont="1" applyFill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37" xfId="0" applyNumberFormat="1" applyFont="1" applyFill="1" applyBorder="1" applyAlignment="1">
      <alignment horizontal="center" vertical="center" shrinkToFit="1"/>
    </xf>
    <xf numFmtId="0" fontId="49" fillId="0" borderId="18" xfId="0" applyNumberFormat="1" applyFont="1" applyFill="1" applyBorder="1" applyAlignment="1">
      <alignment horizontal="center" vertical="center" shrinkToFit="1"/>
    </xf>
    <xf numFmtId="0" fontId="49" fillId="0" borderId="61" xfId="0" applyNumberFormat="1" applyFont="1" applyFill="1" applyBorder="1" applyAlignment="1">
      <alignment horizontal="center" vertical="center" shrinkToFit="1"/>
    </xf>
    <xf numFmtId="0" fontId="49" fillId="0" borderId="62" xfId="0" applyNumberFormat="1" applyFont="1" applyFill="1" applyBorder="1" applyAlignment="1">
      <alignment horizontal="center" vertical="center" shrinkToFit="1"/>
    </xf>
    <xf numFmtId="0" fontId="49" fillId="0" borderId="59" xfId="0" applyNumberFormat="1" applyFont="1" applyFill="1" applyBorder="1" applyAlignment="1">
      <alignment horizontal="center" vertical="center" shrinkToFit="1"/>
    </xf>
    <xf numFmtId="0" fontId="49" fillId="0" borderId="60" xfId="0" applyNumberFormat="1" applyFont="1" applyFill="1" applyBorder="1" applyAlignment="1">
      <alignment horizontal="center" vertical="center" shrinkToFit="1"/>
    </xf>
    <xf numFmtId="0" fontId="49" fillId="0" borderId="50" xfId="0" applyNumberFormat="1" applyFont="1" applyFill="1" applyBorder="1" applyAlignment="1">
      <alignment horizontal="center" vertical="center" shrinkToFit="1"/>
    </xf>
    <xf numFmtId="0" fontId="49" fillId="0" borderId="51" xfId="0" applyNumberFormat="1" applyFont="1" applyFill="1" applyBorder="1" applyAlignment="1">
      <alignment horizontal="center" vertical="center" shrinkToFit="1"/>
    </xf>
    <xf numFmtId="0" fontId="49" fillId="0" borderId="52" xfId="0" applyNumberFormat="1" applyFont="1" applyFill="1" applyBorder="1" applyAlignment="1">
      <alignment horizontal="center" vertical="center" shrinkToFit="1"/>
    </xf>
    <xf numFmtId="0" fontId="49" fillId="0" borderId="53" xfId="0" applyNumberFormat="1" applyFont="1" applyFill="1" applyBorder="1" applyAlignment="1">
      <alignment horizontal="center" vertical="center" shrinkToFit="1"/>
    </xf>
    <xf numFmtId="0" fontId="49" fillId="0" borderId="54" xfId="0" applyNumberFormat="1" applyFont="1" applyFill="1" applyBorder="1" applyAlignment="1">
      <alignment horizontal="center" vertical="center" shrinkToFit="1"/>
    </xf>
    <xf numFmtId="2" fontId="49" fillId="0" borderId="0" xfId="0" applyNumberFormat="1" applyFont="1" applyFill="1" applyBorder="1" applyAlignment="1">
      <alignment horizontal="center" vertical="center" shrinkToFit="1"/>
    </xf>
    <xf numFmtId="2" fontId="49" fillId="0" borderId="14" xfId="0" applyNumberFormat="1" applyFont="1" applyFill="1" applyBorder="1" applyAlignment="1">
      <alignment horizontal="center" vertical="center" shrinkToFit="1"/>
    </xf>
    <xf numFmtId="0" fontId="4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83" xfId="0" applyNumberFormat="1" applyFont="1" applyFill="1" applyBorder="1" applyAlignment="1" quotePrefix="1">
      <alignment horizontal="center" vertical="center" shrinkToFit="1"/>
    </xf>
    <xf numFmtId="0" fontId="4" fillId="0" borderId="55" xfId="0" applyNumberFormat="1" applyFont="1" applyFill="1" applyBorder="1" applyAlignment="1">
      <alignment horizontal="center" vertical="center" shrinkToFit="1"/>
    </xf>
    <xf numFmtId="0" fontId="4" fillId="0" borderId="55" xfId="0" applyNumberFormat="1" applyFont="1" applyFill="1" applyBorder="1" applyAlignment="1" quotePrefix="1">
      <alignment horizontal="center" vertical="center" shrinkToFit="1"/>
    </xf>
    <xf numFmtId="0" fontId="7" fillId="0" borderId="81" xfId="0" applyNumberFormat="1" applyFont="1" applyFill="1" applyBorder="1" applyAlignment="1">
      <alignment horizontal="center" vertical="center" shrinkToFit="1"/>
    </xf>
    <xf numFmtId="179" fontId="7" fillId="0" borderId="49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181" fontId="7" fillId="0" borderId="84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7" fillId="0" borderId="62" xfId="0" applyNumberFormat="1" applyFont="1" applyFill="1" applyBorder="1" applyAlignment="1">
      <alignment horizontal="center" vertical="center" shrinkToFit="1"/>
    </xf>
    <xf numFmtId="0" fontId="7" fillId="0" borderId="82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>
      <alignment horizontal="center" vertical="center" shrinkToFit="1"/>
    </xf>
    <xf numFmtId="2" fontId="7" fillId="0" borderId="49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center" vertical="center" shrinkToFit="1"/>
    </xf>
    <xf numFmtId="0" fontId="7" fillId="0" borderId="77" xfId="0" applyNumberFormat="1" applyFont="1" applyFill="1" applyBorder="1" applyAlignment="1">
      <alignment horizontal="center" vertical="center" shrinkToFit="1"/>
    </xf>
    <xf numFmtId="181" fontId="4" fillId="0" borderId="84" xfId="0" applyNumberFormat="1" applyFont="1" applyFill="1" applyBorder="1" applyAlignment="1">
      <alignment horizontal="center" vertical="center" shrinkToFit="1"/>
    </xf>
    <xf numFmtId="0" fontId="50" fillId="0" borderId="37" xfId="0" applyNumberFormat="1" applyFont="1" applyFill="1" applyBorder="1" applyAlignment="1">
      <alignment horizontal="center" vertical="center" wrapText="1" shrinkToFit="1"/>
    </xf>
    <xf numFmtId="0" fontId="50" fillId="0" borderId="20" xfId="0" applyNumberFormat="1" applyFont="1" applyFill="1" applyBorder="1" applyAlignment="1">
      <alignment horizontal="center" vertical="center" wrapText="1" shrinkToFit="1"/>
    </xf>
    <xf numFmtId="0" fontId="50" fillId="0" borderId="27" xfId="0" applyNumberFormat="1" applyFont="1" applyFill="1" applyBorder="1" applyAlignment="1">
      <alignment horizontal="center" vertical="center" wrapText="1" shrinkToFit="1"/>
    </xf>
    <xf numFmtId="0" fontId="50" fillId="0" borderId="18" xfId="0" applyNumberFormat="1" applyFont="1" applyFill="1" applyBorder="1" applyAlignment="1">
      <alignment horizontal="center" vertical="center" wrapText="1" shrinkToFit="1"/>
    </xf>
    <xf numFmtId="0" fontId="50" fillId="0" borderId="0" xfId="0" applyNumberFormat="1" applyFont="1" applyFill="1" applyBorder="1" applyAlignment="1">
      <alignment horizontal="center" vertical="center" wrapText="1" shrinkToFit="1"/>
    </xf>
    <xf numFmtId="0" fontId="50" fillId="0" borderId="16" xfId="0" applyNumberFormat="1" applyFont="1" applyFill="1" applyBorder="1" applyAlignment="1">
      <alignment horizontal="center" vertical="center" wrapText="1" shrinkToFit="1"/>
    </xf>
    <xf numFmtId="0" fontId="50" fillId="0" borderId="19" xfId="0" applyNumberFormat="1" applyFont="1" applyFill="1" applyBorder="1" applyAlignment="1">
      <alignment horizontal="center" vertical="center" wrapText="1" shrinkToFit="1"/>
    </xf>
    <xf numFmtId="0" fontId="50" fillId="0" borderId="14" xfId="0" applyNumberFormat="1" applyFont="1" applyFill="1" applyBorder="1" applyAlignment="1">
      <alignment horizontal="center" vertical="center" wrapText="1" shrinkToFit="1"/>
    </xf>
    <xf numFmtId="0" fontId="50" fillId="0" borderId="21" xfId="0" applyNumberFormat="1" applyFont="1" applyFill="1" applyBorder="1" applyAlignment="1">
      <alignment horizontal="center" vertical="center" wrapText="1" shrinkToFit="1"/>
    </xf>
    <xf numFmtId="0" fontId="49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85" xfId="0" applyNumberFormat="1" applyFont="1" applyFill="1" applyBorder="1" applyAlignment="1">
      <alignment horizontal="center" vertical="center" shrinkToFit="1"/>
    </xf>
    <xf numFmtId="0" fontId="4" fillId="0" borderId="86" xfId="0" applyNumberFormat="1" applyFont="1" applyFill="1" applyBorder="1" applyAlignment="1">
      <alignment horizontal="center" vertical="center" shrinkToFit="1"/>
    </xf>
    <xf numFmtId="0" fontId="4" fillId="0" borderId="87" xfId="0" applyNumberFormat="1" applyFont="1" applyFill="1" applyBorder="1" applyAlignment="1" quotePrefix="1">
      <alignment horizontal="center" vertical="center" shrinkToFit="1"/>
    </xf>
    <xf numFmtId="0" fontId="4" fillId="0" borderId="56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0" fontId="7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88" xfId="0" applyNumberFormat="1" applyFont="1" applyFill="1" applyBorder="1" applyAlignment="1">
      <alignment horizontal="center" vertical="center" shrinkToFit="1"/>
    </xf>
    <xf numFmtId="0" fontId="4" fillId="0" borderId="83" xfId="0" applyNumberFormat="1" applyFont="1" applyFill="1" applyBorder="1" applyAlignment="1">
      <alignment horizontal="center" vertical="center" shrinkToFit="1"/>
    </xf>
    <xf numFmtId="0" fontId="4" fillId="0" borderId="8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 shrinkToFit="1"/>
    </xf>
    <xf numFmtId="0" fontId="7" fillId="0" borderId="78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0" fontId="4" fillId="0" borderId="0" xfId="82" applyNumberFormat="1" applyFont="1" applyFill="1" applyBorder="1" applyAlignment="1">
      <alignment horizontal="center" vertical="center"/>
    </xf>
    <xf numFmtId="0" fontId="9" fillId="0" borderId="0" xfId="82" applyNumberFormat="1" applyFont="1" applyFill="1" applyBorder="1" applyAlignment="1">
      <alignment horizontal="left" vertical="center"/>
    </xf>
    <xf numFmtId="0" fontId="4" fillId="0" borderId="0" xfId="82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82" applyNumberFormat="1" applyFont="1" applyFill="1" applyBorder="1" applyAlignment="1">
      <alignment horizontal="center" vertical="center"/>
    </xf>
    <xf numFmtId="10" fontId="11" fillId="0" borderId="0" xfId="8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75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0" fontId="7" fillId="0" borderId="0" xfId="75" applyNumberFormat="1" applyFont="1" applyFill="1" applyBorder="1" applyAlignment="1">
      <alignment horizontal="center"/>
    </xf>
    <xf numFmtId="0" fontId="7" fillId="0" borderId="0" xfId="75" applyNumberFormat="1" applyFont="1" applyFill="1" applyBorder="1" applyAlignment="1">
      <alignment horizontal="center"/>
    </xf>
    <xf numFmtId="0" fontId="4" fillId="0" borderId="0" xfId="75" applyNumberFormat="1" applyFont="1" applyFill="1" applyBorder="1" applyAlignment="1">
      <alignment horizontal="left" vertical="center"/>
    </xf>
    <xf numFmtId="187" fontId="11" fillId="0" borderId="0" xfId="82" applyNumberFormat="1" applyFont="1" applyFill="1" applyBorder="1" applyAlignment="1">
      <alignment horizontal="center" vertical="center"/>
    </xf>
    <xf numFmtId="187" fontId="7" fillId="0" borderId="0" xfId="75" applyNumberFormat="1" applyFont="1" applyFill="1" applyBorder="1" applyAlignment="1">
      <alignment horizontal="center"/>
    </xf>
    <xf numFmtId="49" fontId="11" fillId="0" borderId="0" xfId="82" applyNumberFormat="1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201508jrdraw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2 2" xfId="64"/>
    <cellStyle name="通貨 2_201508jrdraw" xfId="65"/>
    <cellStyle name="入力" xfId="66"/>
    <cellStyle name="標準 10" xfId="67"/>
    <cellStyle name="標準 2" xfId="68"/>
    <cellStyle name="標準 2 2" xfId="69"/>
    <cellStyle name="標準 2 2 2" xfId="70"/>
    <cellStyle name="標準 2_201505singlesyoukouk" xfId="71"/>
    <cellStyle name="標準 3" xfId="72"/>
    <cellStyle name="標準 3 2" xfId="73"/>
    <cellStyle name="標準 3_201505singlesyoukouk" xfId="74"/>
    <cellStyle name="標準 3_登録ナンバー" xfId="75"/>
    <cellStyle name="標準 4" xfId="76"/>
    <cellStyle name="標準 5" xfId="77"/>
    <cellStyle name="標準 6" xfId="78"/>
    <cellStyle name="標準 7" xfId="79"/>
    <cellStyle name="標準 9" xfId="80"/>
    <cellStyle name="標準_Book2" xfId="81"/>
    <cellStyle name="標準_Book2_登録ナンバー" xfId="82"/>
    <cellStyle name="標準_Sheet1" xfId="83"/>
    <cellStyle name="標準_Sheet1_登録ナンバー" xfId="84"/>
    <cellStyle name="標準_登録ナンバー" xfId="85"/>
    <cellStyle name="標準_登録ナンバー　2013.06.07" xfId="86"/>
    <cellStyle name="標準_東近江市ミックス2011" xfId="87"/>
    <cellStyle name="Followed Hyperlink" xfId="88"/>
    <cellStyle name="良い" xfId="89"/>
  </cellStyles>
  <dxfs count="10"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12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742950</xdr:colOff>
      <xdr:row>12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3028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7</xdr:col>
      <xdr:colOff>676275</xdr:colOff>
      <xdr:row>31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05100"/>
          <a:ext cx="60102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3</xdr:col>
      <xdr:colOff>733425</xdr:colOff>
      <xdr:row>46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667375"/>
          <a:ext cx="30194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7</xdr:col>
      <xdr:colOff>742950</xdr:colOff>
      <xdr:row>46</xdr:row>
      <xdr:rowOff>19050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5667375"/>
          <a:ext cx="3028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142875</xdr:rowOff>
    </xdr:from>
    <xdr:to>
      <xdr:col>3</xdr:col>
      <xdr:colOff>733425</xdr:colOff>
      <xdr:row>60</xdr:row>
      <xdr:rowOff>161925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210550"/>
          <a:ext cx="30194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49</xdr:row>
      <xdr:rowOff>152400</xdr:rowOff>
    </xdr:from>
    <xdr:to>
      <xdr:col>7</xdr:col>
      <xdr:colOff>723900</xdr:colOff>
      <xdr:row>60</xdr:row>
      <xdr:rowOff>161925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38475" y="8220075"/>
          <a:ext cx="30194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2489;&#12525;&#12540;&#20316;&#25104;&#12288;&#30331;&#37682;&#12490;&#12531;&#12496;&#12540;&#12354;&#12426;&#12288;&#12480;&#12502;&#12523;&#1247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6X2＝12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23名リーグ"/>
      <sheetName val="3Ｘ8＝24名リーグ関数あり、隠しデータ不要"/>
      <sheetName val="24+1=25名"/>
      <sheetName val="24＋2＝26名"/>
      <sheetName val="3X9=27名"/>
      <sheetName val="3X10=30名リーグ"/>
      <sheetName val="3X11＝33名リーグ"/>
      <sheetName val="3X13＝39名リーグ"/>
      <sheetName val="登録ナンバー"/>
      <sheetName val="盗難及びアドバイス防止措置"/>
      <sheetName val="Sheet1"/>
    </sheetNames>
    <sheetDataSet>
      <sheetData sheetId="32">
        <row r="2">
          <cell r="B2" t="str">
            <v>塩田浩三</v>
          </cell>
          <cell r="D2" t="str">
            <v>tanochu03@s.email.ne.jp</v>
          </cell>
        </row>
        <row r="4">
          <cell r="B4" t="str">
            <v>安土ＴＣ</v>
          </cell>
        </row>
        <row r="5">
          <cell r="B5" t="str">
            <v>安土ＴＣ</v>
          </cell>
        </row>
        <row r="6">
          <cell r="A6" t="str">
            <v>A01</v>
          </cell>
          <cell r="B6" t="str">
            <v>塩田</v>
          </cell>
          <cell r="C6" t="str">
            <v>浩三</v>
          </cell>
          <cell r="D6" t="str">
            <v>安土ＴＣ</v>
          </cell>
        </row>
        <row r="7">
          <cell r="A7" t="str">
            <v>A02</v>
          </cell>
          <cell r="B7" t="str">
            <v>寺田</v>
          </cell>
          <cell r="C7" t="str">
            <v>昌登</v>
          </cell>
          <cell r="D7" t="str">
            <v>安土ＴＣ</v>
          </cell>
        </row>
        <row r="8">
          <cell r="A8" t="str">
            <v>A03</v>
          </cell>
          <cell r="B8" t="str">
            <v>神山</v>
          </cell>
          <cell r="C8" t="str">
            <v>勝治</v>
          </cell>
          <cell r="D8" t="str">
            <v>安土ＴＣ</v>
          </cell>
        </row>
        <row r="9">
          <cell r="A9" t="str">
            <v>A04</v>
          </cell>
          <cell r="B9" t="str">
            <v>片山</v>
          </cell>
          <cell r="C9" t="str">
            <v>光紀</v>
          </cell>
          <cell r="D9" t="str">
            <v>安土ＴＣ</v>
          </cell>
        </row>
        <row r="10">
          <cell r="A10" t="str">
            <v>A05</v>
          </cell>
          <cell r="B10" t="str">
            <v>濱邊</v>
          </cell>
          <cell r="C10" t="str">
            <v>皓彦</v>
          </cell>
          <cell r="D10" t="str">
            <v>安土ＴＣ</v>
          </cell>
        </row>
        <row r="11">
          <cell r="A11" t="str">
            <v>A06</v>
          </cell>
          <cell r="B11" t="str">
            <v>河村</v>
          </cell>
          <cell r="C11" t="str">
            <v>能裕</v>
          </cell>
          <cell r="D11" t="str">
            <v>安土ＴＣ</v>
          </cell>
        </row>
        <row r="12">
          <cell r="A12" t="str">
            <v>A07</v>
          </cell>
          <cell r="B12" t="str">
            <v>松村</v>
          </cell>
          <cell r="C12" t="str">
            <v>友二</v>
          </cell>
          <cell r="D12" t="str">
            <v>安土ＴＣ</v>
          </cell>
        </row>
        <row r="13">
          <cell r="A13" t="str">
            <v>A08</v>
          </cell>
          <cell r="B13" t="str">
            <v>住田</v>
          </cell>
          <cell r="C13" t="str">
            <v>安司</v>
          </cell>
          <cell r="D13" t="str">
            <v>安土ＴＣ</v>
          </cell>
        </row>
        <row r="14">
          <cell r="A14" t="str">
            <v>A09</v>
          </cell>
          <cell r="B14" t="str">
            <v>北川</v>
          </cell>
          <cell r="C14" t="str">
            <v>栄治</v>
          </cell>
          <cell r="D14" t="str">
            <v>安土ＴＣ</v>
          </cell>
        </row>
        <row r="15">
          <cell r="A15" t="str">
            <v>A10</v>
          </cell>
          <cell r="B15" t="str">
            <v>脇野</v>
          </cell>
          <cell r="C15" t="str">
            <v>佳邦</v>
          </cell>
          <cell r="D15" t="str">
            <v>安土ＴＣ</v>
          </cell>
        </row>
        <row r="19">
          <cell r="B19" t="str">
            <v>代表　八木篤司</v>
          </cell>
          <cell r="D19" t="str">
            <v>me-me-yagirock@siren.ocn.ne.jp</v>
          </cell>
        </row>
        <row r="23">
          <cell r="D23" t="str">
            <v>略称</v>
          </cell>
        </row>
        <row r="24">
          <cell r="A24" t="str">
            <v>B01</v>
          </cell>
          <cell r="B24" t="str">
            <v>池端</v>
          </cell>
          <cell r="C24" t="str">
            <v>誠治</v>
          </cell>
          <cell r="D24" t="str">
            <v>ぼんズ</v>
          </cell>
        </row>
        <row r="25">
          <cell r="A25" t="str">
            <v>B02</v>
          </cell>
          <cell r="B25" t="str">
            <v>荻野</v>
          </cell>
          <cell r="C25" t="str">
            <v>義之</v>
          </cell>
          <cell r="D25" t="str">
            <v>ぼんズ</v>
          </cell>
        </row>
        <row r="26">
          <cell r="A26" t="str">
            <v>B03</v>
          </cell>
          <cell r="B26" t="str">
            <v>押谷</v>
          </cell>
          <cell r="C26" t="str">
            <v>繁樹</v>
          </cell>
          <cell r="D26" t="str">
            <v>ぼんズ</v>
          </cell>
        </row>
        <row r="27">
          <cell r="A27" t="str">
            <v>B04</v>
          </cell>
          <cell r="B27" t="str">
            <v>金谷</v>
          </cell>
          <cell r="C27" t="str">
            <v>太郎</v>
          </cell>
          <cell r="D27" t="str">
            <v>ぼんズ</v>
          </cell>
        </row>
        <row r="28">
          <cell r="A28" t="str">
            <v>B05</v>
          </cell>
          <cell r="B28" t="str">
            <v>佐野</v>
          </cell>
          <cell r="C28" t="str">
            <v>望</v>
          </cell>
          <cell r="D28" t="str">
            <v>ぼんズ</v>
          </cell>
        </row>
        <row r="29">
          <cell r="A29" t="str">
            <v>B06</v>
          </cell>
          <cell r="B29" t="str">
            <v>谷口</v>
          </cell>
          <cell r="C29" t="str">
            <v>友宏</v>
          </cell>
          <cell r="D29" t="str">
            <v>ぼんズ</v>
          </cell>
        </row>
        <row r="30">
          <cell r="A30" t="str">
            <v>B07</v>
          </cell>
          <cell r="B30" t="str">
            <v>辻</v>
          </cell>
          <cell r="C30" t="str">
            <v>義規</v>
          </cell>
          <cell r="D30" t="str">
            <v>ぼんズ</v>
          </cell>
        </row>
        <row r="31">
          <cell r="A31" t="str">
            <v>B08</v>
          </cell>
          <cell r="B31" t="str">
            <v>土田</v>
          </cell>
          <cell r="C31" t="str">
            <v>哲也</v>
          </cell>
          <cell r="D31" t="str">
            <v>ぼんズ</v>
          </cell>
        </row>
        <row r="32">
          <cell r="A32" t="str">
            <v>B09</v>
          </cell>
          <cell r="B32" t="str">
            <v>成宮</v>
          </cell>
          <cell r="C32" t="str">
            <v>康弘</v>
          </cell>
          <cell r="D32" t="str">
            <v>ぼんズ</v>
          </cell>
        </row>
        <row r="33">
          <cell r="A33" t="str">
            <v>B10</v>
          </cell>
          <cell r="B33" t="str">
            <v>西川</v>
          </cell>
          <cell r="C33" t="str">
            <v>昌一</v>
          </cell>
          <cell r="D33" t="str">
            <v>ぼんズ</v>
          </cell>
        </row>
        <row r="34">
          <cell r="A34" t="str">
            <v>B11</v>
          </cell>
          <cell r="B34" t="str">
            <v>平塚</v>
          </cell>
          <cell r="C34" t="str">
            <v>聡</v>
          </cell>
          <cell r="D34" t="str">
            <v>ぼんズ</v>
          </cell>
        </row>
        <row r="35">
          <cell r="A35" t="str">
            <v>B12</v>
          </cell>
          <cell r="B35" t="str">
            <v>平塚</v>
          </cell>
          <cell r="C35" t="str">
            <v>好真</v>
          </cell>
          <cell r="D35" t="str">
            <v>ぼんズ</v>
          </cell>
        </row>
        <row r="36">
          <cell r="A36" t="str">
            <v>B13</v>
          </cell>
          <cell r="B36" t="str">
            <v>古市</v>
          </cell>
          <cell r="C36" t="str">
            <v>卓志</v>
          </cell>
          <cell r="D36" t="str">
            <v>ぼんズ</v>
          </cell>
        </row>
        <row r="37">
          <cell r="A37" t="str">
            <v>B14</v>
          </cell>
          <cell r="B37" t="str">
            <v>松井</v>
          </cell>
          <cell r="C37" t="str">
            <v>寛司</v>
          </cell>
          <cell r="D37" t="str">
            <v>ぼんズ</v>
          </cell>
        </row>
        <row r="38">
          <cell r="A38" t="str">
            <v>B15</v>
          </cell>
          <cell r="B38" t="str">
            <v>村上</v>
          </cell>
          <cell r="C38" t="str">
            <v>知孝</v>
          </cell>
          <cell r="D38" t="str">
            <v>ぼんズ</v>
          </cell>
        </row>
        <row r="39">
          <cell r="A39" t="str">
            <v>B16</v>
          </cell>
          <cell r="B39" t="str">
            <v>八木</v>
          </cell>
          <cell r="C39" t="str">
            <v>篤司</v>
          </cell>
          <cell r="D39" t="str">
            <v>ぼんズ</v>
          </cell>
        </row>
        <row r="40">
          <cell r="A40" t="str">
            <v>B17</v>
          </cell>
          <cell r="B40" t="str">
            <v>山崎</v>
          </cell>
          <cell r="C40" t="str">
            <v>正雄</v>
          </cell>
          <cell r="D40" t="str">
            <v>ぼんズ</v>
          </cell>
        </row>
        <row r="41">
          <cell r="A41" t="str">
            <v>B18</v>
          </cell>
          <cell r="B41" t="str">
            <v>伊吹</v>
          </cell>
          <cell r="C41" t="str">
            <v>邦子</v>
          </cell>
          <cell r="D41" t="str">
            <v>ぼんズ</v>
          </cell>
        </row>
        <row r="42">
          <cell r="A42" t="str">
            <v>B19</v>
          </cell>
          <cell r="B42" t="str">
            <v>木村</v>
          </cell>
          <cell r="C42" t="str">
            <v>美香</v>
          </cell>
          <cell r="D42" t="str">
            <v>ぼんズ</v>
          </cell>
        </row>
        <row r="43">
          <cell r="A43" t="str">
            <v>B20</v>
          </cell>
          <cell r="B43" t="str">
            <v>近藤</v>
          </cell>
          <cell r="C43" t="str">
            <v>直美</v>
          </cell>
          <cell r="D43" t="str">
            <v>ぼんズ</v>
          </cell>
        </row>
        <row r="44">
          <cell r="A44" t="str">
            <v>B21</v>
          </cell>
          <cell r="B44" t="str">
            <v>佐竹</v>
          </cell>
          <cell r="C44" t="str">
            <v>昌子</v>
          </cell>
          <cell r="D44" t="str">
            <v>ぼんズ</v>
          </cell>
        </row>
        <row r="45">
          <cell r="A45" t="str">
            <v>B22</v>
          </cell>
          <cell r="B45" t="str">
            <v>田中</v>
          </cell>
          <cell r="C45" t="str">
            <v>都</v>
          </cell>
          <cell r="D45" t="str">
            <v>ぼんズ</v>
          </cell>
        </row>
        <row r="46">
          <cell r="A46" t="str">
            <v>B23</v>
          </cell>
          <cell r="B46" t="str">
            <v>田端</v>
          </cell>
          <cell r="C46" t="str">
            <v>加津子</v>
          </cell>
          <cell r="D46" t="str">
            <v>ぼんズ</v>
          </cell>
        </row>
        <row r="47">
          <cell r="A47" t="str">
            <v>B24</v>
          </cell>
          <cell r="B47" t="str">
            <v>筒井</v>
          </cell>
          <cell r="C47" t="str">
            <v>珠世</v>
          </cell>
          <cell r="D47" t="str">
            <v>ぼんズ</v>
          </cell>
        </row>
        <row r="48">
          <cell r="A48" t="str">
            <v>B25</v>
          </cell>
          <cell r="B48" t="str">
            <v>中村</v>
          </cell>
          <cell r="C48" t="str">
            <v>千春</v>
          </cell>
          <cell r="D48" t="str">
            <v>ぼんズ</v>
          </cell>
        </row>
        <row r="49">
          <cell r="A49" t="str">
            <v>B26</v>
          </cell>
          <cell r="B49" t="str">
            <v>橋本</v>
          </cell>
          <cell r="C49" t="str">
            <v>真理</v>
          </cell>
          <cell r="D49" t="str">
            <v>ぼんズ</v>
          </cell>
        </row>
        <row r="50">
          <cell r="A50" t="str">
            <v>B27</v>
          </cell>
          <cell r="B50" t="str">
            <v>藤田</v>
          </cell>
          <cell r="C50" t="str">
            <v>博美</v>
          </cell>
          <cell r="D50" t="str">
            <v>ぼんズ</v>
          </cell>
        </row>
        <row r="51">
          <cell r="A51" t="str">
            <v>B28</v>
          </cell>
          <cell r="B51" t="str">
            <v>藤原</v>
          </cell>
          <cell r="C51" t="str">
            <v>泰子</v>
          </cell>
          <cell r="D51" t="str">
            <v>ぼんズ</v>
          </cell>
        </row>
        <row r="52">
          <cell r="A52" t="str">
            <v>B29</v>
          </cell>
          <cell r="B52" t="str">
            <v>森</v>
          </cell>
          <cell r="C52" t="str">
            <v>薫吏</v>
          </cell>
          <cell r="D52" t="str">
            <v>ぼんズ</v>
          </cell>
        </row>
        <row r="53">
          <cell r="A53" t="str">
            <v>B30</v>
          </cell>
          <cell r="B53" t="str">
            <v>日髙</v>
          </cell>
          <cell r="C53" t="str">
            <v>眞規子</v>
          </cell>
          <cell r="D53" t="str">
            <v>ぼんズ</v>
          </cell>
        </row>
        <row r="68">
          <cell r="D68" t="str">
            <v>略称</v>
          </cell>
        </row>
        <row r="69">
          <cell r="A69" t="str">
            <v>C01</v>
          </cell>
          <cell r="B69" t="str">
            <v>片岡</v>
          </cell>
          <cell r="C69" t="str">
            <v>春己</v>
          </cell>
          <cell r="D69" t="str">
            <v>京セラ</v>
          </cell>
        </row>
        <row r="70">
          <cell r="A70" t="str">
            <v>C02</v>
          </cell>
          <cell r="B70" t="str">
            <v>山本</v>
          </cell>
          <cell r="C70" t="str">
            <v>　真</v>
          </cell>
          <cell r="D70" t="str">
            <v>京セラ</v>
          </cell>
        </row>
        <row r="71">
          <cell r="A71" t="str">
            <v>C03</v>
          </cell>
          <cell r="B71" t="str">
            <v>山本</v>
          </cell>
          <cell r="C71" t="str">
            <v>　諭</v>
          </cell>
          <cell r="D71" t="str">
            <v>京セラ</v>
          </cell>
        </row>
        <row r="72">
          <cell r="A72" t="str">
            <v>C04</v>
          </cell>
          <cell r="B72" t="str">
            <v>西田</v>
          </cell>
          <cell r="C72" t="str">
            <v>裕信</v>
          </cell>
          <cell r="D72" t="str">
            <v>京セラ</v>
          </cell>
        </row>
        <row r="73">
          <cell r="A73" t="str">
            <v>C05</v>
          </cell>
          <cell r="B73" t="str">
            <v>柴谷</v>
          </cell>
          <cell r="C73" t="str">
            <v>義信</v>
          </cell>
          <cell r="D73" t="str">
            <v>京セラ</v>
          </cell>
        </row>
        <row r="74">
          <cell r="A74" t="str">
            <v>C06</v>
          </cell>
          <cell r="B74" t="str">
            <v>井尻</v>
          </cell>
          <cell r="C74" t="str">
            <v>善和</v>
          </cell>
          <cell r="D74" t="str">
            <v>京セラ</v>
          </cell>
        </row>
        <row r="75">
          <cell r="A75" t="str">
            <v>C07</v>
          </cell>
          <cell r="B75" t="str">
            <v>坂元</v>
          </cell>
          <cell r="C75" t="str">
            <v>智成</v>
          </cell>
          <cell r="D75" t="str">
            <v>京セラ</v>
          </cell>
        </row>
        <row r="76">
          <cell r="A76" t="str">
            <v>C08</v>
          </cell>
          <cell r="B76" t="str">
            <v>村尾</v>
          </cell>
          <cell r="C76" t="str">
            <v>彰了</v>
          </cell>
          <cell r="D76" t="str">
            <v>京セラ</v>
          </cell>
        </row>
        <row r="77">
          <cell r="A77" t="str">
            <v>C09</v>
          </cell>
          <cell r="B77" t="str">
            <v>荒浪</v>
          </cell>
          <cell r="C77" t="str">
            <v>順次</v>
          </cell>
          <cell r="D77" t="str">
            <v>京セラ</v>
          </cell>
        </row>
        <row r="78">
          <cell r="A78" t="str">
            <v>C10</v>
          </cell>
          <cell r="B78" t="str">
            <v>中本</v>
          </cell>
          <cell r="C78" t="str">
            <v>隆司</v>
          </cell>
          <cell r="D78" t="str">
            <v>京セラ</v>
          </cell>
        </row>
        <row r="79">
          <cell r="A79" t="str">
            <v>C11</v>
          </cell>
          <cell r="B79" t="str">
            <v>小山</v>
          </cell>
          <cell r="C79" t="str">
            <v>　嶺</v>
          </cell>
          <cell r="D79" t="str">
            <v>京セラ</v>
          </cell>
        </row>
        <row r="80">
          <cell r="A80" t="str">
            <v>C12</v>
          </cell>
          <cell r="B80" t="str">
            <v>鉄川</v>
          </cell>
          <cell r="C80" t="str">
            <v>聡志</v>
          </cell>
          <cell r="D80" t="str">
            <v>京セラ</v>
          </cell>
        </row>
        <row r="81">
          <cell r="A81" t="str">
            <v>C13</v>
          </cell>
          <cell r="B81" t="str">
            <v>名合</v>
          </cell>
          <cell r="C81" t="str">
            <v>佑介</v>
          </cell>
          <cell r="D81" t="str">
            <v>京セラ</v>
          </cell>
        </row>
        <row r="82">
          <cell r="A82" t="str">
            <v>C14</v>
          </cell>
          <cell r="B82" t="str">
            <v>宮道</v>
          </cell>
          <cell r="C82" t="str">
            <v>祐介</v>
          </cell>
          <cell r="D82" t="str">
            <v>京セラ</v>
          </cell>
        </row>
        <row r="83">
          <cell r="A83" t="str">
            <v>C15</v>
          </cell>
          <cell r="B83" t="str">
            <v>本間</v>
          </cell>
          <cell r="C83" t="str">
            <v>靖教</v>
          </cell>
          <cell r="D83" t="str">
            <v>京セラ</v>
          </cell>
        </row>
        <row r="84">
          <cell r="A84" t="str">
            <v>C16</v>
          </cell>
          <cell r="B84" t="str">
            <v>並河</v>
          </cell>
          <cell r="C84" t="str">
            <v>智加</v>
          </cell>
          <cell r="D84" t="str">
            <v>京セラ</v>
          </cell>
        </row>
        <row r="85">
          <cell r="A85" t="str">
            <v>C17</v>
          </cell>
          <cell r="B85" t="str">
            <v>橘　</v>
          </cell>
          <cell r="C85" t="str">
            <v>崇博</v>
          </cell>
          <cell r="D85" t="str">
            <v>京セラ</v>
          </cell>
        </row>
        <row r="86">
          <cell r="A86" t="str">
            <v>C18</v>
          </cell>
          <cell r="B86" t="str">
            <v>岡本</v>
          </cell>
          <cell r="C86" t="str">
            <v>　彰</v>
          </cell>
          <cell r="D86" t="str">
            <v>京セラ</v>
          </cell>
        </row>
        <row r="87">
          <cell r="A87" t="str">
            <v>C19</v>
          </cell>
          <cell r="B87" t="str">
            <v>辻井</v>
          </cell>
          <cell r="C87" t="str">
            <v>貴大</v>
          </cell>
          <cell r="D87" t="str">
            <v>京セラ</v>
          </cell>
        </row>
        <row r="88">
          <cell r="A88" t="str">
            <v>C20</v>
          </cell>
          <cell r="B88" t="str">
            <v>寺岡</v>
          </cell>
          <cell r="C88" t="str">
            <v>淳平</v>
          </cell>
          <cell r="D88" t="str">
            <v>京セラ</v>
          </cell>
        </row>
        <row r="89">
          <cell r="A89" t="str">
            <v>C21</v>
          </cell>
          <cell r="B89" t="str">
            <v>牛尾</v>
          </cell>
          <cell r="C89" t="str">
            <v>紳之介</v>
          </cell>
          <cell r="D89" t="str">
            <v>京セラ</v>
          </cell>
        </row>
        <row r="90">
          <cell r="A90" t="str">
            <v>C22</v>
          </cell>
          <cell r="B90" t="str">
            <v>松岡</v>
          </cell>
          <cell r="C90" t="str">
            <v>　遼</v>
          </cell>
          <cell r="D90" t="str">
            <v>京セラ</v>
          </cell>
        </row>
        <row r="91">
          <cell r="A91" t="str">
            <v>C23</v>
          </cell>
          <cell r="B91" t="str">
            <v>西　</v>
          </cell>
          <cell r="C91" t="str">
            <v>裕紀</v>
          </cell>
          <cell r="D91" t="str">
            <v>京セラ</v>
          </cell>
        </row>
        <row r="92">
          <cell r="A92" t="str">
            <v>C24</v>
          </cell>
          <cell r="B92" t="str">
            <v>石田</v>
          </cell>
          <cell r="C92" t="str">
            <v>恵二</v>
          </cell>
          <cell r="D92" t="str">
            <v>京セラ</v>
          </cell>
        </row>
        <row r="93">
          <cell r="A93" t="str">
            <v>C25</v>
          </cell>
          <cell r="B93" t="str">
            <v>田中</v>
          </cell>
          <cell r="C93" t="str">
            <v>英夫</v>
          </cell>
          <cell r="D93" t="str">
            <v>京セラ</v>
          </cell>
        </row>
        <row r="94">
          <cell r="A94" t="str">
            <v>C26</v>
          </cell>
          <cell r="B94" t="str">
            <v>北村</v>
          </cell>
          <cell r="C94" t="str">
            <v>直史</v>
          </cell>
          <cell r="D94" t="str">
            <v>京セラ</v>
          </cell>
        </row>
        <row r="95">
          <cell r="A95" t="str">
            <v>C27</v>
          </cell>
          <cell r="B95" t="str">
            <v>久保田</v>
          </cell>
          <cell r="C95" t="str">
            <v>泰成</v>
          </cell>
          <cell r="D95" t="str">
            <v>京セラ</v>
          </cell>
        </row>
        <row r="96">
          <cell r="A96" t="str">
            <v>C28</v>
          </cell>
          <cell r="B96" t="str">
            <v>石川</v>
          </cell>
          <cell r="C96" t="str">
            <v>和洋</v>
          </cell>
          <cell r="D96" t="str">
            <v>京セラ</v>
          </cell>
        </row>
        <row r="97">
          <cell r="A97" t="str">
            <v>C29</v>
          </cell>
          <cell r="B97" t="str">
            <v>奥田</v>
          </cell>
          <cell r="C97" t="str">
            <v>康博</v>
          </cell>
          <cell r="D97" t="str">
            <v>京セラ</v>
          </cell>
        </row>
        <row r="98">
          <cell r="A98" t="str">
            <v>C30</v>
          </cell>
          <cell r="B98" t="str">
            <v>上戸</v>
          </cell>
          <cell r="C98" t="str">
            <v>幸次</v>
          </cell>
          <cell r="D98" t="str">
            <v>京セラ</v>
          </cell>
        </row>
        <row r="99">
          <cell r="A99" t="str">
            <v>C31</v>
          </cell>
          <cell r="B99" t="str">
            <v>山崎</v>
          </cell>
          <cell r="C99" t="str">
            <v>茂智</v>
          </cell>
          <cell r="D99" t="str">
            <v>京セラ</v>
          </cell>
        </row>
        <row r="100">
          <cell r="A100" t="str">
            <v>C32</v>
          </cell>
          <cell r="B100" t="str">
            <v>秋山</v>
          </cell>
          <cell r="C100" t="str">
            <v>太助</v>
          </cell>
          <cell r="D100" t="str">
            <v>京セラ</v>
          </cell>
        </row>
        <row r="101">
          <cell r="A101" t="str">
            <v>C33</v>
          </cell>
          <cell r="B101" t="str">
            <v>廣瀬</v>
          </cell>
          <cell r="C101" t="str">
            <v>智也</v>
          </cell>
          <cell r="D101" t="str">
            <v>京セラ</v>
          </cell>
        </row>
        <row r="102">
          <cell r="A102" t="str">
            <v>C34</v>
          </cell>
          <cell r="B102" t="str">
            <v>玉川</v>
          </cell>
          <cell r="C102" t="str">
            <v>敬三</v>
          </cell>
          <cell r="D102" t="str">
            <v>京セラ</v>
          </cell>
        </row>
        <row r="103">
          <cell r="A103" t="str">
            <v>C35</v>
          </cell>
          <cell r="B103" t="str">
            <v>太田</v>
          </cell>
          <cell r="C103" t="str">
            <v>圭亮</v>
          </cell>
          <cell r="D103" t="str">
            <v>京セラ</v>
          </cell>
        </row>
        <row r="104">
          <cell r="A104" t="str">
            <v>C36</v>
          </cell>
          <cell r="B104" t="str">
            <v>園田</v>
          </cell>
          <cell r="C104" t="str">
            <v>智明</v>
          </cell>
          <cell r="D104" t="str">
            <v>京セラ</v>
          </cell>
        </row>
        <row r="105">
          <cell r="A105" t="str">
            <v>C37</v>
          </cell>
          <cell r="B105" t="str">
            <v>馬場</v>
          </cell>
          <cell r="C105" t="str">
            <v>英年</v>
          </cell>
          <cell r="D105" t="str">
            <v>京セラ</v>
          </cell>
        </row>
        <row r="106">
          <cell r="A106" t="str">
            <v>C38</v>
          </cell>
          <cell r="B106" t="str">
            <v>牟田</v>
          </cell>
          <cell r="C106" t="str">
            <v>真人</v>
          </cell>
          <cell r="D106" t="str">
            <v>京セラ</v>
          </cell>
        </row>
        <row r="107">
          <cell r="A107" t="str">
            <v>C39</v>
          </cell>
          <cell r="B107" t="str">
            <v>田中</v>
          </cell>
          <cell r="C107" t="str">
            <v>正行</v>
          </cell>
          <cell r="D107" t="str">
            <v>京セラ</v>
          </cell>
        </row>
        <row r="108">
          <cell r="A108" t="str">
            <v>C40</v>
          </cell>
          <cell r="B108" t="str">
            <v>田中</v>
          </cell>
          <cell r="C108" t="str">
            <v>精一</v>
          </cell>
          <cell r="D108" t="str">
            <v>京セラ</v>
          </cell>
        </row>
        <row r="109">
          <cell r="A109" t="str">
            <v>C41</v>
          </cell>
          <cell r="B109" t="str">
            <v>光岡</v>
          </cell>
          <cell r="C109" t="str">
            <v>翼</v>
          </cell>
          <cell r="D109" t="str">
            <v>京セラ</v>
          </cell>
        </row>
        <row r="110">
          <cell r="A110" t="str">
            <v>C42</v>
          </cell>
          <cell r="B110" t="str">
            <v>神山</v>
          </cell>
          <cell r="C110" t="str">
            <v>孝行</v>
          </cell>
          <cell r="D110" t="str">
            <v>京セラ</v>
          </cell>
        </row>
        <row r="111">
          <cell r="A111" t="str">
            <v>C43</v>
          </cell>
          <cell r="B111" t="str">
            <v>湯本</v>
          </cell>
          <cell r="C111" t="str">
            <v>芳明</v>
          </cell>
          <cell r="D111" t="str">
            <v>京セラ</v>
          </cell>
        </row>
        <row r="112">
          <cell r="A112" t="str">
            <v>C44</v>
          </cell>
          <cell r="B112" t="str">
            <v>高橋</v>
          </cell>
          <cell r="C112" t="str">
            <v>雄祐</v>
          </cell>
          <cell r="D112" t="str">
            <v>京セラ</v>
          </cell>
        </row>
        <row r="113">
          <cell r="A113" t="str">
            <v>C45</v>
          </cell>
          <cell r="B113" t="str">
            <v>吉本</v>
          </cell>
          <cell r="C113" t="str">
            <v>泰二</v>
          </cell>
          <cell r="D113" t="str">
            <v>京セラ</v>
          </cell>
        </row>
        <row r="114">
          <cell r="A114" t="str">
            <v>C46</v>
          </cell>
          <cell r="B114" t="str">
            <v>坂居</v>
          </cell>
          <cell r="C114" t="str">
            <v>優介</v>
          </cell>
          <cell r="D114" t="str">
            <v>京セラ</v>
          </cell>
        </row>
        <row r="115">
          <cell r="A115" t="str">
            <v>C47</v>
          </cell>
          <cell r="B115" t="str">
            <v>浅田</v>
          </cell>
          <cell r="C115" t="str">
            <v>亜祐子</v>
          </cell>
          <cell r="D115" t="str">
            <v>京セラ</v>
          </cell>
        </row>
        <row r="116">
          <cell r="A116" t="str">
            <v>C48</v>
          </cell>
          <cell r="B116" t="str">
            <v>赤木</v>
          </cell>
          <cell r="C116" t="str">
            <v>拓</v>
          </cell>
          <cell r="D116" t="str">
            <v>京セラ</v>
          </cell>
        </row>
        <row r="117">
          <cell r="A117" t="str">
            <v>C49</v>
          </cell>
          <cell r="B117" t="str">
            <v>住谷</v>
          </cell>
          <cell r="C117" t="str">
            <v>岳司</v>
          </cell>
          <cell r="D117" t="str">
            <v>京セラ</v>
          </cell>
        </row>
        <row r="118">
          <cell r="A118" t="str">
            <v>C50</v>
          </cell>
          <cell r="B118" t="str">
            <v>永田</v>
          </cell>
          <cell r="C118" t="str">
            <v>寛教</v>
          </cell>
          <cell r="D118" t="str">
            <v>京セラ</v>
          </cell>
        </row>
        <row r="119">
          <cell r="A119" t="str">
            <v>C51</v>
          </cell>
          <cell r="B119" t="str">
            <v>松島</v>
          </cell>
          <cell r="C119" t="str">
            <v>理和</v>
          </cell>
          <cell r="D119" t="str">
            <v>京セラ</v>
          </cell>
        </row>
        <row r="120">
          <cell r="A120" t="str">
            <v>C52</v>
          </cell>
          <cell r="B120" t="str">
            <v>曽我</v>
          </cell>
          <cell r="C120" t="str">
            <v>卓矢</v>
          </cell>
          <cell r="D120" t="str">
            <v>京セラ</v>
          </cell>
        </row>
        <row r="121">
          <cell r="A121" t="str">
            <v>C53</v>
          </cell>
          <cell r="B121" t="str">
            <v>大鳥</v>
          </cell>
          <cell r="C121" t="str">
            <v>有希子</v>
          </cell>
          <cell r="D121" t="str">
            <v>京セラ</v>
          </cell>
        </row>
        <row r="122">
          <cell r="A122" t="str">
            <v>C54</v>
          </cell>
          <cell r="B122" t="str">
            <v>竹村</v>
          </cell>
          <cell r="C122" t="str">
            <v>仁志</v>
          </cell>
          <cell r="D122" t="str">
            <v>京セラ</v>
          </cell>
        </row>
        <row r="135">
          <cell r="B135" t="str">
            <v>代表　吉岡　京子</v>
          </cell>
          <cell r="D135" t="str">
            <v>vwkt57422@nike.eonet.ne.jp</v>
          </cell>
        </row>
        <row r="139">
          <cell r="D139" t="str">
            <v>略称</v>
          </cell>
        </row>
        <row r="140">
          <cell r="A140" t="str">
            <v>F01</v>
          </cell>
          <cell r="B140" t="str">
            <v>水本</v>
          </cell>
          <cell r="C140" t="str">
            <v>佑人</v>
          </cell>
          <cell r="D140" t="str">
            <v>フレンズ</v>
          </cell>
        </row>
        <row r="141">
          <cell r="A141" t="str">
            <v>F02</v>
          </cell>
          <cell r="B141" t="str">
            <v>大島</v>
          </cell>
          <cell r="C141" t="str">
            <v>巧也</v>
          </cell>
          <cell r="D141" t="str">
            <v>フレンズ</v>
          </cell>
        </row>
        <row r="142">
          <cell r="A142" t="str">
            <v>F03</v>
          </cell>
          <cell r="B142" t="str">
            <v>宮岡</v>
          </cell>
          <cell r="C142" t="str">
            <v>俊勝</v>
          </cell>
          <cell r="D142" t="str">
            <v>フレンズ</v>
          </cell>
        </row>
        <row r="143">
          <cell r="A143" t="str">
            <v>F04</v>
          </cell>
          <cell r="B143" t="str">
            <v>土肥</v>
          </cell>
          <cell r="C143" t="str">
            <v>将博</v>
          </cell>
          <cell r="D143" t="str">
            <v>フレンズ</v>
          </cell>
        </row>
        <row r="144">
          <cell r="A144" t="str">
            <v>F05</v>
          </cell>
          <cell r="B144" t="str">
            <v>奥内</v>
          </cell>
          <cell r="C144" t="str">
            <v>栄治</v>
          </cell>
          <cell r="D144" t="str">
            <v>フレンズ</v>
          </cell>
        </row>
        <row r="145">
          <cell r="A145" t="str">
            <v>F06</v>
          </cell>
          <cell r="B145" t="str">
            <v>油利</v>
          </cell>
          <cell r="C145" t="str">
            <v> 享</v>
          </cell>
          <cell r="D145" t="str">
            <v>フレンズ</v>
          </cell>
        </row>
        <row r="146">
          <cell r="A146" t="str">
            <v>F07</v>
          </cell>
          <cell r="B146" t="str">
            <v>鈴木</v>
          </cell>
          <cell r="C146" t="str">
            <v>英夫</v>
          </cell>
          <cell r="D146" t="str">
            <v>フレンズ</v>
          </cell>
        </row>
        <row r="147">
          <cell r="A147" t="str">
            <v>F08</v>
          </cell>
          <cell r="B147" t="str">
            <v>長谷出</v>
          </cell>
          <cell r="C147" t="str">
            <v>浩</v>
          </cell>
          <cell r="D147" t="str">
            <v>フレンズ</v>
          </cell>
        </row>
        <row r="148">
          <cell r="A148" t="str">
            <v>F09</v>
          </cell>
          <cell r="B148" t="str">
            <v>山崎 </v>
          </cell>
          <cell r="C148" t="str">
            <v>豊</v>
          </cell>
          <cell r="D148" t="str">
            <v>フレンズ</v>
          </cell>
        </row>
        <row r="149">
          <cell r="A149" t="str">
            <v>F10</v>
          </cell>
          <cell r="B149" t="str">
            <v>田中</v>
          </cell>
          <cell r="C149" t="str">
            <v>伸一</v>
          </cell>
          <cell r="D149" t="str">
            <v>フレンズ</v>
          </cell>
        </row>
        <row r="150">
          <cell r="A150" t="str">
            <v>F11</v>
          </cell>
          <cell r="B150" t="str">
            <v>小路  </v>
          </cell>
          <cell r="C150" t="str">
            <v>貴</v>
          </cell>
          <cell r="D150" t="str">
            <v>フレンズ</v>
          </cell>
        </row>
        <row r="151">
          <cell r="A151" t="str">
            <v>F12</v>
          </cell>
          <cell r="B151" t="str">
            <v>山本</v>
          </cell>
          <cell r="C151" t="str">
            <v>将義</v>
          </cell>
          <cell r="D151" t="str">
            <v>フレンズ</v>
          </cell>
        </row>
        <row r="152">
          <cell r="A152" t="str">
            <v>F13</v>
          </cell>
          <cell r="B152" t="str">
            <v>磯崎</v>
          </cell>
          <cell r="C152" t="str">
            <v>太一</v>
          </cell>
          <cell r="D152" t="str">
            <v>フレンズ</v>
          </cell>
        </row>
        <row r="153">
          <cell r="A153" t="str">
            <v>F14</v>
          </cell>
          <cell r="B153" t="str">
            <v>清水</v>
          </cell>
          <cell r="C153" t="str">
            <v>善弘</v>
          </cell>
          <cell r="D153" t="str">
            <v>フレンズ</v>
          </cell>
        </row>
        <row r="154">
          <cell r="A154" t="str">
            <v>F15</v>
          </cell>
          <cell r="B154" t="str">
            <v>田村</v>
          </cell>
          <cell r="C154" t="str">
            <v> 浩</v>
          </cell>
          <cell r="D154" t="str">
            <v>フレンズ</v>
          </cell>
        </row>
        <row r="155">
          <cell r="A155" t="str">
            <v>F16</v>
          </cell>
          <cell r="B155" t="str">
            <v>細見</v>
          </cell>
          <cell r="C155" t="str">
            <v>征生</v>
          </cell>
          <cell r="D155" t="str">
            <v>フレンズ</v>
          </cell>
        </row>
        <row r="156">
          <cell r="A156" t="str">
            <v>F17</v>
          </cell>
          <cell r="B156" t="str">
            <v>三代</v>
          </cell>
          <cell r="C156" t="str">
            <v>康成</v>
          </cell>
          <cell r="D156" t="str">
            <v>フレンズ</v>
          </cell>
        </row>
        <row r="157">
          <cell r="A157" t="str">
            <v>F18</v>
          </cell>
          <cell r="B157" t="str">
            <v>水本</v>
          </cell>
          <cell r="C157" t="str">
            <v>淳史</v>
          </cell>
          <cell r="D157" t="str">
            <v>フレンズ</v>
          </cell>
        </row>
        <row r="158">
          <cell r="A158" t="str">
            <v>F19</v>
          </cell>
          <cell r="B158" t="str">
            <v>森本</v>
          </cell>
          <cell r="C158" t="str">
            <v>進太郎</v>
          </cell>
          <cell r="D158" t="str">
            <v>フレンズ</v>
          </cell>
        </row>
        <row r="159">
          <cell r="A159" t="str">
            <v>F20</v>
          </cell>
          <cell r="B159" t="str">
            <v>軽部</v>
          </cell>
          <cell r="C159" t="str">
            <v>純一</v>
          </cell>
          <cell r="D159" t="str">
            <v>フレンズ</v>
          </cell>
        </row>
        <row r="160">
          <cell r="A160" t="str">
            <v>F21</v>
          </cell>
          <cell r="B160" t="str">
            <v>上田</v>
          </cell>
          <cell r="C160" t="str">
            <v> 哲</v>
          </cell>
          <cell r="D160" t="str">
            <v>フレンズ</v>
          </cell>
        </row>
        <row r="161">
          <cell r="A161" t="str">
            <v>F22</v>
          </cell>
          <cell r="B161" t="str">
            <v>用田</v>
          </cell>
          <cell r="C161" t="str">
            <v>政晴</v>
          </cell>
          <cell r="D161" t="str">
            <v>フレンズ</v>
          </cell>
        </row>
        <row r="162">
          <cell r="A162" t="str">
            <v>F23</v>
          </cell>
          <cell r="B162" t="str">
            <v>上田</v>
          </cell>
          <cell r="C162" t="str">
            <v>きよみ</v>
          </cell>
          <cell r="D162" t="str">
            <v>フレンズ</v>
          </cell>
        </row>
        <row r="163">
          <cell r="A163" t="str">
            <v>F24</v>
          </cell>
          <cell r="B163" t="str">
            <v>用田</v>
          </cell>
          <cell r="C163" t="str">
            <v>陽子</v>
          </cell>
          <cell r="D163" t="str">
            <v>フレンズ</v>
          </cell>
        </row>
        <row r="164">
          <cell r="A164" t="str">
            <v>F25</v>
          </cell>
          <cell r="B164" t="str">
            <v>岩崎</v>
          </cell>
          <cell r="C164" t="str">
            <v>ひとみ</v>
          </cell>
          <cell r="D164" t="str">
            <v>フレンズ</v>
          </cell>
        </row>
        <row r="165">
          <cell r="A165" t="str">
            <v>F26</v>
          </cell>
          <cell r="B165" t="str">
            <v>奥内</v>
          </cell>
          <cell r="C165" t="str">
            <v>菜々</v>
          </cell>
          <cell r="D165" t="str">
            <v>フレンズ</v>
          </cell>
        </row>
        <row r="166">
          <cell r="A166" t="str">
            <v>F27</v>
          </cell>
          <cell r="B166" t="str">
            <v>植田</v>
          </cell>
          <cell r="C166" t="str">
            <v>早耶</v>
          </cell>
          <cell r="D166" t="str">
            <v>フレンズ</v>
          </cell>
        </row>
        <row r="167">
          <cell r="A167" t="str">
            <v>F28</v>
          </cell>
          <cell r="B167" t="str">
            <v>藤川</v>
          </cell>
          <cell r="C167" t="str">
            <v>和美</v>
          </cell>
          <cell r="D167" t="str">
            <v>フレンズ</v>
          </cell>
        </row>
        <row r="168">
          <cell r="A168" t="str">
            <v>F29</v>
          </cell>
          <cell r="B168" t="str">
            <v>中川</v>
          </cell>
          <cell r="C168" t="str">
            <v>由紀子</v>
          </cell>
          <cell r="D168" t="str">
            <v>フレンズ</v>
          </cell>
        </row>
        <row r="169">
          <cell r="A169" t="str">
            <v>F30</v>
          </cell>
          <cell r="B169" t="str">
            <v>平岩</v>
          </cell>
          <cell r="C169" t="str">
            <v>とも江</v>
          </cell>
          <cell r="D169" t="str">
            <v>フレンズ</v>
          </cell>
        </row>
        <row r="170">
          <cell r="A170" t="str">
            <v>F31</v>
          </cell>
          <cell r="B170" t="str">
            <v>松村</v>
          </cell>
          <cell r="C170" t="str">
            <v>明香</v>
          </cell>
          <cell r="D170" t="str">
            <v>フレンズ</v>
          </cell>
        </row>
        <row r="171">
          <cell r="A171" t="str">
            <v>F32</v>
          </cell>
          <cell r="B171" t="str">
            <v>鍵弥</v>
          </cell>
          <cell r="C171" t="str">
            <v>初美</v>
          </cell>
          <cell r="D171" t="str">
            <v>フレンズ</v>
          </cell>
        </row>
        <row r="172">
          <cell r="A172" t="str">
            <v>F33</v>
          </cell>
          <cell r="B172" t="str">
            <v>廣部</v>
          </cell>
          <cell r="C172" t="str">
            <v>節恵</v>
          </cell>
          <cell r="D172" t="str">
            <v>フレンズ</v>
          </cell>
        </row>
        <row r="173">
          <cell r="A173" t="str">
            <v>F34</v>
          </cell>
          <cell r="B173" t="str">
            <v>松井</v>
          </cell>
          <cell r="C173" t="str">
            <v>美和子</v>
          </cell>
          <cell r="D173" t="str">
            <v>フレンズ</v>
          </cell>
        </row>
        <row r="174">
          <cell r="A174" t="str">
            <v>F35</v>
          </cell>
          <cell r="B174" t="str">
            <v>三代</v>
          </cell>
          <cell r="C174" t="str">
            <v>梨絵</v>
          </cell>
          <cell r="D174" t="str">
            <v>フレンズ</v>
          </cell>
        </row>
        <row r="175">
          <cell r="A175" t="str">
            <v>F36</v>
          </cell>
          <cell r="B175" t="str">
            <v>土肥</v>
          </cell>
          <cell r="C175" t="str">
            <v>祐子</v>
          </cell>
          <cell r="D175" t="str">
            <v>フレンズ</v>
          </cell>
        </row>
        <row r="176">
          <cell r="A176" t="str">
            <v>F37</v>
          </cell>
          <cell r="B176" t="str">
            <v>家倉</v>
          </cell>
          <cell r="C176" t="str">
            <v>美弥子</v>
          </cell>
          <cell r="D176" t="str">
            <v>フレンズ</v>
          </cell>
        </row>
        <row r="177">
          <cell r="A177" t="str">
            <v>F38</v>
          </cell>
          <cell r="B177" t="str">
            <v>中島</v>
          </cell>
          <cell r="C177" t="str">
            <v>宏美</v>
          </cell>
          <cell r="D177" t="str">
            <v>フレンズ</v>
          </cell>
        </row>
        <row r="178">
          <cell r="A178" t="str">
            <v>F39</v>
          </cell>
          <cell r="B178" t="str">
            <v>酒居</v>
          </cell>
          <cell r="C178" t="str">
            <v>美代子</v>
          </cell>
          <cell r="D178" t="str">
            <v>フレンズ</v>
          </cell>
        </row>
        <row r="179">
          <cell r="A179" t="str">
            <v>F40</v>
          </cell>
          <cell r="B179" t="str">
            <v>吉岡</v>
          </cell>
          <cell r="C179" t="str">
            <v>京子</v>
          </cell>
          <cell r="D179" t="str">
            <v>フレンズ</v>
          </cell>
        </row>
        <row r="193">
          <cell r="C193" t="str">
            <v>代表 北村 健</v>
          </cell>
        </row>
        <row r="197">
          <cell r="D197" t="str">
            <v>略称</v>
          </cell>
        </row>
        <row r="198">
          <cell r="A198" t="str">
            <v>g01</v>
          </cell>
          <cell r="B198" t="str">
            <v>石橋</v>
          </cell>
          <cell r="C198" t="str">
            <v>和基</v>
          </cell>
          <cell r="D198" t="str">
            <v>グリフィンズ</v>
          </cell>
        </row>
        <row r="199">
          <cell r="A199" t="str">
            <v>g02</v>
          </cell>
          <cell r="B199" t="str">
            <v>井上</v>
          </cell>
          <cell r="C199" t="str">
            <v>聖哉</v>
          </cell>
          <cell r="D199" t="str">
            <v>グリフィンズ</v>
          </cell>
        </row>
        <row r="200">
          <cell r="A200" t="str">
            <v>g03</v>
          </cell>
          <cell r="B200" t="str">
            <v>井ノ口</v>
          </cell>
          <cell r="C200" t="str">
            <v>弘祐</v>
          </cell>
          <cell r="D200" t="str">
            <v>グリフィンズ</v>
          </cell>
        </row>
        <row r="201">
          <cell r="A201" t="str">
            <v>g04</v>
          </cell>
          <cell r="B201" t="str">
            <v>井ノ口</v>
          </cell>
          <cell r="C201" t="str">
            <v>慎也</v>
          </cell>
          <cell r="D201" t="str">
            <v>グリフィンズ</v>
          </cell>
        </row>
        <row r="202">
          <cell r="A202" t="str">
            <v>g05</v>
          </cell>
          <cell r="B202" t="str">
            <v>井ノ口</v>
          </cell>
          <cell r="C202" t="str">
            <v>幹也</v>
          </cell>
          <cell r="D202" t="str">
            <v>グリフィンズ</v>
          </cell>
        </row>
        <row r="203">
          <cell r="A203" t="str">
            <v>g06</v>
          </cell>
          <cell r="B203" t="str">
            <v>梅本</v>
          </cell>
          <cell r="C203" t="str">
            <v>彬充</v>
          </cell>
          <cell r="D203" t="str">
            <v>グリフィンズ</v>
          </cell>
        </row>
        <row r="204">
          <cell r="A204" t="str">
            <v>g07</v>
          </cell>
          <cell r="B204" t="str">
            <v>浦崎</v>
          </cell>
          <cell r="C204" t="str">
            <v>康平</v>
          </cell>
          <cell r="D204" t="str">
            <v>グリフィンズ</v>
          </cell>
        </row>
        <row r="205">
          <cell r="A205" t="str">
            <v>g08</v>
          </cell>
          <cell r="B205" t="str">
            <v>岡　</v>
          </cell>
          <cell r="C205" t="str">
            <v>仁史</v>
          </cell>
          <cell r="D205" t="str">
            <v>グリフィンズ</v>
          </cell>
        </row>
        <row r="206">
          <cell r="A206" t="str">
            <v>g09</v>
          </cell>
          <cell r="B206" t="str">
            <v>岡田</v>
          </cell>
          <cell r="C206" t="str">
            <v>真樹</v>
          </cell>
          <cell r="D206" t="str">
            <v>グリフィンズ</v>
          </cell>
        </row>
        <row r="207">
          <cell r="A207" t="str">
            <v>g10</v>
          </cell>
          <cell r="B207" t="str">
            <v>岡本</v>
          </cell>
          <cell r="C207" t="str">
            <v>大樹</v>
          </cell>
          <cell r="D207" t="str">
            <v>グリフィンズ</v>
          </cell>
        </row>
        <row r="208">
          <cell r="A208" t="str">
            <v>g11</v>
          </cell>
          <cell r="B208" t="str">
            <v>奥村</v>
          </cell>
          <cell r="C208" t="str">
            <v>隆広</v>
          </cell>
          <cell r="D208" t="str">
            <v>グリフィンズ</v>
          </cell>
        </row>
        <row r="209">
          <cell r="A209" t="str">
            <v>g12</v>
          </cell>
          <cell r="B209" t="str">
            <v>越智</v>
          </cell>
          <cell r="C209" t="str">
            <v>友希</v>
          </cell>
          <cell r="D209" t="str">
            <v>グリフィンズ</v>
          </cell>
        </row>
        <row r="210">
          <cell r="A210" t="str">
            <v>g13</v>
          </cell>
          <cell r="B210" t="str">
            <v>鍵谷</v>
          </cell>
          <cell r="C210" t="str">
            <v>浩太</v>
          </cell>
          <cell r="D210" t="str">
            <v>グリフィンズ</v>
          </cell>
        </row>
        <row r="211">
          <cell r="A211" t="str">
            <v>g14</v>
          </cell>
          <cell r="B211" t="str">
            <v>北野</v>
          </cell>
          <cell r="C211" t="str">
            <v>照幸</v>
          </cell>
          <cell r="D211" t="str">
            <v>グリフィンズ</v>
          </cell>
        </row>
        <row r="212">
          <cell r="A212" t="str">
            <v>g15</v>
          </cell>
          <cell r="B212" t="str">
            <v>北村　</v>
          </cell>
          <cell r="C212" t="str">
            <v>健</v>
          </cell>
          <cell r="D212" t="str">
            <v>グリフィンズ</v>
          </cell>
        </row>
        <row r="213">
          <cell r="A213" t="str">
            <v>g16</v>
          </cell>
          <cell r="B213" t="str">
            <v>河内</v>
          </cell>
          <cell r="C213" t="str">
            <v>滋人</v>
          </cell>
          <cell r="D213" t="str">
            <v>グリフィンズ</v>
          </cell>
        </row>
        <row r="214">
          <cell r="A214" t="str">
            <v>g17</v>
          </cell>
          <cell r="B214" t="str">
            <v>小島</v>
          </cell>
          <cell r="C214" t="str">
            <v>一将</v>
          </cell>
          <cell r="D214" t="str">
            <v>グリフィンズ</v>
          </cell>
        </row>
        <row r="215">
          <cell r="A215" t="str">
            <v>g18</v>
          </cell>
          <cell r="B215" t="str">
            <v>近藤</v>
          </cell>
          <cell r="C215" t="str">
            <v>直也</v>
          </cell>
          <cell r="D215" t="str">
            <v>グリフィンズ</v>
          </cell>
        </row>
        <row r="216">
          <cell r="A216" t="str">
            <v>g19</v>
          </cell>
          <cell r="B216" t="str">
            <v>辻本</v>
          </cell>
          <cell r="C216" t="str">
            <v>将士</v>
          </cell>
          <cell r="D216" t="str">
            <v>グリフィンズ</v>
          </cell>
        </row>
        <row r="217">
          <cell r="A217" t="str">
            <v>g20</v>
          </cell>
          <cell r="B217" t="str">
            <v>坪田</v>
          </cell>
          <cell r="C217" t="str">
            <v>英樹</v>
          </cell>
          <cell r="D217" t="str">
            <v>グリフィンズ</v>
          </cell>
        </row>
        <row r="218">
          <cell r="A218" t="str">
            <v>g21</v>
          </cell>
          <cell r="B218" t="str">
            <v>鶴田</v>
          </cell>
          <cell r="C218" t="str">
            <v>大地</v>
          </cell>
          <cell r="D218" t="str">
            <v>グリフィンズ</v>
          </cell>
        </row>
        <row r="219">
          <cell r="A219" t="str">
            <v>g22</v>
          </cell>
          <cell r="B219" t="str">
            <v>遠池</v>
          </cell>
          <cell r="C219" t="str">
            <v>建介</v>
          </cell>
          <cell r="D219" t="str">
            <v>グリフィンズ</v>
          </cell>
        </row>
        <row r="220">
          <cell r="A220" t="str">
            <v>g23</v>
          </cell>
          <cell r="B220" t="str">
            <v>中澤</v>
          </cell>
          <cell r="C220" t="str">
            <v>拓馬</v>
          </cell>
          <cell r="D220" t="str">
            <v>グリフィンズ</v>
          </cell>
        </row>
        <row r="221">
          <cell r="A221" t="str">
            <v>g24</v>
          </cell>
          <cell r="B221" t="str">
            <v>中田</v>
          </cell>
          <cell r="C221" t="str">
            <v>富憲</v>
          </cell>
          <cell r="D221" t="str">
            <v>グリフィンズ</v>
          </cell>
        </row>
        <row r="222">
          <cell r="A222" t="str">
            <v>g25</v>
          </cell>
          <cell r="B222" t="str">
            <v>鍋内</v>
          </cell>
          <cell r="C222" t="str">
            <v>雄樹</v>
          </cell>
          <cell r="D222" t="str">
            <v>グリフィンズ</v>
          </cell>
        </row>
        <row r="223">
          <cell r="A223" t="str">
            <v>g26</v>
          </cell>
          <cell r="B223" t="str">
            <v>西原</v>
          </cell>
          <cell r="C223" t="str">
            <v>達也</v>
          </cell>
          <cell r="D223" t="str">
            <v>グリフィンズ</v>
          </cell>
        </row>
        <row r="224">
          <cell r="A224" t="str">
            <v>g27</v>
          </cell>
          <cell r="B224" t="str">
            <v>長谷川</v>
          </cell>
          <cell r="C224" t="str">
            <v>俊二</v>
          </cell>
          <cell r="D224" t="str">
            <v>グリフィンズ</v>
          </cell>
        </row>
        <row r="225">
          <cell r="A225" t="str">
            <v>g28</v>
          </cell>
          <cell r="B225" t="str">
            <v>羽月　</v>
          </cell>
          <cell r="C225" t="str">
            <v>秀</v>
          </cell>
          <cell r="D225" t="str">
            <v>グリフィンズ</v>
          </cell>
        </row>
        <row r="226">
          <cell r="A226" t="str">
            <v>g29</v>
          </cell>
          <cell r="B226" t="str">
            <v>浜田</v>
          </cell>
          <cell r="C226" t="str">
            <v>　豊</v>
          </cell>
          <cell r="D226" t="str">
            <v>グリフィンズ</v>
          </cell>
        </row>
        <row r="227">
          <cell r="A227" t="str">
            <v>g30</v>
          </cell>
          <cell r="B227" t="str">
            <v>林　</v>
          </cell>
          <cell r="C227" t="str">
            <v>和生</v>
          </cell>
          <cell r="D227" t="str">
            <v>グリフィンズ</v>
          </cell>
        </row>
        <row r="228">
          <cell r="A228" t="str">
            <v>g31</v>
          </cell>
          <cell r="B228" t="str">
            <v>飛鷹</v>
          </cell>
          <cell r="C228" t="str">
            <v>強志</v>
          </cell>
          <cell r="D228" t="str">
            <v>グリフィンズ</v>
          </cell>
        </row>
        <row r="229">
          <cell r="A229" t="str">
            <v>g32</v>
          </cell>
          <cell r="B229" t="str">
            <v>福永</v>
          </cell>
          <cell r="C229" t="str">
            <v>有史</v>
          </cell>
          <cell r="D229" t="str">
            <v>グリフィンズ</v>
          </cell>
        </row>
        <row r="230">
          <cell r="A230" t="str">
            <v>g33</v>
          </cell>
          <cell r="B230" t="str">
            <v>藤井</v>
          </cell>
          <cell r="C230" t="str">
            <v>正和</v>
          </cell>
          <cell r="D230" t="str">
            <v>グリフィンズ</v>
          </cell>
        </row>
        <row r="231">
          <cell r="A231" t="str">
            <v>g34</v>
          </cell>
          <cell r="B231" t="str">
            <v>堀場</v>
          </cell>
          <cell r="C231" t="str">
            <v>俊宏</v>
          </cell>
          <cell r="D231" t="str">
            <v>グリフィンズ</v>
          </cell>
        </row>
        <row r="232">
          <cell r="A232" t="str">
            <v>g35</v>
          </cell>
          <cell r="B232" t="str">
            <v>鈎　</v>
          </cell>
          <cell r="C232" t="str">
            <v>優介</v>
          </cell>
          <cell r="D232" t="str">
            <v>グリフィンズ</v>
          </cell>
        </row>
        <row r="233">
          <cell r="A233" t="str">
            <v>g36</v>
          </cell>
          <cell r="B233" t="str">
            <v>村上</v>
          </cell>
          <cell r="C233" t="str">
            <v>朋也</v>
          </cell>
          <cell r="D233" t="str">
            <v>グリフィンズ</v>
          </cell>
        </row>
        <row r="234">
          <cell r="A234" t="str">
            <v>g37</v>
          </cell>
          <cell r="B234" t="str">
            <v>山崎</v>
          </cell>
          <cell r="C234" t="str">
            <v>俊輔</v>
          </cell>
          <cell r="D234" t="str">
            <v>グリフィンズ</v>
          </cell>
        </row>
        <row r="235">
          <cell r="A235" t="str">
            <v>g38</v>
          </cell>
          <cell r="B235" t="str">
            <v>吉川</v>
          </cell>
          <cell r="C235" t="str">
            <v>聖也</v>
          </cell>
          <cell r="D235" t="str">
            <v>グリフィンズ</v>
          </cell>
        </row>
        <row r="236">
          <cell r="A236" t="str">
            <v>g39</v>
          </cell>
          <cell r="B236" t="str">
            <v>渡辺</v>
          </cell>
          <cell r="C236" t="str">
            <v>裕士</v>
          </cell>
          <cell r="D236" t="str">
            <v>グリフィンズ</v>
          </cell>
        </row>
        <row r="237">
          <cell r="A237" t="str">
            <v>g40</v>
          </cell>
          <cell r="B237" t="str">
            <v>武田</v>
          </cell>
          <cell r="C237" t="str">
            <v>有香里</v>
          </cell>
          <cell r="D237" t="str">
            <v>グリフィンズ</v>
          </cell>
        </row>
        <row r="238">
          <cell r="A238" t="str">
            <v>g41</v>
          </cell>
          <cell r="B238" t="str">
            <v>遠藤</v>
          </cell>
          <cell r="C238" t="str">
            <v>直子</v>
          </cell>
          <cell r="D238" t="str">
            <v>グリフィンズ</v>
          </cell>
        </row>
        <row r="239">
          <cell r="A239" t="str">
            <v>g42</v>
          </cell>
          <cell r="B239" t="str">
            <v>片岡</v>
          </cell>
          <cell r="C239" t="str">
            <v>真依</v>
          </cell>
          <cell r="D239" t="str">
            <v>グリフィンズ</v>
          </cell>
        </row>
        <row r="240">
          <cell r="A240" t="str">
            <v>g43</v>
          </cell>
          <cell r="B240" t="str">
            <v>吹田</v>
          </cell>
          <cell r="C240" t="str">
            <v>幸子</v>
          </cell>
          <cell r="D240" t="str">
            <v>グリフィンズ</v>
          </cell>
        </row>
        <row r="241">
          <cell r="A241" t="str">
            <v>g44</v>
          </cell>
          <cell r="B241" t="str">
            <v>玉井</v>
          </cell>
          <cell r="C241" t="str">
            <v>良枝</v>
          </cell>
          <cell r="D241" t="str">
            <v>グリフィンズ</v>
          </cell>
        </row>
        <row r="242">
          <cell r="A242" t="str">
            <v>g45</v>
          </cell>
          <cell r="B242" t="str">
            <v>出口</v>
          </cell>
          <cell r="C242" t="str">
            <v>和代</v>
          </cell>
          <cell r="D242" t="str">
            <v>グリフィンズ</v>
          </cell>
        </row>
        <row r="243">
          <cell r="A243" t="str">
            <v>g46</v>
          </cell>
          <cell r="B243" t="str">
            <v>深尾</v>
          </cell>
          <cell r="C243" t="str">
            <v>純子</v>
          </cell>
          <cell r="D243" t="str">
            <v>グリフィンズ</v>
          </cell>
        </row>
        <row r="244">
          <cell r="A244" t="str">
            <v>g47</v>
          </cell>
          <cell r="B244" t="str">
            <v>福島</v>
          </cell>
          <cell r="C244" t="str">
            <v>麻公</v>
          </cell>
          <cell r="D244" t="str">
            <v>グリフィンズ</v>
          </cell>
        </row>
        <row r="245">
          <cell r="A245" t="str">
            <v>g48</v>
          </cell>
          <cell r="B245" t="str">
            <v>三崎</v>
          </cell>
          <cell r="C245" t="str">
            <v>真依</v>
          </cell>
          <cell r="D245" t="str">
            <v>グリフィンズ</v>
          </cell>
        </row>
        <row r="246">
          <cell r="A246" t="str">
            <v>g49</v>
          </cell>
          <cell r="B246" t="str">
            <v>山本</v>
          </cell>
          <cell r="C246" t="str">
            <v>あづさ</v>
          </cell>
          <cell r="D246" t="str">
            <v>グリフィンズ</v>
          </cell>
        </row>
        <row r="247">
          <cell r="A247" t="str">
            <v>g50</v>
          </cell>
          <cell r="B247" t="str">
            <v>山本</v>
          </cell>
          <cell r="C247" t="str">
            <v>順子</v>
          </cell>
          <cell r="D247" t="str">
            <v>グリフィンズ</v>
          </cell>
        </row>
        <row r="248">
          <cell r="A248" t="str">
            <v>g51</v>
          </cell>
          <cell r="B248" t="str">
            <v>岸本　</v>
          </cell>
          <cell r="C248" t="str">
            <v>美敬</v>
          </cell>
          <cell r="D248" t="str">
            <v>グリフィンズ</v>
          </cell>
        </row>
        <row r="249">
          <cell r="A249" t="str">
            <v>g52</v>
          </cell>
          <cell r="B249" t="str">
            <v>倉本</v>
          </cell>
          <cell r="C249" t="str">
            <v>亮太</v>
          </cell>
          <cell r="D249" t="str">
            <v>グリフィンズ</v>
          </cell>
        </row>
        <row r="250">
          <cell r="A250" t="str">
            <v>g53</v>
          </cell>
          <cell r="B250" t="str">
            <v>稲場</v>
          </cell>
          <cell r="C250" t="str">
            <v>啓太</v>
          </cell>
          <cell r="D250" t="str">
            <v>グリフィンズ</v>
          </cell>
        </row>
        <row r="251">
          <cell r="A251" t="str">
            <v>g54</v>
          </cell>
          <cell r="B251" t="str">
            <v>佐々木</v>
          </cell>
          <cell r="C251" t="str">
            <v>恵子</v>
          </cell>
          <cell r="D251" t="str">
            <v>グリフィンズ</v>
          </cell>
        </row>
        <row r="252">
          <cell r="A252" t="str">
            <v>g55</v>
          </cell>
          <cell r="B252" t="str">
            <v>金武</v>
          </cell>
          <cell r="C252" t="str">
            <v>寿憲</v>
          </cell>
          <cell r="D252" t="str">
            <v>グリフィンズ</v>
          </cell>
        </row>
        <row r="253">
          <cell r="A253" t="str">
            <v>g56</v>
          </cell>
          <cell r="B253" t="str">
            <v>佐合</v>
          </cell>
          <cell r="C253" t="str">
            <v>恵</v>
          </cell>
          <cell r="D253" t="str">
            <v>グリフィンズ</v>
          </cell>
        </row>
        <row r="254">
          <cell r="A254" t="str">
            <v>ｇ57</v>
          </cell>
          <cell r="B254" t="str">
            <v>村上</v>
          </cell>
          <cell r="C254" t="str">
            <v>卓</v>
          </cell>
          <cell r="D254" t="str">
            <v>グリフィンズ</v>
          </cell>
        </row>
        <row r="257">
          <cell r="B257" t="str">
            <v>代表　川並和之</v>
          </cell>
          <cell r="D257" t="str">
            <v>kawanami0930@yahoo.co.jp</v>
          </cell>
        </row>
        <row r="260">
          <cell r="B260" t="str">
            <v>Ｋテニスカレッジ</v>
          </cell>
        </row>
        <row r="261">
          <cell r="D261" t="str">
            <v>略称</v>
          </cell>
        </row>
        <row r="262">
          <cell r="A262" t="str">
            <v>K01</v>
          </cell>
          <cell r="B262" t="str">
            <v>小笠原</v>
          </cell>
          <cell r="C262" t="str">
            <v>光雄</v>
          </cell>
          <cell r="D262" t="str">
            <v>Kテニス</v>
          </cell>
        </row>
        <row r="263">
          <cell r="A263" t="str">
            <v>K02</v>
          </cell>
          <cell r="B263" t="str">
            <v>川上</v>
          </cell>
          <cell r="C263" t="str">
            <v>悠作</v>
          </cell>
          <cell r="D263" t="str">
            <v>Kテニス</v>
          </cell>
        </row>
        <row r="264">
          <cell r="A264" t="str">
            <v>K03</v>
          </cell>
          <cell r="B264" t="str">
            <v>川並</v>
          </cell>
          <cell r="C264" t="str">
            <v>和之</v>
          </cell>
          <cell r="D264" t="str">
            <v>Kテニス</v>
          </cell>
        </row>
        <row r="265">
          <cell r="A265" t="str">
            <v>K04</v>
          </cell>
          <cell r="B265" t="str">
            <v>菊居</v>
          </cell>
          <cell r="C265" t="str">
            <v>龍之介</v>
          </cell>
          <cell r="D265" t="str">
            <v>Kテニス</v>
          </cell>
        </row>
        <row r="266">
          <cell r="A266" t="str">
            <v>K05</v>
          </cell>
          <cell r="B266" t="str">
            <v>木村</v>
          </cell>
          <cell r="C266" t="str">
            <v>善和</v>
          </cell>
          <cell r="D266" t="str">
            <v>Kテニス</v>
          </cell>
        </row>
        <row r="267">
          <cell r="A267" t="str">
            <v>K06</v>
          </cell>
          <cell r="B267" t="str">
            <v>竹村</v>
          </cell>
          <cell r="C267" t="str">
            <v>　治</v>
          </cell>
          <cell r="D267" t="str">
            <v>Kテニス</v>
          </cell>
        </row>
        <row r="268">
          <cell r="A268" t="str">
            <v>K07</v>
          </cell>
          <cell r="B268" t="str">
            <v>坪田</v>
          </cell>
          <cell r="C268" t="str">
            <v>真嘉</v>
          </cell>
          <cell r="D268" t="str">
            <v>Kテニス</v>
          </cell>
        </row>
        <row r="269">
          <cell r="A269" t="str">
            <v>K08</v>
          </cell>
          <cell r="B269" t="str">
            <v>永里</v>
          </cell>
          <cell r="C269" t="str">
            <v>裕次</v>
          </cell>
          <cell r="D269" t="str">
            <v>Kテニス</v>
          </cell>
        </row>
        <row r="270">
          <cell r="A270" t="str">
            <v>K09</v>
          </cell>
          <cell r="B270" t="str">
            <v>中村</v>
          </cell>
          <cell r="C270" t="str">
            <v>喜彦</v>
          </cell>
          <cell r="D270" t="str">
            <v>Kテニス</v>
          </cell>
        </row>
        <row r="271">
          <cell r="A271" t="str">
            <v>K10</v>
          </cell>
          <cell r="B271" t="str">
            <v>中村</v>
          </cell>
          <cell r="C271" t="str">
            <v>浩之</v>
          </cell>
          <cell r="D271" t="str">
            <v>Kテニス</v>
          </cell>
        </row>
        <row r="272">
          <cell r="A272" t="str">
            <v>K11</v>
          </cell>
          <cell r="B272" t="str">
            <v>宮嶋</v>
          </cell>
          <cell r="C272" t="str">
            <v>利行</v>
          </cell>
          <cell r="D272" t="str">
            <v>Kテニス</v>
          </cell>
        </row>
        <row r="273">
          <cell r="A273" t="str">
            <v>K12</v>
          </cell>
          <cell r="B273" t="str">
            <v>山口</v>
          </cell>
          <cell r="C273" t="str">
            <v>直彦</v>
          </cell>
          <cell r="D273" t="str">
            <v>Kテニス</v>
          </cell>
        </row>
        <row r="274">
          <cell r="A274" t="str">
            <v>K13</v>
          </cell>
          <cell r="B274" t="str">
            <v>山口</v>
          </cell>
          <cell r="C274" t="str">
            <v>真彦</v>
          </cell>
          <cell r="D274" t="str">
            <v>Kテニス</v>
          </cell>
        </row>
        <row r="275">
          <cell r="A275" t="str">
            <v>K14</v>
          </cell>
          <cell r="B275" t="str">
            <v>山本</v>
          </cell>
          <cell r="C275" t="str">
            <v>修平</v>
          </cell>
          <cell r="D275" t="str">
            <v>Kテニス</v>
          </cell>
        </row>
        <row r="276">
          <cell r="A276" t="str">
            <v>K15</v>
          </cell>
          <cell r="B276" t="str">
            <v>石原</v>
          </cell>
          <cell r="C276" t="str">
            <v>はる美</v>
          </cell>
          <cell r="D276" t="str">
            <v>Kテニス</v>
          </cell>
        </row>
        <row r="277">
          <cell r="A277" t="str">
            <v>K16</v>
          </cell>
          <cell r="B277" t="str">
            <v>小笠原</v>
          </cell>
          <cell r="C277" t="str">
            <v>容子</v>
          </cell>
          <cell r="D277" t="str">
            <v>Kテニス</v>
          </cell>
        </row>
        <row r="278">
          <cell r="A278" t="str">
            <v>K17</v>
          </cell>
          <cell r="B278" t="str">
            <v>梶木</v>
          </cell>
          <cell r="C278" t="str">
            <v>和子</v>
          </cell>
          <cell r="D278" t="str">
            <v>Kテニス</v>
          </cell>
        </row>
        <row r="279">
          <cell r="A279" t="str">
            <v>K18</v>
          </cell>
          <cell r="B279" t="str">
            <v>田中</v>
          </cell>
          <cell r="C279" t="str">
            <v>和枝</v>
          </cell>
          <cell r="D279" t="str">
            <v>Kテニス</v>
          </cell>
        </row>
        <row r="280">
          <cell r="A280" t="str">
            <v>K19</v>
          </cell>
          <cell r="B280" t="str">
            <v>永松</v>
          </cell>
          <cell r="C280" t="str">
            <v>貴子</v>
          </cell>
          <cell r="D280" t="str">
            <v>Kテニス</v>
          </cell>
        </row>
        <row r="281">
          <cell r="A281" t="str">
            <v>K20</v>
          </cell>
          <cell r="B281" t="str">
            <v>福永</v>
          </cell>
          <cell r="C281" t="str">
            <v>裕美</v>
          </cell>
          <cell r="D281" t="str">
            <v>Kテニス</v>
          </cell>
        </row>
        <row r="282">
          <cell r="A282" t="str">
            <v>K21</v>
          </cell>
          <cell r="B282" t="str">
            <v>山口</v>
          </cell>
          <cell r="C282" t="str">
            <v>美由希</v>
          </cell>
          <cell r="D282" t="str">
            <v>Kテニス</v>
          </cell>
        </row>
        <row r="283">
          <cell r="A283" t="str">
            <v>K22</v>
          </cell>
          <cell r="B283" t="str">
            <v>上村</v>
          </cell>
          <cell r="C283" t="str">
            <v>悠大</v>
          </cell>
          <cell r="D283" t="str">
            <v>Kテニス</v>
          </cell>
        </row>
        <row r="284">
          <cell r="A284" t="str">
            <v>K23</v>
          </cell>
          <cell r="B284" t="str">
            <v>中西</v>
          </cell>
          <cell r="C284" t="str">
            <v>勇夫</v>
          </cell>
          <cell r="D284" t="str">
            <v>Kテニス</v>
          </cell>
        </row>
        <row r="285">
          <cell r="A285" t="str">
            <v>K24</v>
          </cell>
          <cell r="B285" t="str">
            <v>大島</v>
          </cell>
          <cell r="C285" t="str">
            <v>浩範</v>
          </cell>
          <cell r="D285" t="str">
            <v>Kテニス</v>
          </cell>
        </row>
        <row r="286">
          <cell r="A286" t="str">
            <v>K25</v>
          </cell>
          <cell r="B286" t="str">
            <v>佐藤</v>
          </cell>
          <cell r="C286" t="str">
            <v>雅幸</v>
          </cell>
          <cell r="D286" t="str">
            <v>Kテニス</v>
          </cell>
        </row>
        <row r="287">
          <cell r="A287" t="str">
            <v>K26</v>
          </cell>
          <cell r="B287" t="str">
            <v>上村</v>
          </cell>
          <cell r="C287" t="str">
            <v>　武</v>
          </cell>
          <cell r="D287" t="str">
            <v>Kテニス</v>
          </cell>
        </row>
        <row r="288">
          <cell r="A288" t="str">
            <v>K27</v>
          </cell>
          <cell r="B288" t="str">
            <v>西田</v>
          </cell>
          <cell r="C288" t="str">
            <v>和教</v>
          </cell>
          <cell r="D288" t="str">
            <v>Kテニス</v>
          </cell>
        </row>
        <row r="289">
          <cell r="A289" t="str">
            <v>K28</v>
          </cell>
          <cell r="B289" t="str">
            <v>村田</v>
          </cell>
          <cell r="C289" t="str">
            <v>彩子</v>
          </cell>
          <cell r="D289" t="str">
            <v>Kテニス</v>
          </cell>
        </row>
        <row r="290">
          <cell r="A290" t="str">
            <v>K29</v>
          </cell>
          <cell r="B290" t="str">
            <v>布藤</v>
          </cell>
          <cell r="C290" t="str">
            <v>江実子</v>
          </cell>
          <cell r="D290" t="str">
            <v>Kテニス</v>
          </cell>
        </row>
        <row r="291">
          <cell r="A291" t="str">
            <v>K30</v>
          </cell>
          <cell r="B291" t="str">
            <v>田中</v>
          </cell>
          <cell r="C291" t="str">
            <v>　淳</v>
          </cell>
          <cell r="D291" t="str">
            <v>Kテニス</v>
          </cell>
        </row>
        <row r="292">
          <cell r="A292" t="str">
            <v>K31</v>
          </cell>
          <cell r="B292" t="str">
            <v>菅野</v>
          </cell>
          <cell r="C292" t="str">
            <v>喜久</v>
          </cell>
          <cell r="D292" t="str">
            <v>Kテニス</v>
          </cell>
        </row>
        <row r="293">
          <cell r="A293" t="str">
            <v>K32</v>
          </cell>
          <cell r="B293" t="str">
            <v>宮村</v>
          </cell>
          <cell r="C293" t="str">
            <v>知宏</v>
          </cell>
          <cell r="D293" t="str">
            <v>Kテニス</v>
          </cell>
        </row>
        <row r="321">
          <cell r="B321" t="str">
            <v>　杉山邦夫</v>
          </cell>
          <cell r="D321" t="str">
            <v>ｎｙｋｚ91963＠gaia.eonet.ne.jp</v>
          </cell>
        </row>
        <row r="325">
          <cell r="B325" t="str">
            <v>村田八日市</v>
          </cell>
          <cell r="D325" t="str">
            <v>略称</v>
          </cell>
        </row>
        <row r="326">
          <cell r="A326" t="str">
            <v>M01</v>
          </cell>
          <cell r="B326" t="str">
            <v>安久</v>
          </cell>
          <cell r="C326" t="str">
            <v>智之</v>
          </cell>
          <cell r="D326" t="str">
            <v>村田八日市</v>
          </cell>
        </row>
        <row r="327">
          <cell r="A327" t="str">
            <v>M02</v>
          </cell>
          <cell r="B327" t="str">
            <v>伊藤</v>
          </cell>
          <cell r="C327" t="str">
            <v>弘将</v>
          </cell>
          <cell r="D327" t="str">
            <v>村田八日市</v>
          </cell>
        </row>
        <row r="328">
          <cell r="A328" t="str">
            <v>M03</v>
          </cell>
          <cell r="B328" t="str">
            <v>稲泉　</v>
          </cell>
          <cell r="C328" t="str">
            <v>聡</v>
          </cell>
          <cell r="D328" t="str">
            <v>村田八日市</v>
          </cell>
        </row>
        <row r="329">
          <cell r="A329" t="str">
            <v>M04</v>
          </cell>
          <cell r="B329" t="str">
            <v>岡川</v>
          </cell>
          <cell r="C329" t="str">
            <v>謙二</v>
          </cell>
          <cell r="D329" t="str">
            <v>村田八日市</v>
          </cell>
        </row>
        <row r="330">
          <cell r="A330" t="str">
            <v>M05</v>
          </cell>
          <cell r="B330" t="str">
            <v>岡田</v>
          </cell>
          <cell r="C330" t="str">
            <v>貴行</v>
          </cell>
          <cell r="D330" t="str">
            <v>村田八日市</v>
          </cell>
        </row>
        <row r="331">
          <cell r="A331" t="str">
            <v>M06</v>
          </cell>
          <cell r="B331" t="str">
            <v>河野</v>
          </cell>
          <cell r="C331" t="str">
            <v>浩一</v>
          </cell>
          <cell r="D331" t="str">
            <v>村田八日市</v>
          </cell>
        </row>
        <row r="332">
          <cell r="A332" t="str">
            <v>M07</v>
          </cell>
          <cell r="B332" t="str">
            <v>児玉</v>
          </cell>
          <cell r="C332" t="str">
            <v>雅弘</v>
          </cell>
          <cell r="D332" t="str">
            <v>村田八日市</v>
          </cell>
        </row>
        <row r="333">
          <cell r="A333" t="str">
            <v>M08</v>
          </cell>
          <cell r="B333" t="str">
            <v>名田</v>
          </cell>
          <cell r="C333" t="str">
            <v>育子</v>
          </cell>
          <cell r="D333" t="str">
            <v>村田八日市</v>
          </cell>
        </row>
        <row r="334">
          <cell r="A334" t="str">
            <v>M09</v>
          </cell>
        </row>
        <row r="335">
          <cell r="A335" t="str">
            <v>M10</v>
          </cell>
          <cell r="B335" t="str">
            <v>杉山</v>
          </cell>
          <cell r="C335" t="str">
            <v>邦夫</v>
          </cell>
          <cell r="D335" t="str">
            <v>村田八日市</v>
          </cell>
        </row>
        <row r="336">
          <cell r="A336" t="str">
            <v>M11</v>
          </cell>
          <cell r="B336" t="str">
            <v>杉本</v>
          </cell>
          <cell r="C336" t="str">
            <v>龍平</v>
          </cell>
          <cell r="D336" t="str">
            <v>村田八日市</v>
          </cell>
        </row>
        <row r="337">
          <cell r="A337" t="str">
            <v>M12</v>
          </cell>
          <cell r="B337" t="str">
            <v>西内</v>
          </cell>
          <cell r="C337" t="str">
            <v>友也</v>
          </cell>
          <cell r="D337" t="str">
            <v>村田八日市</v>
          </cell>
        </row>
        <row r="338">
          <cell r="A338" t="str">
            <v>M13</v>
          </cell>
          <cell r="B338" t="str">
            <v>川原</v>
          </cell>
          <cell r="C338" t="str">
            <v>慎洋</v>
          </cell>
          <cell r="D338" t="str">
            <v>村田八日市</v>
          </cell>
        </row>
        <row r="339">
          <cell r="A339" t="str">
            <v>M14</v>
          </cell>
          <cell r="B339" t="str">
            <v>川上</v>
          </cell>
          <cell r="C339" t="str">
            <v>英二</v>
          </cell>
          <cell r="D339" t="str">
            <v>村田八日市</v>
          </cell>
        </row>
        <row r="340">
          <cell r="A340" t="str">
            <v>M15</v>
          </cell>
          <cell r="B340" t="str">
            <v>泉谷</v>
          </cell>
          <cell r="C340" t="str">
            <v>純也</v>
          </cell>
          <cell r="D340" t="str">
            <v>村田八日市</v>
          </cell>
        </row>
        <row r="341">
          <cell r="A341" t="str">
            <v>M16</v>
          </cell>
          <cell r="B341" t="str">
            <v>浅田</v>
          </cell>
          <cell r="C341" t="str">
            <v>隆昭</v>
          </cell>
          <cell r="D341" t="str">
            <v>村田八日市</v>
          </cell>
        </row>
        <row r="342">
          <cell r="A342" t="str">
            <v>M17</v>
          </cell>
          <cell r="B342" t="str">
            <v>前田</v>
          </cell>
          <cell r="C342" t="str">
            <v>雅人</v>
          </cell>
          <cell r="D342" t="str">
            <v>村田八日市</v>
          </cell>
        </row>
        <row r="343">
          <cell r="A343" t="str">
            <v>M18</v>
          </cell>
          <cell r="B343" t="str">
            <v>土田</v>
          </cell>
          <cell r="C343" t="str">
            <v>典人</v>
          </cell>
          <cell r="D343" t="str">
            <v>村田八日市</v>
          </cell>
        </row>
        <row r="344">
          <cell r="A344" t="str">
            <v>M19</v>
          </cell>
          <cell r="B344" t="str">
            <v>二ツ井</v>
          </cell>
          <cell r="C344" t="str">
            <v>裕也</v>
          </cell>
          <cell r="D344" t="str">
            <v>村田八日市</v>
          </cell>
        </row>
        <row r="345">
          <cell r="A345" t="str">
            <v>M20</v>
          </cell>
          <cell r="B345" t="str">
            <v>森永</v>
          </cell>
          <cell r="C345" t="str">
            <v>洋介</v>
          </cell>
          <cell r="D345" t="str">
            <v>村田八日市</v>
          </cell>
        </row>
        <row r="346">
          <cell r="A346" t="str">
            <v>M21</v>
          </cell>
          <cell r="B346" t="str">
            <v>冨田</v>
          </cell>
          <cell r="C346" t="str">
            <v>哲弥</v>
          </cell>
          <cell r="D346" t="str">
            <v>村田八日市</v>
          </cell>
        </row>
        <row r="347">
          <cell r="A347" t="str">
            <v>M22</v>
          </cell>
          <cell r="B347" t="str">
            <v>並河</v>
          </cell>
          <cell r="C347" t="str">
            <v>康訓</v>
          </cell>
          <cell r="D347" t="str">
            <v>村田八日市</v>
          </cell>
        </row>
        <row r="348">
          <cell r="A348" t="str">
            <v>M23</v>
          </cell>
          <cell r="B348" t="str">
            <v>名田</v>
          </cell>
          <cell r="C348" t="str">
            <v>一茂</v>
          </cell>
          <cell r="D348" t="str">
            <v>村田八日市</v>
          </cell>
        </row>
        <row r="349">
          <cell r="A349" t="str">
            <v>M24</v>
          </cell>
          <cell r="B349" t="str">
            <v>辰巳</v>
          </cell>
          <cell r="C349" t="str">
            <v>悟朗</v>
          </cell>
          <cell r="D349" t="str">
            <v>村田八日市</v>
          </cell>
        </row>
        <row r="350">
          <cell r="A350" t="str">
            <v>M25</v>
          </cell>
          <cell r="B350" t="str">
            <v>米倉</v>
          </cell>
          <cell r="C350" t="str">
            <v>政已</v>
          </cell>
          <cell r="D350" t="str">
            <v>村田八日市</v>
          </cell>
        </row>
        <row r="351">
          <cell r="A351" t="str">
            <v>M26</v>
          </cell>
          <cell r="B351" t="str">
            <v>河野</v>
          </cell>
          <cell r="C351" t="str">
            <v>晶子</v>
          </cell>
          <cell r="D351" t="str">
            <v>村田八日市</v>
          </cell>
        </row>
        <row r="352">
          <cell r="A352" t="str">
            <v>M27</v>
          </cell>
          <cell r="B352" t="str">
            <v>森田</v>
          </cell>
          <cell r="C352" t="str">
            <v>恵美</v>
          </cell>
          <cell r="D352" t="str">
            <v>村田八日市</v>
          </cell>
        </row>
        <row r="353">
          <cell r="A353" t="str">
            <v>M28</v>
          </cell>
          <cell r="B353" t="str">
            <v>西澤</v>
          </cell>
          <cell r="C353" t="str">
            <v>友紀</v>
          </cell>
          <cell r="D353" t="str">
            <v>村田八日市</v>
          </cell>
        </row>
        <row r="354">
          <cell r="A354" t="str">
            <v>M29</v>
          </cell>
          <cell r="B354" t="str">
            <v>川上</v>
          </cell>
          <cell r="C354" t="str">
            <v>美弥子</v>
          </cell>
          <cell r="D354" t="str">
            <v>村田八日市</v>
          </cell>
        </row>
        <row r="355">
          <cell r="A355" t="str">
            <v>M30</v>
          </cell>
          <cell r="B355" t="str">
            <v>速水</v>
          </cell>
          <cell r="C355" t="str">
            <v>直美</v>
          </cell>
          <cell r="D355" t="str">
            <v>村田八日市</v>
          </cell>
        </row>
        <row r="356">
          <cell r="A356" t="str">
            <v>M31</v>
          </cell>
          <cell r="B356" t="str">
            <v>多田</v>
          </cell>
          <cell r="C356" t="str">
            <v>麻実</v>
          </cell>
          <cell r="D356" t="str">
            <v>村田八日市</v>
          </cell>
        </row>
        <row r="357">
          <cell r="A357" t="str">
            <v>M32</v>
          </cell>
          <cell r="B357" t="str">
            <v>中村</v>
          </cell>
          <cell r="C357" t="str">
            <v>純子</v>
          </cell>
          <cell r="D357" t="str">
            <v>村田八日市</v>
          </cell>
        </row>
        <row r="358">
          <cell r="A358" t="str">
            <v>M33</v>
          </cell>
          <cell r="B358" t="str">
            <v>堀田</v>
          </cell>
          <cell r="C358" t="str">
            <v>明子</v>
          </cell>
          <cell r="D358" t="str">
            <v>村田八日市</v>
          </cell>
        </row>
        <row r="359">
          <cell r="A359" t="str">
            <v>M34</v>
          </cell>
          <cell r="B359" t="str">
            <v>岡川</v>
          </cell>
          <cell r="C359" t="str">
            <v>恭子</v>
          </cell>
          <cell r="D359" t="str">
            <v>村田八日市</v>
          </cell>
        </row>
        <row r="360">
          <cell r="A360" t="str">
            <v>M35</v>
          </cell>
          <cell r="B360" t="str">
            <v>富田</v>
          </cell>
          <cell r="C360" t="str">
            <v>さおり</v>
          </cell>
          <cell r="D360" t="str">
            <v>村田八日市</v>
          </cell>
        </row>
        <row r="361">
          <cell r="A361" t="str">
            <v>M36</v>
          </cell>
          <cell r="B361" t="str">
            <v>大脇</v>
          </cell>
          <cell r="C361" t="str">
            <v>和世</v>
          </cell>
          <cell r="D361" t="str">
            <v>村田八日市</v>
          </cell>
        </row>
        <row r="362">
          <cell r="A362" t="str">
            <v>M37</v>
          </cell>
          <cell r="B362" t="str">
            <v>後藤</v>
          </cell>
          <cell r="C362" t="str">
            <v>圭介</v>
          </cell>
          <cell r="D362" t="str">
            <v>村田八日市</v>
          </cell>
        </row>
        <row r="363">
          <cell r="A363" t="str">
            <v>M38</v>
          </cell>
          <cell r="B363" t="str">
            <v>長谷川</v>
          </cell>
          <cell r="C363" t="str">
            <v>晃平</v>
          </cell>
          <cell r="D363" t="str">
            <v>村田八日市</v>
          </cell>
        </row>
        <row r="364">
          <cell r="A364" t="str">
            <v>M39</v>
          </cell>
          <cell r="B364" t="str">
            <v>原田</v>
          </cell>
          <cell r="C364" t="str">
            <v>真稔</v>
          </cell>
          <cell r="D364" t="str">
            <v>村田八日市</v>
          </cell>
        </row>
        <row r="365">
          <cell r="A365" t="str">
            <v>M40</v>
          </cell>
          <cell r="B365" t="str">
            <v>池内</v>
          </cell>
          <cell r="C365" t="str">
            <v>伸介</v>
          </cell>
          <cell r="D365" t="str">
            <v>村田八日市</v>
          </cell>
        </row>
        <row r="366">
          <cell r="A366" t="str">
            <v>M41</v>
          </cell>
          <cell r="B366" t="str">
            <v>藤田</v>
          </cell>
          <cell r="C366" t="str">
            <v>彰</v>
          </cell>
          <cell r="D366" t="str">
            <v>村田八日市</v>
          </cell>
        </row>
        <row r="367">
          <cell r="A367" t="str">
            <v>M42</v>
          </cell>
          <cell r="B367" t="str">
            <v>佐用</v>
          </cell>
          <cell r="C367" t="str">
            <v>康啓</v>
          </cell>
          <cell r="D367" t="str">
            <v>村田八日市</v>
          </cell>
        </row>
        <row r="368">
          <cell r="A368" t="str">
            <v>M43</v>
          </cell>
          <cell r="B368" t="str">
            <v>岩田</v>
          </cell>
          <cell r="C368" t="str">
            <v>光央</v>
          </cell>
          <cell r="D368" t="str">
            <v>村田八日市</v>
          </cell>
        </row>
        <row r="369">
          <cell r="A369" t="str">
            <v>M44</v>
          </cell>
          <cell r="B369" t="str">
            <v>月森</v>
          </cell>
          <cell r="C369" t="str">
            <v>大</v>
          </cell>
          <cell r="D369" t="str">
            <v>村田八日市</v>
          </cell>
        </row>
        <row r="370">
          <cell r="A370" t="str">
            <v>M45</v>
          </cell>
          <cell r="B370" t="str">
            <v>三神</v>
          </cell>
          <cell r="C370" t="str">
            <v>秀嗣</v>
          </cell>
          <cell r="D370" t="str">
            <v>村田八日市</v>
          </cell>
        </row>
        <row r="371">
          <cell r="A371" t="str">
            <v>M46</v>
          </cell>
          <cell r="B371" t="str">
            <v>佐藤</v>
          </cell>
          <cell r="C371" t="str">
            <v>庸子</v>
          </cell>
          <cell r="D371" t="str">
            <v>村田八日市</v>
          </cell>
        </row>
        <row r="372">
          <cell r="A372" t="str">
            <v>M47</v>
          </cell>
          <cell r="B372" t="str">
            <v>遠崎</v>
          </cell>
          <cell r="C372" t="str">
            <v>大樹</v>
          </cell>
          <cell r="D372" t="str">
            <v>村田八日市</v>
          </cell>
        </row>
        <row r="373">
          <cell r="A373" t="str">
            <v>M48</v>
          </cell>
          <cell r="B373" t="str">
            <v>村田</v>
          </cell>
          <cell r="C373" t="str">
            <v>朋子</v>
          </cell>
          <cell r="D373" t="str">
            <v>村田八日市</v>
          </cell>
        </row>
        <row r="374">
          <cell r="A374" t="str">
            <v>M49</v>
          </cell>
          <cell r="B374" t="str">
            <v>杉山</v>
          </cell>
          <cell r="C374" t="str">
            <v>あずさ</v>
          </cell>
          <cell r="D374" t="str">
            <v>村田八日市</v>
          </cell>
        </row>
        <row r="375">
          <cell r="A375" t="str">
            <v>M50</v>
          </cell>
          <cell r="B375" t="str">
            <v>杉山</v>
          </cell>
          <cell r="C375" t="str">
            <v>春澄</v>
          </cell>
          <cell r="D375" t="str">
            <v>村田八日市</v>
          </cell>
        </row>
        <row r="385">
          <cell r="B385" t="str">
            <v>代表 池野稔</v>
          </cell>
          <cell r="D385" t="str">
            <v>ｒｈ＠ａｏｂａ-ｍｄｈｐ．Ｊｐ</v>
          </cell>
        </row>
        <row r="389">
          <cell r="D389" t="str">
            <v>略称</v>
          </cell>
        </row>
        <row r="390">
          <cell r="A390" t="str">
            <v>Ｏ01</v>
          </cell>
          <cell r="B390" t="str">
            <v>池野</v>
          </cell>
          <cell r="C390" t="str">
            <v>稔</v>
          </cell>
          <cell r="D390" t="str">
            <v>青葉TC</v>
          </cell>
        </row>
        <row r="391">
          <cell r="A391" t="str">
            <v>Ｏ02</v>
          </cell>
          <cell r="B391" t="str">
            <v>小川</v>
          </cell>
          <cell r="C391" t="str">
            <v>文雄</v>
          </cell>
          <cell r="D391" t="str">
            <v>青葉TC</v>
          </cell>
        </row>
        <row r="392">
          <cell r="A392" t="str">
            <v>Ｏ03</v>
          </cell>
          <cell r="B392" t="str">
            <v>平岩</v>
          </cell>
          <cell r="C392" t="str">
            <v>治司</v>
          </cell>
          <cell r="D392" t="str">
            <v>青葉TC</v>
          </cell>
        </row>
        <row r="393">
          <cell r="A393" t="str">
            <v>Ｏ04</v>
          </cell>
          <cell r="B393" t="str">
            <v>久和</v>
          </cell>
          <cell r="C393" t="str">
            <v>俊彦</v>
          </cell>
          <cell r="D393" t="str">
            <v>青葉TC</v>
          </cell>
        </row>
        <row r="394">
          <cell r="A394" t="str">
            <v>Ｏ05</v>
          </cell>
          <cell r="B394" t="str">
            <v>西村</v>
          </cell>
          <cell r="C394" t="str">
            <v>國太郎</v>
          </cell>
          <cell r="D394" t="str">
            <v>青葉TC</v>
          </cell>
        </row>
        <row r="395">
          <cell r="A395" t="str">
            <v>Ｏ06</v>
          </cell>
          <cell r="B395" t="str">
            <v>赤堀</v>
          </cell>
          <cell r="C395" t="str">
            <v>実香</v>
          </cell>
          <cell r="D395" t="str">
            <v>青葉TC</v>
          </cell>
        </row>
        <row r="396">
          <cell r="A396" t="str">
            <v>Ｏ07</v>
          </cell>
          <cell r="B396" t="str">
            <v>切高</v>
          </cell>
          <cell r="C396" t="str">
            <v>里美</v>
          </cell>
          <cell r="D396" t="str">
            <v>青葉TC</v>
          </cell>
        </row>
        <row r="397">
          <cell r="A397" t="str">
            <v>Ｏ08</v>
          </cell>
          <cell r="B397" t="str">
            <v>三上</v>
          </cell>
          <cell r="C397" t="str">
            <v>　真</v>
          </cell>
          <cell r="D397" t="str">
            <v>青葉TC</v>
          </cell>
        </row>
        <row r="398">
          <cell r="A398" t="str">
            <v>Ｏ09</v>
          </cell>
          <cell r="B398" t="str">
            <v>山川</v>
          </cell>
          <cell r="C398" t="str">
            <v>真悟</v>
          </cell>
          <cell r="D398" t="str">
            <v>青葉TC</v>
          </cell>
        </row>
        <row r="399">
          <cell r="A399" t="str">
            <v>Ｏ10</v>
          </cell>
          <cell r="B399" t="str">
            <v>村田</v>
          </cell>
          <cell r="C399" t="str">
            <v>拓弥</v>
          </cell>
          <cell r="D399" t="str">
            <v>青葉TC</v>
          </cell>
        </row>
        <row r="403">
          <cell r="B403" t="str">
            <v>代表 中野　潤</v>
          </cell>
          <cell r="D403" t="str">
            <v>jun_nakano@zeus.eonet.ne.jp</v>
          </cell>
        </row>
        <row r="408">
          <cell r="D408" t="str">
            <v>略称</v>
          </cell>
        </row>
        <row r="409">
          <cell r="A409" t="str">
            <v>P01</v>
          </cell>
          <cell r="B409" t="str">
            <v>大林</v>
          </cell>
          <cell r="C409" t="str">
            <v>久</v>
          </cell>
          <cell r="D409" t="str">
            <v>プラチナ</v>
          </cell>
        </row>
        <row r="410">
          <cell r="A410" t="str">
            <v>P02</v>
          </cell>
          <cell r="B410" t="str">
            <v>高田</v>
          </cell>
          <cell r="C410" t="str">
            <v>洋治</v>
          </cell>
          <cell r="D410" t="str">
            <v>プラチナ</v>
          </cell>
        </row>
        <row r="411">
          <cell r="A411" t="str">
            <v>P03</v>
          </cell>
          <cell r="B411" t="str">
            <v>中野</v>
          </cell>
          <cell r="C411" t="str">
            <v>潤</v>
          </cell>
          <cell r="D411" t="str">
            <v>プラチナ</v>
          </cell>
        </row>
        <row r="412">
          <cell r="A412" t="str">
            <v>P04</v>
          </cell>
          <cell r="B412" t="str">
            <v>中野</v>
          </cell>
          <cell r="C412" t="str">
            <v>哲也</v>
          </cell>
          <cell r="D412" t="str">
            <v>プラチナ</v>
          </cell>
        </row>
        <row r="413">
          <cell r="A413" t="str">
            <v>P05</v>
          </cell>
          <cell r="B413" t="str">
            <v>成宮</v>
          </cell>
          <cell r="C413" t="str">
            <v>廣</v>
          </cell>
          <cell r="D413" t="str">
            <v>プラチナ</v>
          </cell>
        </row>
        <row r="414">
          <cell r="A414" t="str">
            <v>P06</v>
          </cell>
          <cell r="B414" t="str">
            <v>羽田</v>
          </cell>
          <cell r="C414" t="str">
            <v>昭夫</v>
          </cell>
          <cell r="D414" t="str">
            <v>プラチナ</v>
          </cell>
        </row>
        <row r="415">
          <cell r="A415" t="str">
            <v>P07</v>
          </cell>
          <cell r="B415" t="str">
            <v>樋山</v>
          </cell>
          <cell r="C415" t="str">
            <v>達哉</v>
          </cell>
          <cell r="D415" t="str">
            <v>プラチナ</v>
          </cell>
        </row>
        <row r="416">
          <cell r="A416" t="str">
            <v>P08</v>
          </cell>
          <cell r="B416" t="str">
            <v>藤本</v>
          </cell>
          <cell r="C416" t="str">
            <v>昌彦</v>
          </cell>
          <cell r="D416" t="str">
            <v>プラチナ</v>
          </cell>
        </row>
        <row r="417">
          <cell r="A417" t="str">
            <v>P09</v>
          </cell>
          <cell r="B417" t="str">
            <v>前田</v>
          </cell>
          <cell r="C417" t="str">
            <v>征人</v>
          </cell>
          <cell r="D417" t="str">
            <v>プラチナ</v>
          </cell>
        </row>
        <row r="418">
          <cell r="A418" t="str">
            <v>P10</v>
          </cell>
          <cell r="B418" t="str">
            <v>安田</v>
          </cell>
          <cell r="C418" t="str">
            <v>和彦</v>
          </cell>
          <cell r="D418" t="str">
            <v>プラチナ</v>
          </cell>
        </row>
        <row r="419">
          <cell r="A419" t="str">
            <v>P11</v>
          </cell>
          <cell r="B419" t="str">
            <v>吉田</v>
          </cell>
          <cell r="C419" t="str">
            <v>知司</v>
          </cell>
          <cell r="D419" t="str">
            <v>プラチナ</v>
          </cell>
        </row>
        <row r="420">
          <cell r="A420" t="str">
            <v>P12</v>
          </cell>
          <cell r="B420" t="str">
            <v>樺島</v>
          </cell>
          <cell r="C420" t="str">
            <v>辰巳</v>
          </cell>
          <cell r="D420" t="str">
            <v>プラチナ</v>
          </cell>
        </row>
        <row r="421">
          <cell r="A421" t="str">
            <v>P13</v>
          </cell>
          <cell r="B421" t="str">
            <v>小柳</v>
          </cell>
          <cell r="C421" t="str">
            <v>寛明</v>
          </cell>
          <cell r="D421" t="str">
            <v>プラチナ</v>
          </cell>
        </row>
        <row r="422">
          <cell r="A422" t="str">
            <v>P14</v>
          </cell>
          <cell r="B422" t="str">
            <v>山田</v>
          </cell>
          <cell r="C422" t="str">
            <v>直八</v>
          </cell>
          <cell r="D422" t="str">
            <v>プラチナ</v>
          </cell>
        </row>
        <row r="423">
          <cell r="A423" t="str">
            <v>P15</v>
          </cell>
          <cell r="B423" t="str">
            <v>飯塚</v>
          </cell>
          <cell r="C423" t="str">
            <v>アイ子</v>
          </cell>
          <cell r="D423" t="str">
            <v>プラチナ</v>
          </cell>
        </row>
        <row r="424">
          <cell r="A424" t="str">
            <v>P16</v>
          </cell>
          <cell r="B424" t="str">
            <v>大橋</v>
          </cell>
          <cell r="C424" t="str">
            <v>富子</v>
          </cell>
          <cell r="D424" t="str">
            <v>プラチナ</v>
          </cell>
        </row>
        <row r="425">
          <cell r="A425" t="str">
            <v>P17</v>
          </cell>
          <cell r="B425" t="str">
            <v>北川</v>
          </cell>
          <cell r="C425" t="str">
            <v>美由紀</v>
          </cell>
          <cell r="D425" t="str">
            <v>プラチナ</v>
          </cell>
        </row>
        <row r="426">
          <cell r="A426" t="str">
            <v>P18</v>
          </cell>
          <cell r="B426" t="str">
            <v>澤井</v>
          </cell>
          <cell r="C426" t="str">
            <v>恵子</v>
          </cell>
          <cell r="D426" t="str">
            <v>プラチナ</v>
          </cell>
        </row>
        <row r="427">
          <cell r="A427" t="str">
            <v>P19</v>
          </cell>
          <cell r="B427" t="str">
            <v>平野</v>
          </cell>
          <cell r="C427" t="str">
            <v>志津子</v>
          </cell>
          <cell r="D427" t="str">
            <v>プラチナ</v>
          </cell>
        </row>
        <row r="428">
          <cell r="A428" t="str">
            <v>P20</v>
          </cell>
          <cell r="B428" t="str">
            <v>堀部</v>
          </cell>
          <cell r="C428" t="str">
            <v>品子</v>
          </cell>
          <cell r="D428" t="str">
            <v>プラチナ</v>
          </cell>
        </row>
        <row r="429">
          <cell r="A429" t="str">
            <v>P21</v>
          </cell>
          <cell r="B429" t="str">
            <v>前田</v>
          </cell>
          <cell r="C429" t="str">
            <v>喜久子</v>
          </cell>
          <cell r="D429" t="str">
            <v>プラチナ</v>
          </cell>
        </row>
        <row r="430">
          <cell r="A430" t="str">
            <v>P22</v>
          </cell>
          <cell r="B430" t="str">
            <v>森谷</v>
          </cell>
          <cell r="C430" t="str">
            <v>洋子</v>
          </cell>
          <cell r="D430" t="str">
            <v>プラチナ</v>
          </cell>
        </row>
        <row r="431">
          <cell r="A431" t="str">
            <v>P23</v>
          </cell>
          <cell r="B431" t="str">
            <v>川勝</v>
          </cell>
          <cell r="C431" t="str">
            <v>豊子</v>
          </cell>
          <cell r="D431" t="str">
            <v>プラチナ</v>
          </cell>
        </row>
        <row r="432">
          <cell r="A432" t="str">
            <v>P24</v>
          </cell>
          <cell r="B432" t="str">
            <v>小梶</v>
          </cell>
          <cell r="C432" t="str">
            <v>優子</v>
          </cell>
          <cell r="D432" t="str">
            <v>プラチナ</v>
          </cell>
        </row>
        <row r="433">
          <cell r="A433" t="str">
            <v>P25</v>
          </cell>
          <cell r="B433" t="str">
            <v>田邉</v>
          </cell>
          <cell r="C433" t="str">
            <v>俊子</v>
          </cell>
          <cell r="D433" t="str">
            <v>プラチナ</v>
          </cell>
        </row>
        <row r="434">
          <cell r="A434" t="str">
            <v>P26</v>
          </cell>
          <cell r="B434" t="str">
            <v>松田</v>
          </cell>
          <cell r="C434" t="str">
            <v>順子</v>
          </cell>
          <cell r="D434" t="str">
            <v>プラチナ</v>
          </cell>
        </row>
        <row r="435">
          <cell r="A435" t="str">
            <v>P27</v>
          </cell>
          <cell r="B435" t="str">
            <v>本池</v>
          </cell>
          <cell r="C435" t="str">
            <v>清子</v>
          </cell>
          <cell r="D435" t="str">
            <v>プラチナ</v>
          </cell>
        </row>
        <row r="436">
          <cell r="A436" t="str">
            <v>P28</v>
          </cell>
          <cell r="B436" t="str">
            <v>山田</v>
          </cell>
          <cell r="C436" t="str">
            <v>晶枝</v>
          </cell>
          <cell r="D436" t="str">
            <v>プラチナ</v>
          </cell>
        </row>
        <row r="450">
          <cell r="B450" t="str">
            <v>代表　宇尾数行</v>
          </cell>
          <cell r="D450" t="str">
            <v>oonamazu01@yahoo.co.jp</v>
          </cell>
        </row>
        <row r="455">
          <cell r="D455" t="str">
            <v>略称</v>
          </cell>
        </row>
        <row r="456">
          <cell r="A456" t="str">
            <v>S01</v>
          </cell>
          <cell r="B456" t="str">
            <v>宇尾</v>
          </cell>
          <cell r="C456" t="str">
            <v>数行</v>
          </cell>
          <cell r="D456" t="str">
            <v>サプラ　</v>
          </cell>
        </row>
        <row r="457">
          <cell r="A457" t="str">
            <v>S02</v>
          </cell>
          <cell r="B457" t="str">
            <v>小倉</v>
          </cell>
          <cell r="C457" t="str">
            <v>俊郎</v>
          </cell>
          <cell r="D457" t="str">
            <v>サプラ　</v>
          </cell>
        </row>
        <row r="458">
          <cell r="A458" t="str">
            <v>S03</v>
          </cell>
          <cell r="B458" t="str">
            <v>梅田</v>
          </cell>
          <cell r="C458" t="str">
            <v>隆</v>
          </cell>
          <cell r="D458" t="str">
            <v>サプラ　</v>
          </cell>
        </row>
        <row r="459">
          <cell r="A459" t="str">
            <v>S04</v>
          </cell>
          <cell r="B459" t="str">
            <v>北野</v>
          </cell>
          <cell r="C459" t="str">
            <v>智尋</v>
          </cell>
          <cell r="D459" t="str">
            <v>サプラ　</v>
          </cell>
        </row>
        <row r="460">
          <cell r="A460" t="str">
            <v>S05</v>
          </cell>
          <cell r="B460" t="str">
            <v>木森</v>
          </cell>
          <cell r="C460" t="str">
            <v>厚志</v>
          </cell>
          <cell r="D460" t="str">
            <v>サプラ　</v>
          </cell>
        </row>
        <row r="461">
          <cell r="A461" t="str">
            <v>S06</v>
          </cell>
          <cell r="B461" t="str">
            <v>田中</v>
          </cell>
          <cell r="C461" t="str">
            <v>宏樹</v>
          </cell>
          <cell r="D461" t="str">
            <v>サプラ　</v>
          </cell>
        </row>
        <row r="462">
          <cell r="A462" t="str">
            <v>S07</v>
          </cell>
          <cell r="B462" t="str">
            <v>坪田</v>
          </cell>
          <cell r="C462" t="str">
            <v>敏裕</v>
          </cell>
          <cell r="D462" t="str">
            <v>サプラ　</v>
          </cell>
        </row>
        <row r="463">
          <cell r="A463" t="str">
            <v>S08</v>
          </cell>
          <cell r="B463" t="str">
            <v>坂口</v>
          </cell>
          <cell r="C463" t="str">
            <v>直也</v>
          </cell>
          <cell r="D463" t="str">
            <v>サプラ　</v>
          </cell>
        </row>
        <row r="464">
          <cell r="A464" t="str">
            <v>S09</v>
          </cell>
          <cell r="B464" t="str">
            <v>生岩</v>
          </cell>
          <cell r="C464" t="str">
            <v>寛史</v>
          </cell>
          <cell r="D464" t="str">
            <v>サプラ　</v>
          </cell>
        </row>
        <row r="465">
          <cell r="A465" t="str">
            <v>S10</v>
          </cell>
          <cell r="B465" t="str">
            <v>濱田</v>
          </cell>
          <cell r="C465" t="str">
            <v> 毅</v>
          </cell>
          <cell r="D465" t="str">
            <v>サプラ　</v>
          </cell>
        </row>
        <row r="466">
          <cell r="A466" t="str">
            <v>S11</v>
          </cell>
          <cell r="B466" t="str">
            <v>別宮</v>
          </cell>
          <cell r="C466" t="str">
            <v>敏朗</v>
          </cell>
          <cell r="D466" t="str">
            <v>サプラ　</v>
          </cell>
        </row>
        <row r="467">
          <cell r="A467" t="str">
            <v>S12</v>
          </cell>
          <cell r="B467" t="str">
            <v>松岡</v>
          </cell>
          <cell r="C467" t="str">
            <v>俊孝</v>
          </cell>
          <cell r="D467" t="str">
            <v>サプラ　</v>
          </cell>
        </row>
        <row r="468">
          <cell r="A468" t="str">
            <v>S13</v>
          </cell>
          <cell r="B468" t="str">
            <v>宮本</v>
          </cell>
          <cell r="C468" t="str">
            <v>佳明</v>
          </cell>
          <cell r="D468" t="str">
            <v>サプラ　</v>
          </cell>
        </row>
        <row r="469">
          <cell r="A469" t="str">
            <v>S14</v>
          </cell>
          <cell r="B469" t="str">
            <v>松田</v>
          </cell>
          <cell r="C469" t="str">
            <v>憲次</v>
          </cell>
          <cell r="D469" t="str">
            <v>サプラ　</v>
          </cell>
        </row>
        <row r="470">
          <cell r="A470" t="str">
            <v>S15</v>
          </cell>
          <cell r="B470" t="str">
            <v>宇尾</v>
          </cell>
          <cell r="C470" t="str">
            <v> 翼</v>
          </cell>
          <cell r="D470" t="str">
            <v>サプラ　</v>
          </cell>
        </row>
        <row r="471">
          <cell r="A471" t="str">
            <v>S16</v>
          </cell>
          <cell r="B471" t="str">
            <v>梅田</v>
          </cell>
          <cell r="C471" t="str">
            <v>陽子</v>
          </cell>
          <cell r="D471" t="str">
            <v>サプラ　</v>
          </cell>
        </row>
        <row r="472">
          <cell r="A472" t="str">
            <v>S17</v>
          </cell>
          <cell r="B472" t="str">
            <v>鈴木</v>
          </cell>
          <cell r="C472" t="str">
            <v>春美</v>
          </cell>
          <cell r="D472" t="str">
            <v>サプラ　</v>
          </cell>
        </row>
        <row r="473">
          <cell r="A473" t="str">
            <v>S18</v>
          </cell>
          <cell r="B473" t="str">
            <v>川端</v>
          </cell>
          <cell r="C473" t="str">
            <v>文子</v>
          </cell>
          <cell r="D473" t="str">
            <v>サプラ　</v>
          </cell>
        </row>
        <row r="474">
          <cell r="A474" t="str">
            <v>S19</v>
          </cell>
          <cell r="B474" t="str">
            <v>更家</v>
          </cell>
          <cell r="C474" t="str">
            <v>真佐子</v>
          </cell>
          <cell r="D474" t="str">
            <v>サプラ</v>
          </cell>
        </row>
        <row r="475">
          <cell r="A475" t="str">
            <v>S20</v>
          </cell>
          <cell r="B475" t="str">
            <v>田中</v>
          </cell>
          <cell r="C475" t="str">
            <v>由紀</v>
          </cell>
          <cell r="D475" t="str">
            <v>サプラ</v>
          </cell>
        </row>
        <row r="512">
          <cell r="B512" t="str">
            <v>代表　片岡一寿</v>
          </cell>
          <cell r="D512" t="str">
            <v>ptkq67180＠yahoo.co.jp</v>
          </cell>
        </row>
        <row r="516">
          <cell r="D516" t="str">
            <v>略称</v>
          </cell>
        </row>
        <row r="517">
          <cell r="A517" t="str">
            <v>U01</v>
          </cell>
          <cell r="B517" t="str">
            <v>安西　</v>
          </cell>
          <cell r="C517" t="str">
            <v>司</v>
          </cell>
          <cell r="D517" t="str">
            <v>うさかめ</v>
          </cell>
        </row>
        <row r="518">
          <cell r="A518" t="str">
            <v>U02</v>
          </cell>
          <cell r="B518" t="str">
            <v>池上</v>
          </cell>
          <cell r="C518" t="str">
            <v>浩幸</v>
          </cell>
          <cell r="D518" t="str">
            <v>うさかめ</v>
          </cell>
        </row>
        <row r="519">
          <cell r="A519" t="str">
            <v>U03</v>
          </cell>
          <cell r="B519" t="str">
            <v>石井</v>
          </cell>
          <cell r="C519" t="str">
            <v>正俊</v>
          </cell>
          <cell r="D519" t="str">
            <v>うさかめ</v>
          </cell>
        </row>
        <row r="520">
          <cell r="A520" t="str">
            <v>U04</v>
          </cell>
          <cell r="B520" t="str">
            <v>一色</v>
          </cell>
          <cell r="C520" t="str">
            <v>翼</v>
          </cell>
          <cell r="D520" t="str">
            <v>うさかめ</v>
          </cell>
        </row>
        <row r="521">
          <cell r="A521" t="str">
            <v>U05</v>
          </cell>
          <cell r="B521" t="str">
            <v>井内</v>
          </cell>
          <cell r="C521" t="str">
            <v>一博</v>
          </cell>
          <cell r="D521" t="str">
            <v>うさかめ</v>
          </cell>
        </row>
        <row r="522">
          <cell r="A522" t="str">
            <v>U06</v>
          </cell>
          <cell r="B522" t="str">
            <v>岡原</v>
          </cell>
          <cell r="C522" t="str">
            <v>裕一</v>
          </cell>
          <cell r="D522" t="str">
            <v>うさかめ</v>
          </cell>
        </row>
        <row r="523">
          <cell r="A523" t="str">
            <v>U07</v>
          </cell>
          <cell r="B523" t="str">
            <v>片岡</v>
          </cell>
          <cell r="C523" t="str">
            <v>凜耶</v>
          </cell>
          <cell r="D523" t="str">
            <v>うさかめ</v>
          </cell>
        </row>
        <row r="524">
          <cell r="A524" t="str">
            <v>U08</v>
          </cell>
          <cell r="B524" t="str">
            <v>片岡</v>
          </cell>
          <cell r="C524" t="str">
            <v>一寿</v>
          </cell>
          <cell r="D524" t="str">
            <v>うさかめ</v>
          </cell>
        </row>
        <row r="525">
          <cell r="A525" t="str">
            <v>U09</v>
          </cell>
          <cell r="B525" t="str">
            <v>片岡  </v>
          </cell>
          <cell r="C525" t="str">
            <v>大</v>
          </cell>
          <cell r="D525" t="str">
            <v>うさかめ</v>
          </cell>
        </row>
        <row r="526">
          <cell r="A526" t="str">
            <v>U10</v>
          </cell>
          <cell r="B526" t="str">
            <v>亀井</v>
          </cell>
          <cell r="C526" t="str">
            <v>雅嗣</v>
          </cell>
          <cell r="D526" t="str">
            <v>うさかめ</v>
          </cell>
        </row>
        <row r="527">
          <cell r="A527" t="str">
            <v>U11</v>
          </cell>
          <cell r="B527" t="str">
            <v>亀井</v>
          </cell>
          <cell r="C527" t="str">
            <v>皓太</v>
          </cell>
          <cell r="D527" t="str">
            <v>うさかめ</v>
          </cell>
        </row>
        <row r="528">
          <cell r="A528" t="str">
            <v>U12</v>
          </cell>
          <cell r="B528" t="str">
            <v>木下</v>
          </cell>
          <cell r="C528" t="str">
            <v>進</v>
          </cell>
          <cell r="D528" t="str">
            <v>うさかめ</v>
          </cell>
        </row>
        <row r="529">
          <cell r="A529" t="str">
            <v>U13</v>
          </cell>
          <cell r="B529" t="str">
            <v>竹田</v>
          </cell>
          <cell r="C529" t="str">
            <v>圭佑</v>
          </cell>
          <cell r="D529" t="str">
            <v>うさかめ</v>
          </cell>
        </row>
        <row r="530">
          <cell r="A530" t="str">
            <v>U14</v>
          </cell>
          <cell r="B530" t="str">
            <v>舘形</v>
          </cell>
          <cell r="C530" t="str">
            <v>和典</v>
          </cell>
          <cell r="D530" t="str">
            <v>うさかめ</v>
          </cell>
        </row>
        <row r="531">
          <cell r="A531" t="str">
            <v>U15</v>
          </cell>
          <cell r="B531" t="str">
            <v>高瀬</v>
          </cell>
          <cell r="C531" t="str">
            <v>眞志</v>
          </cell>
          <cell r="D531" t="str">
            <v>うさかめ</v>
          </cell>
        </row>
        <row r="532">
          <cell r="A532" t="str">
            <v>U16</v>
          </cell>
          <cell r="B532" t="str">
            <v>竹下</v>
          </cell>
          <cell r="C532" t="str">
            <v>英伸</v>
          </cell>
          <cell r="D532" t="str">
            <v>うさかめ</v>
          </cell>
        </row>
        <row r="533">
          <cell r="A533" t="str">
            <v>U17</v>
          </cell>
          <cell r="B533" t="str">
            <v>田中</v>
          </cell>
          <cell r="C533" t="str">
            <v>邦明</v>
          </cell>
          <cell r="D533" t="str">
            <v>うさかめ</v>
          </cell>
        </row>
        <row r="534">
          <cell r="A534" t="str">
            <v>U18</v>
          </cell>
          <cell r="B534" t="str">
            <v>中原</v>
          </cell>
          <cell r="C534" t="str">
            <v>康晶</v>
          </cell>
          <cell r="D534" t="str">
            <v>うさかめ</v>
          </cell>
        </row>
        <row r="535">
          <cell r="A535" t="str">
            <v>U19</v>
          </cell>
          <cell r="B535" t="str">
            <v>原田</v>
          </cell>
          <cell r="C535" t="str">
            <v>忠克</v>
          </cell>
          <cell r="D535" t="str">
            <v>うさかめ</v>
          </cell>
        </row>
        <row r="536">
          <cell r="A536" t="str">
            <v>U20</v>
          </cell>
          <cell r="B536" t="str">
            <v>久田</v>
          </cell>
          <cell r="C536" t="str">
            <v>彰</v>
          </cell>
          <cell r="D536" t="str">
            <v>うさかめ</v>
          </cell>
        </row>
        <row r="537">
          <cell r="A537" t="str">
            <v>U21</v>
          </cell>
          <cell r="B537" t="str">
            <v>峠岡</v>
          </cell>
          <cell r="C537" t="str">
            <v>幸良</v>
          </cell>
          <cell r="D537" t="str">
            <v>うさかめ</v>
          </cell>
        </row>
        <row r="538">
          <cell r="A538" t="str">
            <v>U22</v>
          </cell>
          <cell r="B538" t="str">
            <v>山田</v>
          </cell>
          <cell r="C538" t="str">
            <v>智史</v>
          </cell>
          <cell r="D538" t="str">
            <v>うさかめ</v>
          </cell>
        </row>
        <row r="539">
          <cell r="A539" t="str">
            <v>U23</v>
          </cell>
          <cell r="B539" t="str">
            <v>山本</v>
          </cell>
          <cell r="C539" t="str">
            <v>昌紀</v>
          </cell>
          <cell r="D539" t="str">
            <v>うさかめ</v>
          </cell>
        </row>
        <row r="540">
          <cell r="A540" t="str">
            <v>U24</v>
          </cell>
          <cell r="B540" t="str">
            <v>山本</v>
          </cell>
          <cell r="C540" t="str">
            <v>浩之</v>
          </cell>
          <cell r="D540" t="str">
            <v>うさかめ</v>
          </cell>
        </row>
        <row r="541">
          <cell r="A541" t="str">
            <v>U25</v>
          </cell>
          <cell r="B541" t="str">
            <v>山田  </v>
          </cell>
          <cell r="C541" t="str">
            <v>剛</v>
          </cell>
          <cell r="D541" t="str">
            <v>うさかめ</v>
          </cell>
        </row>
        <row r="542">
          <cell r="A542" t="str">
            <v>U26</v>
          </cell>
          <cell r="B542" t="str">
            <v>行本</v>
          </cell>
          <cell r="C542" t="str">
            <v>駿哉</v>
          </cell>
          <cell r="D542" t="str">
            <v>うさかめ</v>
          </cell>
        </row>
        <row r="543">
          <cell r="A543" t="str">
            <v>U27</v>
          </cell>
          <cell r="B543" t="str">
            <v>吉村</v>
          </cell>
          <cell r="C543" t="str">
            <v>淳</v>
          </cell>
          <cell r="D543" t="str">
            <v>うさかめ</v>
          </cell>
        </row>
        <row r="544">
          <cell r="A544" t="str">
            <v>U28</v>
          </cell>
          <cell r="B544" t="str">
            <v>稙田</v>
          </cell>
          <cell r="C544" t="str">
            <v>優也</v>
          </cell>
          <cell r="D544" t="str">
            <v>うさかめ</v>
          </cell>
        </row>
        <row r="545">
          <cell r="A545" t="str">
            <v>U29</v>
          </cell>
          <cell r="B545" t="str">
            <v>今井</v>
          </cell>
          <cell r="C545" t="str">
            <v>順子</v>
          </cell>
          <cell r="D545" t="str">
            <v>うさかめ</v>
          </cell>
        </row>
        <row r="546">
          <cell r="A546" t="str">
            <v>U30</v>
          </cell>
          <cell r="B546" t="str">
            <v>植垣</v>
          </cell>
          <cell r="C546" t="str">
            <v>貴美子</v>
          </cell>
          <cell r="D546" t="str">
            <v>うさかめ</v>
          </cell>
        </row>
        <row r="547">
          <cell r="A547" t="str">
            <v>U31</v>
          </cell>
          <cell r="B547" t="str">
            <v>大瀧</v>
          </cell>
          <cell r="C547" t="str">
            <v>育美</v>
          </cell>
          <cell r="D547" t="str">
            <v>うさかめ</v>
          </cell>
        </row>
        <row r="548">
          <cell r="A548" t="str">
            <v>U32</v>
          </cell>
          <cell r="B548" t="str">
            <v>鹿取</v>
          </cell>
          <cell r="C548" t="str">
            <v>あつみ</v>
          </cell>
          <cell r="D548" t="str">
            <v>うさかめ</v>
          </cell>
        </row>
        <row r="549">
          <cell r="A549" t="str">
            <v>U33</v>
          </cell>
          <cell r="B549" t="str">
            <v>川崎</v>
          </cell>
          <cell r="C549" t="str">
            <v>悦子</v>
          </cell>
          <cell r="D549" t="str">
            <v>うさかめ</v>
          </cell>
        </row>
        <row r="550">
          <cell r="A550" t="str">
            <v>U34</v>
          </cell>
          <cell r="B550" t="str">
            <v>古株</v>
          </cell>
          <cell r="C550" t="str">
            <v>淳子</v>
          </cell>
          <cell r="D550" t="str">
            <v>うさかめ</v>
          </cell>
        </row>
        <row r="551">
          <cell r="A551" t="str">
            <v>U35</v>
          </cell>
          <cell r="B551" t="str">
            <v>杉本</v>
          </cell>
          <cell r="C551" t="str">
            <v>佳美</v>
          </cell>
          <cell r="D551" t="str">
            <v>うさかめ</v>
          </cell>
        </row>
        <row r="552">
          <cell r="A552" t="str">
            <v>U36</v>
          </cell>
          <cell r="B552" t="str">
            <v>田中</v>
          </cell>
          <cell r="C552" t="str">
            <v>有紀</v>
          </cell>
          <cell r="D552" t="str">
            <v>うさかめ</v>
          </cell>
        </row>
        <row r="553">
          <cell r="A553" t="str">
            <v>U37</v>
          </cell>
          <cell r="B553" t="str">
            <v>竹下</v>
          </cell>
          <cell r="C553" t="str">
            <v>光代</v>
          </cell>
          <cell r="D553" t="str">
            <v>うさかめ</v>
          </cell>
        </row>
        <row r="554">
          <cell r="A554" t="str">
            <v>U38</v>
          </cell>
          <cell r="B554" t="str">
            <v>辻</v>
          </cell>
          <cell r="C554" t="str">
            <v>佳子</v>
          </cell>
          <cell r="D554" t="str">
            <v>うさかめ</v>
          </cell>
        </row>
        <row r="555">
          <cell r="A555" t="str">
            <v>U39</v>
          </cell>
          <cell r="B555" t="str">
            <v>寺岡</v>
          </cell>
          <cell r="C555" t="str">
            <v>由美子</v>
          </cell>
          <cell r="D555" t="str">
            <v>うさかめ</v>
          </cell>
        </row>
        <row r="556">
          <cell r="A556" t="str">
            <v>U40</v>
          </cell>
          <cell r="B556" t="str">
            <v>苗村</v>
          </cell>
          <cell r="C556" t="str">
            <v>直子</v>
          </cell>
          <cell r="D556" t="str">
            <v>うさかめ</v>
          </cell>
        </row>
        <row r="557">
          <cell r="A557" t="str">
            <v>U41</v>
          </cell>
          <cell r="B557" t="str">
            <v>中村</v>
          </cell>
          <cell r="C557" t="str">
            <v>晃代</v>
          </cell>
          <cell r="D557" t="str">
            <v>うさかめ</v>
          </cell>
        </row>
        <row r="558">
          <cell r="A558" t="str">
            <v>U42</v>
          </cell>
          <cell r="B558" t="str">
            <v>西崎</v>
          </cell>
          <cell r="C558" t="str">
            <v>友香</v>
          </cell>
          <cell r="D558" t="str">
            <v>うさかめ</v>
          </cell>
        </row>
        <row r="559">
          <cell r="A559" t="str">
            <v>U43</v>
          </cell>
          <cell r="B559" t="str">
            <v>村井</v>
          </cell>
          <cell r="C559" t="str">
            <v>典子</v>
          </cell>
          <cell r="D559" t="str">
            <v>うさかめ</v>
          </cell>
        </row>
        <row r="560">
          <cell r="A560" t="str">
            <v>U44</v>
          </cell>
          <cell r="B560" t="str">
            <v>矢野</v>
          </cell>
          <cell r="C560" t="str">
            <v>由美子</v>
          </cell>
          <cell r="D560" t="str">
            <v>うさかめ</v>
          </cell>
        </row>
        <row r="561">
          <cell r="A561" t="str">
            <v>U45</v>
          </cell>
          <cell r="B561" t="str">
            <v>山本</v>
          </cell>
          <cell r="C561" t="str">
            <v>桃歌</v>
          </cell>
          <cell r="D561" t="str">
            <v>うさかめ</v>
          </cell>
        </row>
        <row r="562">
          <cell r="A562" t="str">
            <v>U46</v>
          </cell>
          <cell r="B562" t="str">
            <v>行本</v>
          </cell>
          <cell r="C562" t="str">
            <v>晃子</v>
          </cell>
          <cell r="D562" t="str">
            <v>うさかめ</v>
          </cell>
        </row>
        <row r="563">
          <cell r="A563" t="str">
            <v>U47</v>
          </cell>
          <cell r="B563" t="str">
            <v>久保田</v>
          </cell>
          <cell r="C563" t="str">
            <v>勉</v>
          </cell>
          <cell r="D563" t="str">
            <v>うさかめ</v>
          </cell>
        </row>
        <row r="564">
          <cell r="A564" t="str">
            <v>Ｕ48</v>
          </cell>
          <cell r="B564" t="str">
            <v>永瀬</v>
          </cell>
          <cell r="C564" t="str">
            <v>卓夫</v>
          </cell>
          <cell r="D564" t="str">
            <v>うさかめ</v>
          </cell>
        </row>
        <row r="565">
          <cell r="A565" t="str">
            <v>U49</v>
          </cell>
          <cell r="B565" t="str">
            <v>徳光</v>
          </cell>
          <cell r="C565" t="str">
            <v>勝久</v>
          </cell>
          <cell r="D565" t="str">
            <v>うさかめ</v>
          </cell>
        </row>
        <row r="566">
          <cell r="A566" t="str">
            <v>U50</v>
          </cell>
          <cell r="B566" t="str">
            <v>山岡</v>
          </cell>
          <cell r="C566" t="str">
            <v>千春</v>
          </cell>
          <cell r="D566" t="str">
            <v>うさかめ</v>
          </cell>
        </row>
        <row r="567">
          <cell r="A567" t="str">
            <v>U51</v>
          </cell>
          <cell r="B567" t="str">
            <v>漆原</v>
          </cell>
          <cell r="C567" t="str">
            <v>大介</v>
          </cell>
          <cell r="D567" t="str">
            <v>うさかめ</v>
          </cell>
        </row>
        <row r="568">
          <cell r="A568" t="str">
            <v>Ｕ52</v>
          </cell>
          <cell r="B568" t="str">
            <v>小嶋</v>
          </cell>
          <cell r="C568" t="str">
            <v>凜太郎</v>
          </cell>
          <cell r="D568" t="str">
            <v>うさかめ</v>
          </cell>
        </row>
        <row r="576">
          <cell r="A576" t="str">
            <v>登録メンバー</v>
          </cell>
        </row>
        <row r="577">
          <cell r="D577">
            <v>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A103"/>
  <sheetViews>
    <sheetView zoomScaleSheetLayoutView="100" zoomScalePageLayoutView="0" workbookViewId="0" topLeftCell="A1">
      <selection activeCell="BL27" sqref="BL27:BO28"/>
    </sheetView>
  </sheetViews>
  <sheetFormatPr defaultColWidth="1.875" defaultRowHeight="7.5" customHeight="1"/>
  <cols>
    <col min="1" max="1" width="0.74609375" style="2" customWidth="1"/>
    <col min="2" max="2" width="0.74609375" style="2" hidden="1" customWidth="1"/>
    <col min="3" max="4" width="1.875" style="2" hidden="1" customWidth="1"/>
    <col min="5" max="10" width="1.875" style="2" customWidth="1"/>
    <col min="11" max="13" width="1.875" style="2" hidden="1" customWidth="1"/>
    <col min="14" max="17" width="1.875" style="2" customWidth="1"/>
    <col min="18" max="18" width="1.75390625" style="2" customWidth="1"/>
    <col min="19" max="19" width="1.12109375" style="2" hidden="1" customWidth="1"/>
    <col min="20" max="20" width="0.875" style="2" customWidth="1"/>
    <col min="21" max="23" width="1.875" style="2" customWidth="1"/>
    <col min="24" max="24" width="0.5" style="2" customWidth="1"/>
    <col min="25" max="25" width="1.875" style="2" customWidth="1"/>
    <col min="26" max="26" width="1.4921875" style="2" customWidth="1"/>
    <col min="27" max="27" width="1.875" style="2" customWidth="1"/>
    <col min="28" max="28" width="0.875" style="2" hidden="1" customWidth="1"/>
    <col min="29" max="29" width="1.875" style="2" customWidth="1"/>
    <col min="30" max="30" width="2.875" style="2" customWidth="1"/>
    <col min="31" max="31" width="1.875" style="2" customWidth="1"/>
    <col min="32" max="32" width="0.37109375" style="2" customWidth="1"/>
    <col min="33" max="34" width="1.875" style="2" customWidth="1"/>
    <col min="35" max="35" width="0.6171875" style="2" customWidth="1"/>
    <col min="36" max="36" width="0.74609375" style="2" hidden="1" customWidth="1"/>
    <col min="37" max="37" width="1.875" style="2" customWidth="1"/>
    <col min="38" max="38" width="3.75390625" style="2" customWidth="1"/>
    <col min="39" max="39" width="1.875" style="2" customWidth="1"/>
    <col min="40" max="40" width="0.2421875" style="2" customWidth="1"/>
    <col min="41" max="43" width="1.875" style="2" customWidth="1"/>
    <col min="44" max="44" width="0.6171875" style="2" hidden="1" customWidth="1"/>
    <col min="45" max="45" width="1.875" style="2" customWidth="1"/>
    <col min="46" max="46" width="3.25390625" style="2" customWidth="1"/>
    <col min="47" max="47" width="1.875" style="2" customWidth="1"/>
    <col min="48" max="48" width="0.37109375" style="2" customWidth="1"/>
    <col min="49" max="51" width="1.875" style="2" customWidth="1"/>
    <col min="52" max="52" width="1.75390625" style="2" customWidth="1"/>
    <col min="53" max="55" width="1.875" style="2" customWidth="1"/>
    <col min="56" max="56" width="0.2421875" style="2" customWidth="1"/>
    <col min="57" max="59" width="1.875" style="2" customWidth="1"/>
    <col min="60" max="60" width="4.875" style="2" customWidth="1"/>
    <col min="61" max="16384" width="1.875" style="2" customWidth="1"/>
  </cols>
  <sheetData>
    <row r="1" ht="29.25" customHeight="1"/>
    <row r="2" spans="3:97" ht="12" customHeight="1">
      <c r="C2" s="408" t="s">
        <v>1366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</row>
    <row r="3" spans="3:97" ht="12" customHeight="1"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</row>
    <row r="4" spans="3:97" ht="46.5" customHeight="1">
      <c r="C4" s="46"/>
      <c r="D4" s="46"/>
      <c r="E4" s="415" t="s">
        <v>1367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29"/>
      <c r="AY4" s="29"/>
      <c r="AZ4" s="29"/>
      <c r="BA4" s="29"/>
      <c r="BB4" s="29"/>
      <c r="BC4" s="29"/>
      <c r="BD4" s="29"/>
      <c r="BE4" s="29"/>
      <c r="BF4" s="29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</row>
    <row r="5" spans="3:59" ht="12" customHeight="1">
      <c r="C5" s="409" t="s">
        <v>1351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</row>
    <row r="6" spans="3:59" ht="22.5" customHeight="1" thickBot="1"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</row>
    <row r="7" spans="1:67" ht="18.75" customHeight="1">
      <c r="A7" s="11"/>
      <c r="B7" s="404" t="s">
        <v>377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405"/>
      <c r="T7" s="412" t="str">
        <f>E11</f>
        <v>川上</v>
      </c>
      <c r="U7" s="396"/>
      <c r="V7" s="396"/>
      <c r="W7" s="396"/>
      <c r="X7" s="396"/>
      <c r="Y7" s="396"/>
      <c r="Z7" s="396"/>
      <c r="AA7" s="405"/>
      <c r="AB7" s="412" t="str">
        <f>E15</f>
        <v>上村</v>
      </c>
      <c r="AC7" s="396"/>
      <c r="AD7" s="396"/>
      <c r="AE7" s="396"/>
      <c r="AF7" s="396"/>
      <c r="AG7" s="396"/>
      <c r="AH7" s="396"/>
      <c r="AI7" s="405"/>
      <c r="AJ7" s="353" t="str">
        <f>E19</f>
        <v>田中</v>
      </c>
      <c r="AK7" s="342"/>
      <c r="AL7" s="342"/>
      <c r="AM7" s="342"/>
      <c r="AN7" s="342"/>
      <c r="AO7" s="342"/>
      <c r="AP7" s="342"/>
      <c r="AQ7" s="343"/>
      <c r="AR7" s="342" t="str">
        <f>E23</f>
        <v>竹下</v>
      </c>
      <c r="AS7" s="342"/>
      <c r="AT7" s="342"/>
      <c r="AU7" s="342"/>
      <c r="AV7" s="342"/>
      <c r="AW7" s="342"/>
      <c r="AX7" s="342"/>
      <c r="AY7" s="343"/>
      <c r="AZ7" s="342" t="str">
        <f>E27</f>
        <v>杉山</v>
      </c>
      <c r="BA7" s="342"/>
      <c r="BB7" s="342"/>
      <c r="BC7" s="342"/>
      <c r="BD7" s="342"/>
      <c r="BE7" s="342"/>
      <c r="BF7" s="342"/>
      <c r="BG7" s="399"/>
      <c r="BH7" s="407" t="str">
        <f>IF(BH13&lt;&gt;"","取得","")</f>
        <v>取得</v>
      </c>
      <c r="BI7" s="44"/>
      <c r="BJ7" s="396" t="s">
        <v>378</v>
      </c>
      <c r="BK7" s="396"/>
      <c r="BL7" s="396"/>
      <c r="BM7" s="396"/>
      <c r="BN7" s="396"/>
      <c r="BO7" s="397"/>
    </row>
    <row r="8" spans="1:67" ht="18.75" customHeight="1">
      <c r="A8" s="11"/>
      <c r="B8" s="361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3"/>
      <c r="T8" s="353"/>
      <c r="U8" s="342"/>
      <c r="V8" s="342"/>
      <c r="W8" s="342"/>
      <c r="X8" s="342"/>
      <c r="Y8" s="342"/>
      <c r="Z8" s="342"/>
      <c r="AA8" s="343"/>
      <c r="AB8" s="353"/>
      <c r="AC8" s="342"/>
      <c r="AD8" s="342"/>
      <c r="AE8" s="342"/>
      <c r="AF8" s="342"/>
      <c r="AG8" s="342"/>
      <c r="AH8" s="342"/>
      <c r="AI8" s="343"/>
      <c r="AJ8" s="353"/>
      <c r="AK8" s="342"/>
      <c r="AL8" s="342"/>
      <c r="AM8" s="342"/>
      <c r="AN8" s="342"/>
      <c r="AO8" s="342"/>
      <c r="AP8" s="342"/>
      <c r="AQ8" s="343"/>
      <c r="AR8" s="342"/>
      <c r="AS8" s="342"/>
      <c r="AT8" s="342"/>
      <c r="AU8" s="342"/>
      <c r="AV8" s="342"/>
      <c r="AW8" s="342"/>
      <c r="AX8" s="342"/>
      <c r="AY8" s="343"/>
      <c r="AZ8" s="342"/>
      <c r="BA8" s="342"/>
      <c r="BB8" s="342"/>
      <c r="BC8" s="342"/>
      <c r="BD8" s="342"/>
      <c r="BE8" s="342"/>
      <c r="BF8" s="342"/>
      <c r="BG8" s="399"/>
      <c r="BH8" s="401"/>
      <c r="BJ8" s="342"/>
      <c r="BK8" s="342"/>
      <c r="BL8" s="342"/>
      <c r="BM8" s="342"/>
      <c r="BN8" s="342"/>
      <c r="BO8" s="398"/>
    </row>
    <row r="9" spans="1:67" ht="18.75" customHeight="1">
      <c r="A9" s="11"/>
      <c r="B9" s="361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3"/>
      <c r="T9" s="353" t="str">
        <f>N11</f>
        <v>川上</v>
      </c>
      <c r="U9" s="342"/>
      <c r="V9" s="342"/>
      <c r="W9" s="342"/>
      <c r="X9" s="342"/>
      <c r="Y9" s="342"/>
      <c r="Z9" s="342"/>
      <c r="AA9" s="343"/>
      <c r="AB9" s="353" t="str">
        <f>N15</f>
        <v>上村</v>
      </c>
      <c r="AC9" s="342"/>
      <c r="AD9" s="342"/>
      <c r="AE9" s="342"/>
      <c r="AF9" s="342"/>
      <c r="AG9" s="342"/>
      <c r="AH9" s="342"/>
      <c r="AI9" s="343"/>
      <c r="AJ9" s="353" t="str">
        <f>N19</f>
        <v>田中</v>
      </c>
      <c r="AK9" s="342"/>
      <c r="AL9" s="342"/>
      <c r="AM9" s="342"/>
      <c r="AN9" s="342"/>
      <c r="AO9" s="342"/>
      <c r="AP9" s="342"/>
      <c r="AQ9" s="343"/>
      <c r="AR9" s="342" t="str">
        <f>N23</f>
        <v>竹下</v>
      </c>
      <c r="AS9" s="342"/>
      <c r="AT9" s="342"/>
      <c r="AU9" s="342"/>
      <c r="AV9" s="342"/>
      <c r="AW9" s="342"/>
      <c r="AX9" s="342"/>
      <c r="AY9" s="343"/>
      <c r="AZ9" s="342" t="str">
        <f>N27</f>
        <v>杉山</v>
      </c>
      <c r="BA9" s="342"/>
      <c r="BB9" s="342"/>
      <c r="BC9" s="342"/>
      <c r="BD9" s="342"/>
      <c r="BE9" s="342"/>
      <c r="BF9" s="342"/>
      <c r="BG9" s="399"/>
      <c r="BH9" s="401" t="str">
        <f>IF(BH13&lt;&gt;"","ゲーム率","")</f>
        <v>ゲーム率</v>
      </c>
      <c r="BI9" s="342"/>
      <c r="BJ9" s="342" t="s">
        <v>379</v>
      </c>
      <c r="BK9" s="342"/>
      <c r="BL9" s="342"/>
      <c r="BM9" s="342"/>
      <c r="BN9" s="342"/>
      <c r="BO9" s="398"/>
    </row>
    <row r="10" spans="1:67" ht="18.75" customHeight="1">
      <c r="A10" s="11"/>
      <c r="B10" s="406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5"/>
      <c r="T10" s="354"/>
      <c r="U10" s="344"/>
      <c r="V10" s="344"/>
      <c r="W10" s="344"/>
      <c r="X10" s="344"/>
      <c r="Y10" s="344"/>
      <c r="Z10" s="344"/>
      <c r="AA10" s="345"/>
      <c r="AB10" s="354"/>
      <c r="AC10" s="344"/>
      <c r="AD10" s="344"/>
      <c r="AE10" s="344"/>
      <c r="AF10" s="344"/>
      <c r="AG10" s="344"/>
      <c r="AH10" s="344"/>
      <c r="AI10" s="345"/>
      <c r="AJ10" s="354"/>
      <c r="AK10" s="344"/>
      <c r="AL10" s="344"/>
      <c r="AM10" s="344"/>
      <c r="AN10" s="344"/>
      <c r="AO10" s="344"/>
      <c r="AP10" s="344"/>
      <c r="AQ10" s="345"/>
      <c r="AR10" s="344"/>
      <c r="AS10" s="344"/>
      <c r="AT10" s="344"/>
      <c r="AU10" s="344"/>
      <c r="AV10" s="344"/>
      <c r="AW10" s="344"/>
      <c r="AX10" s="344"/>
      <c r="AY10" s="345"/>
      <c r="AZ10" s="344"/>
      <c r="BA10" s="344"/>
      <c r="BB10" s="344"/>
      <c r="BC10" s="344"/>
      <c r="BD10" s="344"/>
      <c r="BE10" s="344"/>
      <c r="BF10" s="344"/>
      <c r="BG10" s="400"/>
      <c r="BH10" s="402"/>
      <c r="BI10" s="344"/>
      <c r="BJ10" s="344"/>
      <c r="BK10" s="344"/>
      <c r="BL10" s="344"/>
      <c r="BM10" s="344"/>
      <c r="BN10" s="344"/>
      <c r="BO10" s="403"/>
    </row>
    <row r="11" spans="1:67" s="1" customFormat="1" ht="18.75" customHeight="1">
      <c r="A11" s="75"/>
      <c r="B11" s="314" t="s">
        <v>1358</v>
      </c>
      <c r="C11" s="333"/>
      <c r="D11" s="333"/>
      <c r="E11" s="393" t="str">
        <f>IF(B11="ここに","",VLOOKUP(B11,'登録ナンバー'!$A$1:$C$619,2,0))</f>
        <v>川上</v>
      </c>
      <c r="F11" s="393"/>
      <c r="G11" s="393"/>
      <c r="H11" s="393"/>
      <c r="I11" s="393"/>
      <c r="J11" s="389" t="s">
        <v>381</v>
      </c>
      <c r="K11" s="393" t="s">
        <v>1359</v>
      </c>
      <c r="L11" s="393"/>
      <c r="M11" s="393"/>
      <c r="N11" s="394" t="str">
        <f>IF(K11="ここに","",VLOOKUP(K11,'[1]登録ナンバー'!$A$1:$C$616,2,0))</f>
        <v>川上</v>
      </c>
      <c r="O11" s="394"/>
      <c r="P11" s="394"/>
      <c r="Q11" s="394"/>
      <c r="R11" s="395"/>
      <c r="S11" s="293"/>
      <c r="T11" s="419">
        <f>IF(AG11="","丸付き数字は試合順番","")</f>
      </c>
      <c r="U11" s="419"/>
      <c r="V11" s="419"/>
      <c r="W11" s="419"/>
      <c r="X11" s="419"/>
      <c r="Y11" s="419"/>
      <c r="Z11" s="419"/>
      <c r="AA11" s="420"/>
      <c r="AB11" s="368" t="s">
        <v>1450</v>
      </c>
      <c r="AC11" s="269"/>
      <c r="AD11" s="269"/>
      <c r="AE11" s="269" t="s">
        <v>382</v>
      </c>
      <c r="AF11" s="269"/>
      <c r="AG11" s="269">
        <v>3</v>
      </c>
      <c r="AH11" s="269"/>
      <c r="AI11" s="413"/>
      <c r="AJ11" s="368" t="s">
        <v>1450</v>
      </c>
      <c r="AK11" s="269"/>
      <c r="AL11" s="269"/>
      <c r="AM11" s="269" t="s">
        <v>382</v>
      </c>
      <c r="AN11" s="269"/>
      <c r="AO11" s="269">
        <v>1</v>
      </c>
      <c r="AP11" s="269"/>
      <c r="AQ11" s="413"/>
      <c r="AR11" s="269" t="s">
        <v>1450</v>
      </c>
      <c r="AS11" s="269"/>
      <c r="AT11" s="269"/>
      <c r="AU11" s="269" t="s">
        <v>382</v>
      </c>
      <c r="AV11" s="269"/>
      <c r="AW11" s="269">
        <v>1</v>
      </c>
      <c r="AX11" s="269"/>
      <c r="AY11" s="413"/>
      <c r="AZ11" s="269" t="s">
        <v>1450</v>
      </c>
      <c r="BA11" s="269"/>
      <c r="BB11" s="269"/>
      <c r="BC11" s="269" t="s">
        <v>382</v>
      </c>
      <c r="BD11" s="269"/>
      <c r="BE11" s="269">
        <v>0</v>
      </c>
      <c r="BF11" s="269"/>
      <c r="BG11" s="370"/>
      <c r="BH11" s="372">
        <f>IF(OR(AND(BI11=2,COUNTIF($BI$12:$BK$29,2)=2),AND(BI11=1,COUNTIF($BI$12:$BK$29,1)=2),AND(BI11=3,COUNTIF($BI$12:$BK$29,3)=2)),"直接対決","")</f>
      </c>
      <c r="BI11" s="374">
        <f>COUNTIF(AB11:BG12,"⑥")+COUNTIF(AB11:BG12,"⑦")</f>
        <v>4</v>
      </c>
      <c r="BJ11" s="374"/>
      <c r="BK11" s="374"/>
      <c r="BL11" s="376">
        <f>IF(AW11="","",4-BI11)</f>
        <v>0</v>
      </c>
      <c r="BM11" s="376"/>
      <c r="BN11" s="376"/>
      <c r="BO11" s="377"/>
    </row>
    <row r="12" spans="1:67" s="1" customFormat="1" ht="18.75" customHeight="1">
      <c r="A12" s="75"/>
      <c r="B12" s="315"/>
      <c r="C12" s="335"/>
      <c r="D12" s="335"/>
      <c r="E12" s="388"/>
      <c r="F12" s="388"/>
      <c r="G12" s="388"/>
      <c r="H12" s="388"/>
      <c r="I12" s="388"/>
      <c r="J12" s="389"/>
      <c r="K12" s="388"/>
      <c r="L12" s="388"/>
      <c r="M12" s="388"/>
      <c r="N12" s="391"/>
      <c r="O12" s="391"/>
      <c r="P12" s="391"/>
      <c r="Q12" s="391"/>
      <c r="R12" s="392"/>
      <c r="S12" s="294"/>
      <c r="T12" s="421"/>
      <c r="U12" s="421"/>
      <c r="V12" s="421"/>
      <c r="W12" s="421"/>
      <c r="X12" s="421"/>
      <c r="Y12" s="421"/>
      <c r="Z12" s="421"/>
      <c r="AA12" s="422"/>
      <c r="AB12" s="369"/>
      <c r="AC12" s="270"/>
      <c r="AD12" s="270"/>
      <c r="AE12" s="270"/>
      <c r="AF12" s="270"/>
      <c r="AG12" s="270"/>
      <c r="AH12" s="270"/>
      <c r="AI12" s="414"/>
      <c r="AJ12" s="369"/>
      <c r="AK12" s="270"/>
      <c r="AL12" s="270"/>
      <c r="AM12" s="270"/>
      <c r="AN12" s="270"/>
      <c r="AO12" s="270"/>
      <c r="AP12" s="270"/>
      <c r="AQ12" s="414"/>
      <c r="AR12" s="270"/>
      <c r="AS12" s="270"/>
      <c r="AT12" s="270"/>
      <c r="AU12" s="270"/>
      <c r="AV12" s="270"/>
      <c r="AW12" s="270"/>
      <c r="AX12" s="270"/>
      <c r="AY12" s="414"/>
      <c r="AZ12" s="270"/>
      <c r="BA12" s="270"/>
      <c r="BB12" s="270"/>
      <c r="BC12" s="270"/>
      <c r="BD12" s="270"/>
      <c r="BE12" s="270"/>
      <c r="BF12" s="270"/>
      <c r="BG12" s="371"/>
      <c r="BH12" s="373"/>
      <c r="BI12" s="375"/>
      <c r="BJ12" s="375"/>
      <c r="BK12" s="375"/>
      <c r="BL12" s="378"/>
      <c r="BM12" s="378"/>
      <c r="BN12" s="378"/>
      <c r="BO12" s="379"/>
    </row>
    <row r="13" spans="1:67" ht="18.75" customHeight="1">
      <c r="A13" s="11"/>
      <c r="B13" s="315" t="s">
        <v>383</v>
      </c>
      <c r="C13" s="335"/>
      <c r="D13" s="335"/>
      <c r="E13" s="388" t="str">
        <f>IF(B11="ここに","",VLOOKUP(B11,'登録ナンバー'!$A$1:$D$619,4,0))</f>
        <v>村田八日市</v>
      </c>
      <c r="F13" s="388"/>
      <c r="G13" s="388"/>
      <c r="H13" s="388"/>
      <c r="I13" s="388"/>
      <c r="J13" s="253"/>
      <c r="K13" s="389" t="s">
        <v>383</v>
      </c>
      <c r="L13" s="389"/>
      <c r="M13" s="389"/>
      <c r="N13" s="391" t="str">
        <f>IF(K11="ここに","",VLOOKUP(K11,'[1]登録ナンバー'!$A$1:$D$616,4,0))</f>
        <v>Kテニス</v>
      </c>
      <c r="O13" s="391"/>
      <c r="P13" s="391"/>
      <c r="Q13" s="391"/>
      <c r="R13" s="392"/>
      <c r="S13" s="294"/>
      <c r="T13" s="421"/>
      <c r="U13" s="421"/>
      <c r="V13" s="421"/>
      <c r="W13" s="421"/>
      <c r="X13" s="421"/>
      <c r="Y13" s="421"/>
      <c r="Z13" s="421"/>
      <c r="AA13" s="422"/>
      <c r="AB13" s="369"/>
      <c r="AC13" s="270"/>
      <c r="AD13" s="270"/>
      <c r="AE13" s="270"/>
      <c r="AF13" s="270"/>
      <c r="AG13" s="270"/>
      <c r="AH13" s="270"/>
      <c r="AI13" s="414"/>
      <c r="AJ13" s="425"/>
      <c r="AK13" s="426"/>
      <c r="AL13" s="426"/>
      <c r="AM13" s="270"/>
      <c r="AN13" s="270"/>
      <c r="AO13" s="270"/>
      <c r="AP13" s="270"/>
      <c r="AQ13" s="414"/>
      <c r="AR13" s="270"/>
      <c r="AS13" s="270"/>
      <c r="AT13" s="270"/>
      <c r="AU13" s="270"/>
      <c r="AV13" s="270"/>
      <c r="AW13" s="270"/>
      <c r="AX13" s="270"/>
      <c r="AY13" s="414"/>
      <c r="AZ13" s="270"/>
      <c r="BA13" s="270"/>
      <c r="BB13" s="270"/>
      <c r="BC13" s="270"/>
      <c r="BD13" s="270"/>
      <c r="BE13" s="270"/>
      <c r="BF13" s="270"/>
      <c r="BG13" s="371"/>
      <c r="BH13" s="380">
        <f>IF(OR(COUNTIF(BI11:BK28,2)&gt;=3,COUNTIF(BI11:BK28,1)&gt;=3),(AR14+AB14+AJ14+AZ14)/(AR14+AG11+AW11+AO11+BE11+AZ14+AB14+AJ14),"")</f>
        <v>0.8275862068965517</v>
      </c>
      <c r="BI13" s="382"/>
      <c r="BJ13" s="382"/>
      <c r="BK13" s="382"/>
      <c r="BL13" s="384">
        <f>RANK(BI11,BI11:BK30)</f>
        <v>1</v>
      </c>
      <c r="BM13" s="384"/>
      <c r="BN13" s="384"/>
      <c r="BO13" s="385"/>
    </row>
    <row r="14" spans="1:67" ht="5.25" customHeight="1" hidden="1">
      <c r="A14" s="11"/>
      <c r="B14" s="316"/>
      <c r="C14" s="306"/>
      <c r="D14" s="306"/>
      <c r="E14" s="252"/>
      <c r="F14" s="252"/>
      <c r="G14" s="252"/>
      <c r="H14" s="252"/>
      <c r="I14" s="251"/>
      <c r="J14" s="252"/>
      <c r="K14" s="390"/>
      <c r="L14" s="390"/>
      <c r="M14" s="390"/>
      <c r="N14" s="247"/>
      <c r="O14" s="247"/>
      <c r="P14" s="247"/>
      <c r="Q14" s="257"/>
      <c r="R14" s="258"/>
      <c r="S14" s="295"/>
      <c r="T14" s="423"/>
      <c r="U14" s="423"/>
      <c r="V14" s="423"/>
      <c r="W14" s="423"/>
      <c r="X14" s="423"/>
      <c r="Y14" s="423"/>
      <c r="Z14" s="423"/>
      <c r="AA14" s="424"/>
      <c r="AB14" s="248" t="str">
        <f>IF(AB11="⑦","7",IF(AB11="⑥","6",AB11))</f>
        <v>6</v>
      </c>
      <c r="AC14" s="249"/>
      <c r="AD14" s="249"/>
      <c r="AE14" s="249"/>
      <c r="AF14" s="249"/>
      <c r="AG14" s="249"/>
      <c r="AH14" s="249"/>
      <c r="AI14" s="296"/>
      <c r="AJ14" s="248" t="str">
        <f>IF(AJ11="⑦","7",IF(AJ11="⑥","6",AJ11))</f>
        <v>6</v>
      </c>
      <c r="AK14" s="249"/>
      <c r="AL14" s="297"/>
      <c r="AM14" s="249"/>
      <c r="AN14" s="249"/>
      <c r="AO14" s="249"/>
      <c r="AP14" s="249"/>
      <c r="AQ14" s="296"/>
      <c r="AR14" s="249" t="str">
        <f>IF(AR11="⑦","7",IF(AR11="⑥","6",AR11))</f>
        <v>6</v>
      </c>
      <c r="AS14" s="249"/>
      <c r="AT14" s="249"/>
      <c r="AU14" s="249"/>
      <c r="AV14" s="249"/>
      <c r="AW14" s="249"/>
      <c r="AX14" s="249"/>
      <c r="AY14" s="296"/>
      <c r="AZ14" s="249" t="str">
        <f>IF(AZ11="⑦","7",IF(AZ11="⑥","6",AZ11))</f>
        <v>6</v>
      </c>
      <c r="BA14" s="249"/>
      <c r="BB14" s="249"/>
      <c r="BC14" s="249"/>
      <c r="BD14" s="249"/>
      <c r="BE14" s="249"/>
      <c r="BF14" s="249"/>
      <c r="BG14" s="296"/>
      <c r="BH14" s="381"/>
      <c r="BI14" s="383"/>
      <c r="BJ14" s="383"/>
      <c r="BK14" s="383"/>
      <c r="BL14" s="386"/>
      <c r="BM14" s="386"/>
      <c r="BN14" s="386"/>
      <c r="BO14" s="387"/>
    </row>
    <row r="15" spans="1:67" ht="18.75" customHeight="1">
      <c r="A15" s="11"/>
      <c r="B15" s="314" t="s">
        <v>1315</v>
      </c>
      <c r="C15" s="333"/>
      <c r="D15" s="333"/>
      <c r="E15" s="333" t="str">
        <f>IF(B15="ここに","",VLOOKUP(B15,'登録ナンバー'!$A$1:$C$619,2,0))</f>
        <v>上村</v>
      </c>
      <c r="F15" s="333"/>
      <c r="G15" s="333"/>
      <c r="H15" s="333"/>
      <c r="I15" s="333"/>
      <c r="J15" s="307" t="s">
        <v>381</v>
      </c>
      <c r="K15" s="333" t="s">
        <v>1360</v>
      </c>
      <c r="L15" s="333"/>
      <c r="M15" s="333"/>
      <c r="N15" s="340" t="str">
        <f>IF(K15="ここに","",VLOOKUP(K15,'[1]登録ナンバー'!$A$1:$C$616,2,0))</f>
        <v>上村</v>
      </c>
      <c r="O15" s="340"/>
      <c r="P15" s="340"/>
      <c r="Q15" s="340"/>
      <c r="R15" s="341"/>
      <c r="S15" s="221"/>
      <c r="T15" s="340">
        <f>IF(AG11="","",IF(AND(AG11=6,AB11&lt;&gt;"⑦"),"⑥",IF(AG11=7,"⑦",AG11)))</f>
        <v>3</v>
      </c>
      <c r="U15" s="340"/>
      <c r="V15" s="340"/>
      <c r="W15" s="340" t="s">
        <v>382</v>
      </c>
      <c r="X15" s="340"/>
      <c r="Y15" s="340">
        <f>IF(AG11="","",IF(AB11="⑥",6,IF(AB11="⑦",7,AB11)))</f>
        <v>6</v>
      </c>
      <c r="Z15" s="340"/>
      <c r="AA15" s="341"/>
      <c r="AB15" s="308"/>
      <c r="AC15" s="309"/>
      <c r="AD15" s="309"/>
      <c r="AE15" s="309"/>
      <c r="AF15" s="309"/>
      <c r="AG15" s="309"/>
      <c r="AH15" s="309"/>
      <c r="AI15" s="300"/>
      <c r="AJ15" s="311" t="s">
        <v>1458</v>
      </c>
      <c r="AK15" s="327"/>
      <c r="AL15" s="327"/>
      <c r="AM15" s="327" t="s">
        <v>382</v>
      </c>
      <c r="AN15" s="327"/>
      <c r="AO15" s="327">
        <v>5</v>
      </c>
      <c r="AP15" s="327"/>
      <c r="AQ15" s="250"/>
      <c r="AR15" s="327">
        <v>5</v>
      </c>
      <c r="AS15" s="327"/>
      <c r="AT15" s="327"/>
      <c r="AU15" s="327" t="s">
        <v>382</v>
      </c>
      <c r="AV15" s="327"/>
      <c r="AW15" s="327">
        <v>6</v>
      </c>
      <c r="AX15" s="327"/>
      <c r="AY15" s="250"/>
      <c r="AZ15" s="327" t="s">
        <v>1454</v>
      </c>
      <c r="BA15" s="327"/>
      <c r="BB15" s="327"/>
      <c r="BC15" s="327" t="s">
        <v>382</v>
      </c>
      <c r="BD15" s="327"/>
      <c r="BE15" s="327">
        <v>0</v>
      </c>
      <c r="BF15" s="327"/>
      <c r="BG15" s="328"/>
      <c r="BH15" s="348">
        <f>IF(OR(AND(BI15=2,COUNTIF($BI$12:$BK$29,2)=2),AND(BI15=1,COUNTIF($BI$12:$BK$29,1)=2),AND(BI15=3,COUNTIF($BI$12:$BK$29,3)=2)),"直接対決","")</f>
      </c>
      <c r="BI15" s="350">
        <f>COUNTIF(T15:BG16,"⑥")+COUNTIF(T15:BG16,"⑦")</f>
        <v>2</v>
      </c>
      <c r="BJ15" s="350"/>
      <c r="BK15" s="350"/>
      <c r="BL15" s="357">
        <f>IF(AO15="","",4-BI15)</f>
        <v>2</v>
      </c>
      <c r="BM15" s="357"/>
      <c r="BN15" s="357"/>
      <c r="BO15" s="358"/>
    </row>
    <row r="16" spans="1:67" ht="18.75" customHeight="1">
      <c r="A16" s="11"/>
      <c r="B16" s="315"/>
      <c r="C16" s="335"/>
      <c r="D16" s="335"/>
      <c r="E16" s="335"/>
      <c r="F16" s="335"/>
      <c r="G16" s="335"/>
      <c r="H16" s="335"/>
      <c r="I16" s="335"/>
      <c r="J16" s="307"/>
      <c r="K16" s="335"/>
      <c r="L16" s="335"/>
      <c r="M16" s="335"/>
      <c r="N16" s="342"/>
      <c r="O16" s="342"/>
      <c r="P16" s="342"/>
      <c r="Q16" s="342"/>
      <c r="R16" s="343"/>
      <c r="S16" s="18"/>
      <c r="T16" s="342"/>
      <c r="U16" s="342"/>
      <c r="V16" s="342"/>
      <c r="W16" s="342"/>
      <c r="X16" s="342"/>
      <c r="Y16" s="342"/>
      <c r="Z16" s="342"/>
      <c r="AA16" s="343"/>
      <c r="AB16" s="301"/>
      <c r="AC16" s="264"/>
      <c r="AD16" s="264"/>
      <c r="AE16" s="264"/>
      <c r="AF16" s="264"/>
      <c r="AG16" s="264"/>
      <c r="AH16" s="264"/>
      <c r="AI16" s="265"/>
      <c r="AJ16" s="312"/>
      <c r="AK16" s="329"/>
      <c r="AL16" s="329"/>
      <c r="AM16" s="329"/>
      <c r="AN16" s="329"/>
      <c r="AO16" s="329"/>
      <c r="AP16" s="329"/>
      <c r="AQ16" s="229"/>
      <c r="AR16" s="329"/>
      <c r="AS16" s="329"/>
      <c r="AT16" s="329"/>
      <c r="AU16" s="329"/>
      <c r="AV16" s="329"/>
      <c r="AW16" s="329"/>
      <c r="AX16" s="329"/>
      <c r="AY16" s="229"/>
      <c r="AZ16" s="329"/>
      <c r="BA16" s="329"/>
      <c r="BB16" s="329"/>
      <c r="BC16" s="329"/>
      <c r="BD16" s="329"/>
      <c r="BE16" s="329"/>
      <c r="BF16" s="329"/>
      <c r="BG16" s="330"/>
      <c r="BH16" s="349"/>
      <c r="BI16" s="351"/>
      <c r="BJ16" s="351"/>
      <c r="BK16" s="351"/>
      <c r="BL16" s="359"/>
      <c r="BM16" s="359"/>
      <c r="BN16" s="359"/>
      <c r="BO16" s="360"/>
    </row>
    <row r="17" spans="1:67" ht="18.75" customHeight="1">
      <c r="A17" s="11"/>
      <c r="B17" s="315" t="s">
        <v>383</v>
      </c>
      <c r="C17" s="335"/>
      <c r="D17" s="335"/>
      <c r="E17" s="335" t="str">
        <f>IF(B15="ここに","",VLOOKUP(B15,'登録ナンバー'!$A$1:$H$619,8,0))</f>
        <v>Ｋテニスカレッジ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24"/>
      <c r="S17" s="18"/>
      <c r="T17" s="342"/>
      <c r="U17" s="342"/>
      <c r="V17" s="342"/>
      <c r="W17" s="342"/>
      <c r="X17" s="342"/>
      <c r="Y17" s="342"/>
      <c r="Z17" s="342"/>
      <c r="AA17" s="343"/>
      <c r="AB17" s="301"/>
      <c r="AC17" s="264"/>
      <c r="AD17" s="264"/>
      <c r="AE17" s="264"/>
      <c r="AF17" s="264"/>
      <c r="AG17" s="264"/>
      <c r="AH17" s="264"/>
      <c r="AI17" s="265"/>
      <c r="AJ17" s="313"/>
      <c r="AK17" s="331"/>
      <c r="AL17" s="331"/>
      <c r="AM17" s="329"/>
      <c r="AN17" s="329"/>
      <c r="AO17" s="329"/>
      <c r="AP17" s="329"/>
      <c r="AQ17" s="229"/>
      <c r="AR17" s="329"/>
      <c r="AS17" s="329"/>
      <c r="AT17" s="329"/>
      <c r="AU17" s="329"/>
      <c r="AV17" s="329"/>
      <c r="AW17" s="329"/>
      <c r="AX17" s="329"/>
      <c r="AY17" s="229"/>
      <c r="AZ17" s="329"/>
      <c r="BA17" s="329"/>
      <c r="BB17" s="329"/>
      <c r="BC17" s="329"/>
      <c r="BD17" s="329"/>
      <c r="BE17" s="329"/>
      <c r="BF17" s="329"/>
      <c r="BG17" s="330"/>
      <c r="BH17" s="362">
        <f>IF(OR(COUNTIF(BI11:BK29,2)&gt;=3,COUNTIF(BI11:BK29,1)&gt;=3),(AR18+T18+AJ18+AZ18)/(AR18+Y15+AW15+AO15+BE15+AZ18+T18+AJ18),"")</f>
        <v>0.5405405405405406</v>
      </c>
      <c r="BI17" s="342"/>
      <c r="BJ17" s="342"/>
      <c r="BK17" s="342"/>
      <c r="BL17" s="338" t="s">
        <v>1472</v>
      </c>
      <c r="BM17" s="338"/>
      <c r="BN17" s="338"/>
      <c r="BO17" s="339"/>
    </row>
    <row r="18" spans="1:67" ht="4.5" customHeight="1" hidden="1">
      <c r="A18" s="11"/>
      <c r="B18" s="31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416"/>
      <c r="S18" s="68"/>
      <c r="T18" s="210">
        <f>IF(T15="⑦","7",IF(T15="⑥","6",T15))</f>
        <v>3</v>
      </c>
      <c r="U18" s="71"/>
      <c r="V18" s="71"/>
      <c r="W18" s="71"/>
      <c r="X18" s="71"/>
      <c r="Y18" s="71"/>
      <c r="Z18" s="71"/>
      <c r="AA18" s="132"/>
      <c r="AB18" s="266"/>
      <c r="AC18" s="267"/>
      <c r="AD18" s="267"/>
      <c r="AE18" s="267"/>
      <c r="AF18" s="267"/>
      <c r="AG18" s="267"/>
      <c r="AH18" s="267"/>
      <c r="AI18" s="268"/>
      <c r="AJ18" s="208" t="str">
        <f>IF(AJ15="⑦","7",IF(AJ15="⑥","6",AJ15))</f>
        <v>6</v>
      </c>
      <c r="AK18" s="210"/>
      <c r="AL18" s="210"/>
      <c r="AM18" s="210"/>
      <c r="AN18" s="210"/>
      <c r="AO18" s="210"/>
      <c r="AP18" s="210"/>
      <c r="AQ18" s="212"/>
      <c r="AR18" s="210">
        <f>IF(AR15="⑦","7",IF(AR15="⑥","6",AR15))</f>
        <v>5</v>
      </c>
      <c r="AS18" s="210"/>
      <c r="AT18" s="210"/>
      <c r="AU18" s="210"/>
      <c r="AV18" s="210"/>
      <c r="AW18" s="210"/>
      <c r="AX18" s="210"/>
      <c r="AY18" s="212"/>
      <c r="AZ18" s="210" t="str">
        <f>IF(AZ15="⑦","7",IF(AZ15="⑥","6",AZ15))</f>
        <v>6</v>
      </c>
      <c r="BA18" s="210"/>
      <c r="BB18" s="210"/>
      <c r="BC18" s="210"/>
      <c r="BD18" s="210"/>
      <c r="BE18" s="210"/>
      <c r="BF18" s="210"/>
      <c r="BG18" s="215"/>
      <c r="BH18" s="363"/>
      <c r="BI18" s="344"/>
      <c r="BJ18" s="344"/>
      <c r="BK18" s="344"/>
      <c r="BL18" s="366"/>
      <c r="BM18" s="366"/>
      <c r="BN18" s="366"/>
      <c r="BO18" s="367"/>
    </row>
    <row r="19" spans="1:67" ht="18.75" customHeight="1">
      <c r="A19" s="11"/>
      <c r="B19" s="314" t="s">
        <v>827</v>
      </c>
      <c r="C19" s="333"/>
      <c r="D19" s="333"/>
      <c r="E19" s="333" t="s">
        <v>817</v>
      </c>
      <c r="F19" s="333"/>
      <c r="G19" s="333"/>
      <c r="H19" s="333"/>
      <c r="I19" s="333"/>
      <c r="J19" s="333" t="s">
        <v>381</v>
      </c>
      <c r="K19" s="333" t="s">
        <v>1361</v>
      </c>
      <c r="L19" s="333"/>
      <c r="M19" s="333"/>
      <c r="N19" s="333" t="s">
        <v>817</v>
      </c>
      <c r="O19" s="333"/>
      <c r="P19" s="333"/>
      <c r="Q19" s="333"/>
      <c r="R19" s="334"/>
      <c r="S19" s="221"/>
      <c r="T19" s="340">
        <f>IF(AO11="","",IF(AND(AO11=6,AJ11&lt;&gt;"⑦"),"⑥",IF(AO11=7,"⑦",AO11)))</f>
        <v>1</v>
      </c>
      <c r="U19" s="340"/>
      <c r="V19" s="340"/>
      <c r="W19" s="340" t="s">
        <v>382</v>
      </c>
      <c r="X19" s="340"/>
      <c r="Y19" s="340">
        <f>IF(AO11="","",IF(AJ11="⑥",6,IF(AJ11="⑦",7,AJ11)))</f>
        <v>6</v>
      </c>
      <c r="Z19" s="340"/>
      <c r="AA19" s="341"/>
      <c r="AB19" s="352">
        <f>IF(AO15="","",IF(AND(AO15=6,AJ15&lt;&gt;"⑦"),"⑥",IF(AO15=7,"⑦",AO15)))</f>
        <v>5</v>
      </c>
      <c r="AC19" s="340"/>
      <c r="AD19" s="340"/>
      <c r="AE19" s="340" t="s">
        <v>382</v>
      </c>
      <c r="AF19" s="340"/>
      <c r="AG19" s="340">
        <f>IF(AO15="","",IF(AJ15="⑥",6,IF(AJ15="⑦",7,AJ15)))</f>
        <v>6</v>
      </c>
      <c r="AH19" s="340"/>
      <c r="AI19" s="341"/>
      <c r="AJ19" s="323"/>
      <c r="AK19" s="321"/>
      <c r="AL19" s="321"/>
      <c r="AM19" s="321"/>
      <c r="AN19" s="321"/>
      <c r="AO19" s="321"/>
      <c r="AP19" s="321"/>
      <c r="AQ19" s="322"/>
      <c r="AR19" s="327" t="s">
        <v>1450</v>
      </c>
      <c r="AS19" s="327"/>
      <c r="AT19" s="327"/>
      <c r="AU19" s="327" t="s">
        <v>382</v>
      </c>
      <c r="AV19" s="327"/>
      <c r="AW19" s="327">
        <v>2</v>
      </c>
      <c r="AX19" s="327"/>
      <c r="AY19" s="250"/>
      <c r="AZ19" s="327" t="s">
        <v>1468</v>
      </c>
      <c r="BA19" s="327"/>
      <c r="BB19" s="327"/>
      <c r="BC19" s="327" t="s">
        <v>382</v>
      </c>
      <c r="BD19" s="327"/>
      <c r="BE19" s="327">
        <v>0</v>
      </c>
      <c r="BF19" s="327"/>
      <c r="BG19" s="328"/>
      <c r="BH19" s="348">
        <f>IF(OR(AND(BI19=2,COUNTIF($BI$12:$BK$29,2)=2),AND(BI19=1,COUNTIF($BI$12:$BK$29,1)=2),AND(BI19=3,COUNTIF($BI$12:$BK$29,3)=2)),"直接対決","")</f>
      </c>
      <c r="BI19" s="350">
        <f>COUNTIF(T19:BG20,"⑥")+COUNTIF(T19:BG20,"⑦")</f>
        <v>2</v>
      </c>
      <c r="BJ19" s="350"/>
      <c r="BK19" s="350"/>
      <c r="BL19" s="357">
        <f>IF(AW19="","",4-BI19)</f>
        <v>2</v>
      </c>
      <c r="BM19" s="357"/>
      <c r="BN19" s="357"/>
      <c r="BO19" s="358"/>
    </row>
    <row r="20" spans="1:67" ht="18.75" customHeight="1">
      <c r="A20" s="11"/>
      <c r="B20" s="31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24"/>
      <c r="S20" s="18"/>
      <c r="T20" s="342"/>
      <c r="U20" s="342"/>
      <c r="V20" s="342"/>
      <c r="W20" s="342"/>
      <c r="X20" s="342"/>
      <c r="Y20" s="342"/>
      <c r="Z20" s="342"/>
      <c r="AA20" s="343"/>
      <c r="AB20" s="353"/>
      <c r="AC20" s="342"/>
      <c r="AD20" s="342"/>
      <c r="AE20" s="342"/>
      <c r="AF20" s="342"/>
      <c r="AG20" s="342"/>
      <c r="AH20" s="342"/>
      <c r="AI20" s="343"/>
      <c r="AJ20" s="317"/>
      <c r="AK20" s="346"/>
      <c r="AL20" s="346"/>
      <c r="AM20" s="346"/>
      <c r="AN20" s="346"/>
      <c r="AO20" s="346"/>
      <c r="AP20" s="346"/>
      <c r="AQ20" s="318"/>
      <c r="AR20" s="329"/>
      <c r="AS20" s="329"/>
      <c r="AT20" s="329"/>
      <c r="AU20" s="329"/>
      <c r="AV20" s="329"/>
      <c r="AW20" s="329"/>
      <c r="AX20" s="329"/>
      <c r="AY20" s="229"/>
      <c r="AZ20" s="329"/>
      <c r="BA20" s="329"/>
      <c r="BB20" s="329"/>
      <c r="BC20" s="329"/>
      <c r="BD20" s="329"/>
      <c r="BE20" s="329"/>
      <c r="BF20" s="329"/>
      <c r="BG20" s="330"/>
      <c r="BH20" s="349"/>
      <c r="BI20" s="351"/>
      <c r="BJ20" s="351"/>
      <c r="BK20" s="351"/>
      <c r="BL20" s="359"/>
      <c r="BM20" s="359"/>
      <c r="BN20" s="359"/>
      <c r="BO20" s="360"/>
    </row>
    <row r="21" spans="1:67" ht="18.75" customHeight="1">
      <c r="A21" s="11"/>
      <c r="B21" s="315" t="s">
        <v>383</v>
      </c>
      <c r="C21" s="335"/>
      <c r="D21" s="335"/>
      <c r="E21" s="335" t="s">
        <v>993</v>
      </c>
      <c r="F21" s="335"/>
      <c r="G21" s="335"/>
      <c r="H21" s="335"/>
      <c r="I21" s="335"/>
      <c r="J21" s="97"/>
      <c r="K21" s="307" t="s">
        <v>383</v>
      </c>
      <c r="L21" s="307"/>
      <c r="M21" s="307"/>
      <c r="N21" s="335" t="s">
        <v>993</v>
      </c>
      <c r="O21" s="335"/>
      <c r="P21" s="335"/>
      <c r="Q21" s="335"/>
      <c r="R21" s="324"/>
      <c r="S21" s="18"/>
      <c r="T21" s="342"/>
      <c r="U21" s="342"/>
      <c r="V21" s="342"/>
      <c r="W21" s="342"/>
      <c r="X21" s="342"/>
      <c r="Y21" s="342"/>
      <c r="Z21" s="342"/>
      <c r="AA21" s="343"/>
      <c r="AB21" s="353"/>
      <c r="AC21" s="342"/>
      <c r="AD21" s="342"/>
      <c r="AE21" s="342"/>
      <c r="AF21" s="342"/>
      <c r="AG21" s="342"/>
      <c r="AH21" s="342"/>
      <c r="AI21" s="343"/>
      <c r="AJ21" s="317"/>
      <c r="AK21" s="346"/>
      <c r="AL21" s="346"/>
      <c r="AM21" s="346"/>
      <c r="AN21" s="346"/>
      <c r="AO21" s="346"/>
      <c r="AP21" s="346"/>
      <c r="AQ21" s="318"/>
      <c r="AR21" s="329"/>
      <c r="AS21" s="329"/>
      <c r="AT21" s="329"/>
      <c r="AU21" s="329"/>
      <c r="AV21" s="329"/>
      <c r="AW21" s="329"/>
      <c r="AX21" s="329"/>
      <c r="AY21" s="229"/>
      <c r="AZ21" s="329"/>
      <c r="BA21" s="329"/>
      <c r="BB21" s="329"/>
      <c r="BC21" s="329"/>
      <c r="BD21" s="329"/>
      <c r="BE21" s="329"/>
      <c r="BF21" s="329"/>
      <c r="BG21" s="330"/>
      <c r="BH21" s="362">
        <f>IF(OR(COUNTIF(BI11:BK29,2)&gt;=3,COUNTIF(BI11:BK30,1)&gt;=3),(AR22+AB22+AZ22+T22)/(AR22+AG19+AW19+Y19+BE19+AZ22+AB22+T22),"")</f>
        <v>0.5625</v>
      </c>
      <c r="BI21" s="337"/>
      <c r="BJ21" s="337"/>
      <c r="BK21" s="337"/>
      <c r="BL21" s="338">
        <f>RANK(BI19,BI11:BK30)</f>
        <v>2</v>
      </c>
      <c r="BM21" s="338"/>
      <c r="BN21" s="338"/>
      <c r="BO21" s="339"/>
    </row>
    <row r="22" spans="1:67" ht="6" customHeight="1" hidden="1">
      <c r="A22" s="11"/>
      <c r="B22" s="316"/>
      <c r="C22" s="306"/>
      <c r="D22" s="306"/>
      <c r="E22" s="97"/>
      <c r="F22" s="97"/>
      <c r="G22" s="97"/>
      <c r="H22" s="97"/>
      <c r="I22" s="97"/>
      <c r="J22" s="97"/>
      <c r="K22" s="306"/>
      <c r="L22" s="306"/>
      <c r="M22" s="306"/>
      <c r="N22" s="97"/>
      <c r="O22" s="97"/>
      <c r="P22" s="97"/>
      <c r="Q22" s="98"/>
      <c r="R22" s="213"/>
      <c r="S22" s="68"/>
      <c r="T22" s="210">
        <f>IF(T19="⑦","7",IF(T19="⑥","6",T19))</f>
        <v>1</v>
      </c>
      <c r="U22" s="1"/>
      <c r="V22" s="1"/>
      <c r="W22" s="1"/>
      <c r="X22" s="1"/>
      <c r="Y22" s="1"/>
      <c r="Z22" s="1"/>
      <c r="AA22" s="47"/>
      <c r="AB22" s="208">
        <f>IF(AB19="⑦","7",IF(AB19="⑥","6",AB19))</f>
        <v>5</v>
      </c>
      <c r="AC22" s="1"/>
      <c r="AD22" s="1"/>
      <c r="AE22" s="1"/>
      <c r="AF22" s="1"/>
      <c r="AG22" s="1"/>
      <c r="AH22" s="1"/>
      <c r="AI22" s="1"/>
      <c r="AJ22" s="319"/>
      <c r="AK22" s="320"/>
      <c r="AL22" s="320"/>
      <c r="AM22" s="320"/>
      <c r="AN22" s="320"/>
      <c r="AO22" s="320"/>
      <c r="AP22" s="320"/>
      <c r="AQ22" s="310"/>
      <c r="AR22" s="210" t="str">
        <f>IF(AR19="⑦","7",IF(AR19="⑥","6",AR19))</f>
        <v>6</v>
      </c>
      <c r="AS22" s="210"/>
      <c r="AT22" s="210"/>
      <c r="AU22" s="210"/>
      <c r="AV22" s="210"/>
      <c r="AW22" s="210"/>
      <c r="AX22" s="210"/>
      <c r="AY22" s="212"/>
      <c r="AZ22" s="209" t="str">
        <f>IF(AZ19="⑦","7",IF(AZ19="⑥","6",AZ19))</f>
        <v>6</v>
      </c>
      <c r="BA22" s="209"/>
      <c r="BB22" s="209"/>
      <c r="BC22" s="209"/>
      <c r="BD22" s="209"/>
      <c r="BE22" s="209"/>
      <c r="BF22" s="209"/>
      <c r="BG22" s="211"/>
      <c r="BH22" s="363"/>
      <c r="BI22" s="365"/>
      <c r="BJ22" s="365"/>
      <c r="BK22" s="365"/>
      <c r="BL22" s="366"/>
      <c r="BM22" s="366"/>
      <c r="BN22" s="366"/>
      <c r="BO22" s="367"/>
    </row>
    <row r="23" spans="1:67" ht="18.75" customHeight="1">
      <c r="A23" s="11"/>
      <c r="B23" s="314" t="s">
        <v>1362</v>
      </c>
      <c r="C23" s="333"/>
      <c r="D23" s="333"/>
      <c r="E23" s="333" t="str">
        <f>IF(B23="ここに","",VLOOKUP(B23,'登録ナンバー'!$A$1:$C$619,2,0))</f>
        <v>竹下</v>
      </c>
      <c r="F23" s="333"/>
      <c r="G23" s="333"/>
      <c r="H23" s="333"/>
      <c r="I23" s="333"/>
      <c r="J23" s="333" t="s">
        <v>381</v>
      </c>
      <c r="K23" s="333" t="s">
        <v>1363</v>
      </c>
      <c r="L23" s="333"/>
      <c r="M23" s="333"/>
      <c r="N23" s="333" t="s">
        <v>1316</v>
      </c>
      <c r="O23" s="333"/>
      <c r="P23" s="333"/>
      <c r="Q23" s="333"/>
      <c r="R23" s="334"/>
      <c r="S23" s="221"/>
      <c r="T23" s="340">
        <f>IF(AW11="","",IF(AND(AW11=6,AR11&lt;&gt;"⑦"),"⑥",IF(AW11=7,"⑦",AW11)))</f>
        <v>1</v>
      </c>
      <c r="U23" s="340"/>
      <c r="V23" s="340"/>
      <c r="W23" s="340" t="s">
        <v>382</v>
      </c>
      <c r="X23" s="340"/>
      <c r="Y23" s="340">
        <f>IF(AW11="","",IF(AR11="⑥",6,IF(AR11="⑦",7,AR11)))</f>
        <v>6</v>
      </c>
      <c r="Z23" s="340"/>
      <c r="AA23" s="341"/>
      <c r="AB23" s="352" t="str">
        <f>IF(AW15="","",IF(AND(AW15=6,AR15&lt;&gt;"⑦"),"⑥",IF(AW15=7,"⑦",AW15)))</f>
        <v>⑥</v>
      </c>
      <c r="AC23" s="340"/>
      <c r="AD23" s="340"/>
      <c r="AE23" s="340" t="s">
        <v>382</v>
      </c>
      <c r="AF23" s="340"/>
      <c r="AG23" s="340">
        <f>IF(AW15="","",IF(AR15="⑥",6,IF(AR15="⑦",7,AR15)))</f>
        <v>5</v>
      </c>
      <c r="AH23" s="340"/>
      <c r="AI23" s="341"/>
      <c r="AJ23" s="352">
        <v>2</v>
      </c>
      <c r="AK23" s="340"/>
      <c r="AL23" s="340"/>
      <c r="AM23" s="340" t="s">
        <v>382</v>
      </c>
      <c r="AN23" s="340"/>
      <c r="AO23" s="340">
        <v>6</v>
      </c>
      <c r="AP23" s="340"/>
      <c r="AQ23" s="341"/>
      <c r="AR23" s="323"/>
      <c r="AS23" s="321"/>
      <c r="AT23" s="321"/>
      <c r="AU23" s="321"/>
      <c r="AV23" s="321"/>
      <c r="AW23" s="321"/>
      <c r="AX23" s="321"/>
      <c r="AY23" s="322"/>
      <c r="AZ23" s="311" t="s">
        <v>1456</v>
      </c>
      <c r="BA23" s="327"/>
      <c r="BB23" s="327"/>
      <c r="BC23" s="327" t="s">
        <v>382</v>
      </c>
      <c r="BD23" s="327"/>
      <c r="BE23" s="327">
        <v>1</v>
      </c>
      <c r="BF23" s="327"/>
      <c r="BG23" s="328"/>
      <c r="BH23" s="348">
        <f>IF(OR(AND(BI23=2,COUNTIF($BI$12:$BK$29,2)=2),AND(BI23=1,COUNTIF($BI$12:$BK$29,1)=2),AND(BI23=3,COUNTIF($BI$12:$BK$29,3)=2)),"直接対決","")</f>
      </c>
      <c r="BI23" s="350">
        <f>COUNTIF(T23:BG24,"⑥")+COUNTIF(T23:BG24,"⑦")</f>
        <v>2</v>
      </c>
      <c r="BJ23" s="350"/>
      <c r="BK23" s="350"/>
      <c r="BL23" s="357">
        <f>IF(BE23="","",4-BI23)</f>
        <v>2</v>
      </c>
      <c r="BM23" s="357"/>
      <c r="BN23" s="357"/>
      <c r="BO23" s="358"/>
    </row>
    <row r="24" spans="1:67" ht="18.75" customHeight="1">
      <c r="A24" s="11"/>
      <c r="B24" s="31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24"/>
      <c r="S24" s="18"/>
      <c r="T24" s="342"/>
      <c r="U24" s="342"/>
      <c r="V24" s="342"/>
      <c r="W24" s="342"/>
      <c r="X24" s="342"/>
      <c r="Y24" s="342"/>
      <c r="Z24" s="342"/>
      <c r="AA24" s="343"/>
      <c r="AB24" s="353"/>
      <c r="AC24" s="342"/>
      <c r="AD24" s="342"/>
      <c r="AE24" s="342"/>
      <c r="AF24" s="342"/>
      <c r="AG24" s="342"/>
      <c r="AH24" s="342"/>
      <c r="AI24" s="343"/>
      <c r="AJ24" s="353"/>
      <c r="AK24" s="342"/>
      <c r="AL24" s="342"/>
      <c r="AM24" s="342"/>
      <c r="AN24" s="342"/>
      <c r="AO24" s="342"/>
      <c r="AP24" s="342"/>
      <c r="AQ24" s="343"/>
      <c r="AR24" s="317"/>
      <c r="AS24" s="346"/>
      <c r="AT24" s="346"/>
      <c r="AU24" s="346"/>
      <c r="AV24" s="346"/>
      <c r="AW24" s="346"/>
      <c r="AX24" s="346"/>
      <c r="AY24" s="318"/>
      <c r="AZ24" s="312"/>
      <c r="BA24" s="329"/>
      <c r="BB24" s="329"/>
      <c r="BC24" s="329"/>
      <c r="BD24" s="329"/>
      <c r="BE24" s="329"/>
      <c r="BF24" s="329"/>
      <c r="BG24" s="330"/>
      <c r="BH24" s="349"/>
      <c r="BI24" s="351"/>
      <c r="BJ24" s="351"/>
      <c r="BK24" s="351"/>
      <c r="BL24" s="359"/>
      <c r="BM24" s="359"/>
      <c r="BN24" s="359"/>
      <c r="BO24" s="360"/>
    </row>
    <row r="25" spans="1:67" ht="18.75" customHeight="1">
      <c r="A25" s="11"/>
      <c r="B25" s="361" t="s">
        <v>383</v>
      </c>
      <c r="C25" s="342"/>
      <c r="D25" s="342"/>
      <c r="E25" s="342" t="str">
        <f>IF(B23="ここに","",VLOOKUP(B23,'[1]登録ナンバー'!$A$1:$D$616,4,0))</f>
        <v>うさかめ</v>
      </c>
      <c r="F25" s="342"/>
      <c r="G25" s="342"/>
      <c r="H25" s="342"/>
      <c r="I25" s="342"/>
      <c r="J25" s="1"/>
      <c r="K25" s="342" t="s">
        <v>383</v>
      </c>
      <c r="L25" s="342"/>
      <c r="M25" s="342"/>
      <c r="N25" s="342" t="s">
        <v>1317</v>
      </c>
      <c r="O25" s="342"/>
      <c r="P25" s="342"/>
      <c r="Q25" s="342"/>
      <c r="R25" s="343"/>
      <c r="S25" s="18"/>
      <c r="T25" s="342"/>
      <c r="U25" s="342"/>
      <c r="V25" s="342"/>
      <c r="W25" s="344"/>
      <c r="X25" s="344"/>
      <c r="Y25" s="344"/>
      <c r="Z25" s="344"/>
      <c r="AA25" s="345"/>
      <c r="AB25" s="353"/>
      <c r="AC25" s="342"/>
      <c r="AD25" s="342"/>
      <c r="AE25" s="342"/>
      <c r="AF25" s="342"/>
      <c r="AG25" s="342"/>
      <c r="AH25" s="342"/>
      <c r="AI25" s="343"/>
      <c r="AJ25" s="354"/>
      <c r="AK25" s="344"/>
      <c r="AL25" s="344"/>
      <c r="AM25" s="342"/>
      <c r="AN25" s="342"/>
      <c r="AO25" s="342"/>
      <c r="AP25" s="342"/>
      <c r="AQ25" s="343"/>
      <c r="AR25" s="317"/>
      <c r="AS25" s="346"/>
      <c r="AT25" s="346"/>
      <c r="AU25" s="346"/>
      <c r="AV25" s="346"/>
      <c r="AW25" s="346"/>
      <c r="AX25" s="346"/>
      <c r="AY25" s="318"/>
      <c r="AZ25" s="313"/>
      <c r="BA25" s="331"/>
      <c r="BB25" s="331"/>
      <c r="BC25" s="331"/>
      <c r="BD25" s="331"/>
      <c r="BE25" s="331"/>
      <c r="BF25" s="331"/>
      <c r="BG25" s="332"/>
      <c r="BH25" s="362">
        <f>IF(OR(COUNTIF(BI11:BK30,2)&gt;=3,COUNTIF(BI11:BK30,1)&gt;=3),(T26+AB26+AJ26+AZ26)/(T26+AG23+Y23+AO23+BE23+AZ26+AB26+AJ26),"")</f>
        <v>0.45454545454545453</v>
      </c>
      <c r="BI25" s="337"/>
      <c r="BJ25" s="337"/>
      <c r="BK25" s="337"/>
      <c r="BL25" s="338" t="s">
        <v>1473</v>
      </c>
      <c r="BM25" s="338"/>
      <c r="BN25" s="338"/>
      <c r="BO25" s="339"/>
    </row>
    <row r="26" spans="1:67" ht="6.75" customHeight="1" hidden="1">
      <c r="A26" s="11"/>
      <c r="B26" s="361"/>
      <c r="C26" s="342"/>
      <c r="D26" s="342"/>
      <c r="E26" s="1"/>
      <c r="F26" s="1"/>
      <c r="G26" s="1"/>
      <c r="H26" s="1"/>
      <c r="I26" s="1"/>
      <c r="J26" s="1"/>
      <c r="K26" s="361"/>
      <c r="L26" s="342"/>
      <c r="M26" s="342"/>
      <c r="N26" s="1"/>
      <c r="O26" s="1"/>
      <c r="P26" s="1"/>
      <c r="Q26" s="9"/>
      <c r="R26" s="30"/>
      <c r="S26" s="68"/>
      <c r="T26" s="210">
        <f>IF(T23="⑦","7",IF(T23="⑥","6",T23))</f>
        <v>1</v>
      </c>
      <c r="U26" s="222"/>
      <c r="V26" s="223"/>
      <c r="W26" s="71"/>
      <c r="X26" s="71"/>
      <c r="Y26" s="71"/>
      <c r="Z26" s="71"/>
      <c r="AA26" s="132"/>
      <c r="AB26" s="208" t="str">
        <f>IF(AB23="⑦","7",IF(AB23="⑥","6",AB23))</f>
        <v>6</v>
      </c>
      <c r="AC26" s="71"/>
      <c r="AD26" s="71"/>
      <c r="AE26" s="71"/>
      <c r="AF26" s="71"/>
      <c r="AG26" s="71"/>
      <c r="AH26" s="71"/>
      <c r="AI26" s="132"/>
      <c r="AJ26" s="208">
        <f>IF(AJ23="⑦","7",IF(AJ23="⑥","6",AJ23))</f>
        <v>2</v>
      </c>
      <c r="AK26" s="71"/>
      <c r="AL26" s="71"/>
      <c r="AM26" s="71"/>
      <c r="AN26" s="71"/>
      <c r="AO26" s="71"/>
      <c r="AP26" s="71"/>
      <c r="AQ26" s="132"/>
      <c r="AR26" s="319"/>
      <c r="AS26" s="320"/>
      <c r="AT26" s="320"/>
      <c r="AU26" s="320"/>
      <c r="AV26" s="320"/>
      <c r="AW26" s="320"/>
      <c r="AX26" s="320"/>
      <c r="AY26" s="310"/>
      <c r="AZ26" s="210" t="str">
        <f>IF(AZ23="⑦","7",IF(AZ23="⑥","6",AZ23))</f>
        <v>6</v>
      </c>
      <c r="BA26" s="210"/>
      <c r="BB26" s="210"/>
      <c r="BC26" s="210"/>
      <c r="BD26" s="210"/>
      <c r="BE26" s="210"/>
      <c r="BF26" s="210"/>
      <c r="BG26" s="215"/>
      <c r="BH26" s="363"/>
      <c r="BI26" s="365"/>
      <c r="BJ26" s="365"/>
      <c r="BK26" s="365"/>
      <c r="BL26" s="366"/>
      <c r="BM26" s="366"/>
      <c r="BN26" s="366"/>
      <c r="BO26" s="367"/>
    </row>
    <row r="27" spans="1:67" ht="18.75" customHeight="1">
      <c r="A27" s="11"/>
      <c r="B27" s="364" t="s">
        <v>1364</v>
      </c>
      <c r="C27" s="340"/>
      <c r="D27" s="340"/>
      <c r="E27" s="340" t="str">
        <f>IF(B27="ここに","",VLOOKUP(B27,'[1]登録ナンバー'!$A$1:$C$616,2,0))</f>
        <v>杉山</v>
      </c>
      <c r="F27" s="340"/>
      <c r="G27" s="340"/>
      <c r="H27" s="340"/>
      <c r="I27" s="340"/>
      <c r="J27" s="340" t="s">
        <v>381</v>
      </c>
      <c r="K27" s="340" t="s">
        <v>1365</v>
      </c>
      <c r="L27" s="340"/>
      <c r="M27" s="340"/>
      <c r="N27" s="340" t="str">
        <f>IF(K27="ここに","",VLOOKUP(K27,'[1]登録ナンバー'!$A$1:$C$616,2,0))</f>
        <v>杉山</v>
      </c>
      <c r="O27" s="340"/>
      <c r="P27" s="340"/>
      <c r="Q27" s="340"/>
      <c r="R27" s="341"/>
      <c r="S27" s="221"/>
      <c r="T27" s="340">
        <f>IF(BE11="","",IF(AND(BE11=6,AZ11&lt;&gt;"⑦"),"⑥",IF(BE11=7,"⑦",BE11)))</f>
        <v>0</v>
      </c>
      <c r="U27" s="340"/>
      <c r="V27" s="340"/>
      <c r="W27" s="342" t="s">
        <v>382</v>
      </c>
      <c r="X27" s="342"/>
      <c r="Y27" s="342">
        <f>IF(BE11="","",IF(AZ11="⑥",6,IF(AZ11="⑦",7,AZ11)))</f>
        <v>6</v>
      </c>
      <c r="Z27" s="342"/>
      <c r="AA27" s="343"/>
      <c r="AB27" s="352">
        <f>IF(BE15="","",IF(AND(BE15=6,AZ15&lt;&gt;"⑦"),"⑥",IF(BE15=7,"⑦",BE15)))</f>
        <v>0</v>
      </c>
      <c r="AC27" s="340"/>
      <c r="AD27" s="340"/>
      <c r="AE27" s="340" t="s">
        <v>382</v>
      </c>
      <c r="AF27" s="340"/>
      <c r="AG27" s="340">
        <f>IF(BE15="","",IF(AZ15="⑥",6,IF(AZ15="⑦",7,AZ15)))</f>
        <v>6</v>
      </c>
      <c r="AH27" s="340"/>
      <c r="AI27" s="341"/>
      <c r="AJ27" s="353">
        <f>IF(BE19="","",IF(AND(BE19=6,AZ19&lt;&gt;"⑦"),"⑥",IF(BE19=7,"⑦",BE19)))</f>
        <v>0</v>
      </c>
      <c r="AK27" s="342"/>
      <c r="AL27" s="342"/>
      <c r="AM27" s="340" t="s">
        <v>382</v>
      </c>
      <c r="AN27" s="340"/>
      <c r="AO27" s="340">
        <f>IF(BE19="","",IF(AZ19="⑥",6,IF(AZ19="⑦",7,AZ19)))</f>
        <v>6</v>
      </c>
      <c r="AP27" s="340"/>
      <c r="AQ27" s="341"/>
      <c r="AR27" s="352">
        <f>IF(BE23="","",IF(AND(BE23=6,AZ23&lt;&gt;"⑦"),"⑥",IF(BE23=7,"⑦",BE23)))</f>
        <v>1</v>
      </c>
      <c r="AS27" s="340"/>
      <c r="AT27" s="340"/>
      <c r="AU27" s="340" t="s">
        <v>382</v>
      </c>
      <c r="AV27" s="340"/>
      <c r="AW27" s="340">
        <f>IF(BE23="","",IF(AZ23="⑥",6,IF(AZ23="⑦",7,AZ23)))</f>
        <v>6</v>
      </c>
      <c r="AX27" s="340"/>
      <c r="AY27" s="341"/>
      <c r="AZ27" s="346"/>
      <c r="BA27" s="346"/>
      <c r="BB27" s="346"/>
      <c r="BC27" s="346"/>
      <c r="BD27" s="346"/>
      <c r="BE27" s="346"/>
      <c r="BF27" s="346"/>
      <c r="BG27" s="347"/>
      <c r="BH27" s="348">
        <f>IF(OR(AND(BI27=2,COUNTIF($BI$12:$BK$29,2)=2),AND(BI27=1,COUNTIF($BI$12:$BK$29,1)=2),AND(BI27=3,COUNTIF($BI$12:$BK$29,3)=2)),"直接対決","")</f>
      </c>
      <c r="BI27" s="350">
        <f>COUNTIF(T27:AY28,"⑥")+COUNTIF(T27:AY28,"⑦")</f>
        <v>0</v>
      </c>
      <c r="BJ27" s="350"/>
      <c r="BK27" s="350"/>
      <c r="BL27" s="357">
        <f>IF(BE23="","",4-BI27)</f>
        <v>4</v>
      </c>
      <c r="BM27" s="357"/>
      <c r="BN27" s="357"/>
      <c r="BO27" s="358"/>
    </row>
    <row r="28" spans="1:67" ht="18.75" customHeight="1">
      <c r="A28" s="11"/>
      <c r="B28" s="361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3"/>
      <c r="S28" s="18"/>
      <c r="T28" s="342"/>
      <c r="U28" s="342"/>
      <c r="V28" s="342"/>
      <c r="W28" s="342"/>
      <c r="X28" s="342"/>
      <c r="Y28" s="342"/>
      <c r="Z28" s="342"/>
      <c r="AA28" s="343"/>
      <c r="AB28" s="353"/>
      <c r="AC28" s="342"/>
      <c r="AD28" s="342"/>
      <c r="AE28" s="342"/>
      <c r="AF28" s="342"/>
      <c r="AG28" s="342"/>
      <c r="AH28" s="342"/>
      <c r="AI28" s="343"/>
      <c r="AJ28" s="353"/>
      <c r="AK28" s="342"/>
      <c r="AL28" s="342"/>
      <c r="AM28" s="342"/>
      <c r="AN28" s="342"/>
      <c r="AO28" s="342"/>
      <c r="AP28" s="342"/>
      <c r="AQ28" s="343"/>
      <c r="AR28" s="353"/>
      <c r="AS28" s="342"/>
      <c r="AT28" s="342"/>
      <c r="AU28" s="342"/>
      <c r="AV28" s="342"/>
      <c r="AW28" s="342"/>
      <c r="AX28" s="342"/>
      <c r="AY28" s="343"/>
      <c r="AZ28" s="346"/>
      <c r="BA28" s="346"/>
      <c r="BB28" s="346"/>
      <c r="BC28" s="346"/>
      <c r="BD28" s="346"/>
      <c r="BE28" s="346"/>
      <c r="BF28" s="346"/>
      <c r="BG28" s="347"/>
      <c r="BH28" s="349"/>
      <c r="BI28" s="351"/>
      <c r="BJ28" s="351"/>
      <c r="BK28" s="351"/>
      <c r="BL28" s="359"/>
      <c r="BM28" s="359"/>
      <c r="BN28" s="359"/>
      <c r="BO28" s="360"/>
    </row>
    <row r="29" spans="1:67" ht="18.75" customHeight="1" thickBot="1">
      <c r="A29" s="11"/>
      <c r="B29" s="361" t="s">
        <v>383</v>
      </c>
      <c r="C29" s="342"/>
      <c r="D29" s="342"/>
      <c r="E29" s="342" t="str">
        <f>IF(B27="ここに","",VLOOKUP(B27,'[1]登録ナンバー'!$A$1:$D$616,4,0))</f>
        <v>村田八日市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3"/>
      <c r="S29" s="68"/>
      <c r="T29" s="344"/>
      <c r="U29" s="344"/>
      <c r="V29" s="344"/>
      <c r="W29" s="344"/>
      <c r="X29" s="344"/>
      <c r="Y29" s="344"/>
      <c r="Z29" s="344"/>
      <c r="AA29" s="345"/>
      <c r="AB29" s="353"/>
      <c r="AC29" s="342"/>
      <c r="AD29" s="342"/>
      <c r="AE29" s="342"/>
      <c r="AF29" s="342"/>
      <c r="AG29" s="342"/>
      <c r="AH29" s="342"/>
      <c r="AI29" s="343"/>
      <c r="AJ29" s="353"/>
      <c r="AK29" s="342"/>
      <c r="AL29" s="342"/>
      <c r="AM29" s="342"/>
      <c r="AN29" s="342"/>
      <c r="AO29" s="342"/>
      <c r="AP29" s="342"/>
      <c r="AQ29" s="343"/>
      <c r="AR29" s="354"/>
      <c r="AS29" s="344"/>
      <c r="AT29" s="344"/>
      <c r="AU29" s="344"/>
      <c r="AV29" s="344"/>
      <c r="AW29" s="344"/>
      <c r="AX29" s="344"/>
      <c r="AY29" s="345"/>
      <c r="AZ29" s="346"/>
      <c r="BA29" s="346"/>
      <c r="BB29" s="346"/>
      <c r="BC29" s="346"/>
      <c r="BD29" s="346"/>
      <c r="BE29" s="346"/>
      <c r="BF29" s="346"/>
      <c r="BG29" s="347"/>
      <c r="BH29" s="362">
        <f>IF(OR(COUNTIF(BI11:BK30,2)&gt;=3,COUNTIF(BI11:BK30,1)&gt;=3),(AR30+AB30+AJ30+T30)/(AR30+AG27+AW27+AO27+T30+Y27+AB30+AJ30),"")</f>
        <v>0.04</v>
      </c>
      <c r="BI29" s="337"/>
      <c r="BJ29" s="337"/>
      <c r="BK29" s="337"/>
      <c r="BL29" s="338">
        <f>RANK(BI27,BI11:BK30)</f>
        <v>5</v>
      </c>
      <c r="BM29" s="338"/>
      <c r="BN29" s="338"/>
      <c r="BO29" s="339"/>
    </row>
    <row r="30" spans="2:67" ht="6.75" customHeight="1" hidden="1">
      <c r="B30" s="361"/>
      <c r="C30" s="342"/>
      <c r="D30" s="342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8"/>
      <c r="S30" s="30"/>
      <c r="T30" s="207">
        <f>IF(T27="⑦","7",IF(T27="⑥","6",T27))</f>
        <v>0</v>
      </c>
      <c r="U30" s="1"/>
      <c r="V30" s="1"/>
      <c r="W30" s="1"/>
      <c r="X30" s="1"/>
      <c r="Y30" s="1"/>
      <c r="Z30" s="1"/>
      <c r="AA30" s="47"/>
      <c r="AB30" s="207">
        <f>IF(AB27="⑦","7",IF(AB27="⑥","6",AB27))</f>
        <v>0</v>
      </c>
      <c r="AC30" s="1"/>
      <c r="AD30" s="1"/>
      <c r="AE30" s="1"/>
      <c r="AF30" s="1"/>
      <c r="AG30" s="1"/>
      <c r="AH30" s="1"/>
      <c r="AI30" s="47"/>
      <c r="AJ30" s="207">
        <f>IF(AJ27="⑦","7",IF(AJ27="⑥","6",AJ27))</f>
        <v>0</v>
      </c>
      <c r="AK30" s="1"/>
      <c r="AL30" s="1"/>
      <c r="AM30" s="1"/>
      <c r="AN30" s="1"/>
      <c r="AO30" s="1"/>
      <c r="AP30" s="1"/>
      <c r="AQ30" s="47"/>
      <c r="AR30" s="207">
        <f>IF(AR27="⑦","7",IF(AR27="⑥","6",AR27))</f>
        <v>1</v>
      </c>
      <c r="AS30" s="1"/>
      <c r="AT30" s="1"/>
      <c r="AU30" s="1"/>
      <c r="AV30" s="1"/>
      <c r="AW30" s="1"/>
      <c r="AX30" s="1"/>
      <c r="AY30" s="47"/>
      <c r="AZ30" s="346"/>
      <c r="BA30" s="346"/>
      <c r="BB30" s="346"/>
      <c r="BC30" s="346"/>
      <c r="BD30" s="346"/>
      <c r="BE30" s="346"/>
      <c r="BF30" s="346"/>
      <c r="BG30" s="347"/>
      <c r="BH30" s="363"/>
      <c r="BI30" s="337"/>
      <c r="BJ30" s="337"/>
      <c r="BK30" s="337"/>
      <c r="BL30" s="338"/>
      <c r="BM30" s="338"/>
      <c r="BN30" s="338"/>
      <c r="BO30" s="339"/>
    </row>
    <row r="31" spans="2:67" ht="12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44"/>
      <c r="V31" s="44"/>
      <c r="W31" s="44"/>
      <c r="X31" s="44"/>
      <c r="Y31" s="44"/>
      <c r="Z31" s="44"/>
      <c r="AA31" s="44"/>
      <c r="AB31" s="64"/>
      <c r="AC31" s="44"/>
      <c r="AD31" s="44"/>
      <c r="AE31" s="44"/>
      <c r="AF31" s="44"/>
      <c r="AG31" s="44"/>
      <c r="AH31" s="44"/>
      <c r="AI31" s="44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65"/>
      <c r="BA31" s="65"/>
      <c r="BB31" s="65"/>
      <c r="BC31" s="65"/>
      <c r="BD31" s="52"/>
      <c r="BE31" s="52"/>
      <c r="BF31" s="52"/>
      <c r="BG31" s="52"/>
      <c r="BH31" s="44"/>
      <c r="BI31" s="44"/>
      <c r="BJ31" s="44"/>
      <c r="BK31" s="44"/>
      <c r="BL31" s="44"/>
      <c r="BM31" s="44"/>
      <c r="BN31" s="44"/>
      <c r="BO31" s="44"/>
    </row>
    <row r="32" spans="3:67" s="58" customFormat="1" ht="32.25" customHeight="1">
      <c r="C32" s="356" t="s">
        <v>384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</row>
    <row r="33" spans="60:112" ht="7.5" customHeight="1">
      <c r="BH33" s="1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5:112" ht="7.5" customHeight="1">
      <c r="E34" s="355" t="s">
        <v>1449</v>
      </c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5:112" ht="7.5" customHeight="1"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5:112" ht="7.5" customHeight="1"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5:112" ht="7.5" customHeight="1"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60:112" ht="7.5" customHeight="1">
      <c r="BH38" s="1"/>
      <c r="CU38" s="6"/>
      <c r="CV38" s="25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2:112" s="13" customFormat="1" ht="7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1"/>
      <c r="CU39" s="6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</row>
    <row r="40" spans="2:112" s="13" customFormat="1" ht="7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6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</row>
    <row r="41" spans="2:112" s="13" customFormat="1" ht="7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</row>
    <row r="42" spans="2:112" s="13" customFormat="1" ht="7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</row>
    <row r="43" spans="2:116" s="13" customFormat="1" ht="7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</row>
    <row r="44" spans="2:117" s="13" customFormat="1" ht="7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5"/>
      <c r="CV44" s="2"/>
      <c r="CW44" s="2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</row>
    <row r="45" spans="2:134" s="13" customFormat="1" ht="7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5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  <row r="46" spans="2:148" s="13" customFormat="1" ht="7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</row>
    <row r="47" spans="2:157" s="13" customFormat="1" ht="7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</row>
    <row r="48" spans="2:149" s="13" customFormat="1" ht="7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</row>
    <row r="49" spans="2:135" s="13" customFormat="1" ht="7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6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</row>
    <row r="50" spans="2:135" s="13" customFormat="1" ht="7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6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</row>
    <row r="51" spans="2:134" s="13" customFormat="1" ht="7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6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</row>
    <row r="52" spans="2:135" s="13" customFormat="1" ht="7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6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</row>
    <row r="55" ht="7.5" customHeight="1">
      <c r="EF55" s="1"/>
    </row>
    <row r="65" ht="7.5" customHeight="1">
      <c r="CT65" s="6"/>
    </row>
    <row r="66" ht="7.5" customHeight="1">
      <c r="CT66" s="6"/>
    </row>
    <row r="67" ht="7.5" customHeight="1">
      <c r="CT67" s="6"/>
    </row>
    <row r="68" ht="7.5" customHeight="1">
      <c r="CT68" s="6"/>
    </row>
    <row r="69" ht="7.5" customHeight="1">
      <c r="CT69" s="6"/>
    </row>
    <row r="70" ht="7.5" customHeight="1">
      <c r="CT70" s="6"/>
    </row>
    <row r="71" spans="98:100" ht="7.5" customHeight="1">
      <c r="CT71" s="6"/>
      <c r="CV71" s="1"/>
    </row>
    <row r="72" spans="98:133" ht="7.5" customHeight="1">
      <c r="CT72" s="6"/>
      <c r="DU72" s="1"/>
      <c r="DV72" s="10"/>
      <c r="DW72" s="10"/>
      <c r="DX72" s="10"/>
      <c r="DY72" s="10"/>
      <c r="DZ72" s="10"/>
      <c r="EA72" s="10"/>
      <c r="EB72" s="10"/>
      <c r="EC72" s="10"/>
    </row>
    <row r="73" spans="98:99" ht="7.5" customHeight="1">
      <c r="CT73" s="6"/>
      <c r="CU73" s="1"/>
    </row>
    <row r="74" ht="7.5" customHeight="1">
      <c r="CT74" s="6"/>
    </row>
    <row r="75" spans="2:106" s="13" customFormat="1" ht="7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6"/>
      <c r="CU75" s="2"/>
      <c r="CV75" s="2"/>
      <c r="CW75" s="2"/>
      <c r="CX75" s="2"/>
      <c r="CY75" s="2"/>
      <c r="CZ75" s="2"/>
      <c r="DA75" s="2"/>
      <c r="DB75" s="2"/>
    </row>
    <row r="76" spans="2:142" s="13" customFormat="1" ht="7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6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2:149" s="13" customFormat="1" ht="7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</row>
    <row r="78" spans="2:141" s="13" customFormat="1" ht="7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</row>
    <row r="79" spans="2:127" s="13" customFormat="1" ht="7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2:127" s="13" customFormat="1" ht="7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2:127" s="13" customFormat="1" ht="7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2:127" s="13" customFormat="1" ht="7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107:127" ht="7.5" customHeight="1"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5" ht="7.5" customHeight="1">
      <c r="DZ85" s="1"/>
    </row>
    <row r="89" spans="100:106" ht="7.5" customHeight="1">
      <c r="CV89" s="1"/>
      <c r="CW89" s="1"/>
      <c r="CX89" s="1"/>
      <c r="CY89" s="1"/>
      <c r="DA89" s="13"/>
      <c r="DB89" s="13"/>
    </row>
    <row r="90" spans="2:117" s="13" customFormat="1" ht="7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1"/>
      <c r="CW90" s="1"/>
      <c r="CX90" s="1"/>
      <c r="CY90" s="1"/>
      <c r="CZ90" s="1"/>
      <c r="DA90" s="1"/>
      <c r="DB90" s="1"/>
      <c r="DC90" s="1"/>
      <c r="DF90" s="2"/>
      <c r="DG90" s="2"/>
      <c r="DH90" s="2"/>
      <c r="DI90" s="2"/>
      <c r="DJ90" s="2"/>
      <c r="DK90" s="2"/>
      <c r="DL90" s="2"/>
      <c r="DM90" s="2"/>
    </row>
    <row r="91" spans="2:130" s="13" customFormat="1" ht="7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2:139" s="13" customFormat="1" ht="7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</row>
    <row r="93" spans="2:144" s="13" customFormat="1" ht="7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1"/>
      <c r="CW93" s="1"/>
      <c r="CX93" s="1"/>
      <c r="CY93" s="1"/>
      <c r="CZ93" s="1"/>
      <c r="DA93" s="1"/>
      <c r="DB93" s="1"/>
      <c r="DC93" s="1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</row>
    <row r="94" spans="2:131" s="13" customFormat="1" ht="7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1"/>
      <c r="CW94" s="1"/>
      <c r="CX94" s="1"/>
      <c r="CY94" s="1"/>
      <c r="CZ94" s="1"/>
      <c r="DA94" s="1"/>
      <c r="DB94" s="1"/>
      <c r="DC94" s="1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1"/>
    </row>
    <row r="95" spans="2:131" s="13" customFormat="1" ht="7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1"/>
      <c r="CW95" s="1"/>
      <c r="CX95" s="1"/>
      <c r="CY95" s="1"/>
      <c r="CZ95" s="1"/>
      <c r="DA95" s="1"/>
      <c r="DB95" s="1"/>
      <c r="DC95" s="1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1"/>
    </row>
    <row r="96" spans="2:131" s="13" customFormat="1" ht="7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1"/>
      <c r="CW96" s="1"/>
      <c r="CX96" s="1"/>
      <c r="CY96" s="1"/>
      <c r="CZ96" s="1"/>
      <c r="DA96" s="1"/>
      <c r="DB96" s="1"/>
      <c r="DC96" s="1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</row>
    <row r="97" spans="2:131" s="13" customFormat="1" ht="7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1"/>
      <c r="CW97" s="1"/>
      <c r="CX97" s="1"/>
      <c r="CY97" s="1"/>
      <c r="CZ97" s="1"/>
      <c r="DA97" s="1"/>
      <c r="DB97" s="1"/>
      <c r="DC97" s="1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2"/>
    </row>
    <row r="98" spans="100:131" ht="7.5" customHeight="1">
      <c r="CV98" s="1"/>
      <c r="CW98" s="1"/>
      <c r="CX98" s="1"/>
      <c r="CY98" s="1"/>
      <c r="CZ98" s="1"/>
      <c r="DA98" s="1"/>
      <c r="DB98" s="1"/>
      <c r="DC98" s="1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1"/>
    </row>
    <row r="99" spans="100:131" ht="7.5" customHeight="1">
      <c r="CV99" s="1"/>
      <c r="CW99" s="1"/>
      <c r="CX99" s="1"/>
      <c r="CY99" s="1"/>
      <c r="CZ99" s="1"/>
      <c r="DA99" s="1"/>
      <c r="DB99" s="1"/>
      <c r="DC99" s="1"/>
      <c r="EA99" s="1"/>
    </row>
    <row r="100" spans="100:131" ht="7.5" customHeight="1">
      <c r="CV100" s="1"/>
      <c r="CW100" s="1"/>
      <c r="CX100" s="1"/>
      <c r="CY100" s="1"/>
      <c r="CZ100" s="1"/>
      <c r="DA100" s="1"/>
      <c r="DB100" s="1"/>
      <c r="DC100" s="1"/>
      <c r="EA100" s="1"/>
    </row>
    <row r="101" spans="100:107" ht="7.5" customHeight="1">
      <c r="CV101" s="1"/>
      <c r="CW101" s="1"/>
      <c r="CX101" s="1"/>
      <c r="CY101" s="1"/>
      <c r="CZ101" s="1"/>
      <c r="DA101" s="1"/>
      <c r="DB101" s="1"/>
      <c r="DC101" s="1"/>
    </row>
    <row r="102" spans="100:104" ht="7.5" customHeight="1">
      <c r="CV102" s="1"/>
      <c r="CW102" s="1"/>
      <c r="CX102" s="1"/>
      <c r="CY102" s="1"/>
      <c r="CZ102" s="1"/>
    </row>
    <row r="103" ht="7.5" customHeight="1">
      <c r="CZ103" s="1"/>
    </row>
  </sheetData>
  <sheetProtection/>
  <mergeCells count="156">
    <mergeCell ref="N19:R20"/>
    <mergeCell ref="E4:AW4"/>
    <mergeCell ref="E17:R18"/>
    <mergeCell ref="E29:R30"/>
    <mergeCell ref="AW19:AY21"/>
    <mergeCell ref="Y19:AA21"/>
    <mergeCell ref="T11:AA14"/>
    <mergeCell ref="AJ11:AL13"/>
    <mergeCell ref="Y23:AA25"/>
    <mergeCell ref="AE23:AF25"/>
    <mergeCell ref="AJ23:AL25"/>
    <mergeCell ref="AM23:AN25"/>
    <mergeCell ref="AG11:AI13"/>
    <mergeCell ref="AW11:AY13"/>
    <mergeCell ref="AO11:AQ13"/>
    <mergeCell ref="AM11:AN13"/>
    <mergeCell ref="AR11:AT13"/>
    <mergeCell ref="AU11:AV13"/>
    <mergeCell ref="AR15:AT17"/>
    <mergeCell ref="AJ15:AL17"/>
    <mergeCell ref="BH7:BH8"/>
    <mergeCell ref="AZ7:BG8"/>
    <mergeCell ref="C2:BG3"/>
    <mergeCell ref="C5:BG6"/>
    <mergeCell ref="AB7:AI8"/>
    <mergeCell ref="AJ7:AQ8"/>
    <mergeCell ref="AR7:AY8"/>
    <mergeCell ref="T7:AA8"/>
    <mergeCell ref="N11:R12"/>
    <mergeCell ref="BJ7:BO8"/>
    <mergeCell ref="AZ9:BG10"/>
    <mergeCell ref="AJ9:AQ10"/>
    <mergeCell ref="T9:AA10"/>
    <mergeCell ref="AR9:AY10"/>
    <mergeCell ref="BH9:BI10"/>
    <mergeCell ref="BJ9:BO10"/>
    <mergeCell ref="AB9:AI10"/>
    <mergeCell ref="B7:S10"/>
    <mergeCell ref="B11:D12"/>
    <mergeCell ref="E11:I12"/>
    <mergeCell ref="J11:J12"/>
    <mergeCell ref="K11:M12"/>
    <mergeCell ref="B13:D14"/>
    <mergeCell ref="E13:I13"/>
    <mergeCell ref="K13:M14"/>
    <mergeCell ref="N13:R13"/>
    <mergeCell ref="BL11:BO12"/>
    <mergeCell ref="BH13:BH14"/>
    <mergeCell ref="BI13:BK14"/>
    <mergeCell ref="BL13:BO14"/>
    <mergeCell ref="W15:X17"/>
    <mergeCell ref="BE11:BG13"/>
    <mergeCell ref="BH11:BH12"/>
    <mergeCell ref="BI11:BK12"/>
    <mergeCell ref="AZ11:BB13"/>
    <mergeCell ref="BC11:BD13"/>
    <mergeCell ref="J15:J16"/>
    <mergeCell ref="K15:M16"/>
    <mergeCell ref="N15:R16"/>
    <mergeCell ref="T15:V17"/>
    <mergeCell ref="AE11:AF13"/>
    <mergeCell ref="B17:D18"/>
    <mergeCell ref="BH17:BH18"/>
    <mergeCell ref="BI17:BK18"/>
    <mergeCell ref="AW15:AY17"/>
    <mergeCell ref="AO15:AQ17"/>
    <mergeCell ref="Y15:AA17"/>
    <mergeCell ref="AB11:AD13"/>
    <mergeCell ref="B15:D16"/>
    <mergeCell ref="E15:I16"/>
    <mergeCell ref="BL17:BO18"/>
    <mergeCell ref="AZ15:BB17"/>
    <mergeCell ref="BC15:BD17"/>
    <mergeCell ref="BE15:BG17"/>
    <mergeCell ref="AG19:AI21"/>
    <mergeCell ref="BH15:BH16"/>
    <mergeCell ref="BI15:BK16"/>
    <mergeCell ref="BL15:BO16"/>
    <mergeCell ref="AB15:AI18"/>
    <mergeCell ref="AU15:AV17"/>
    <mergeCell ref="AM15:AN17"/>
    <mergeCell ref="BI19:BK20"/>
    <mergeCell ref="AU19:AV21"/>
    <mergeCell ref="AZ19:BB21"/>
    <mergeCell ref="B19:D20"/>
    <mergeCell ref="E19:I20"/>
    <mergeCell ref="J19:J20"/>
    <mergeCell ref="K19:M20"/>
    <mergeCell ref="T19:V21"/>
    <mergeCell ref="W19:X21"/>
    <mergeCell ref="AB19:AD21"/>
    <mergeCell ref="AE19:AF21"/>
    <mergeCell ref="BC19:BD21"/>
    <mergeCell ref="BE19:BG21"/>
    <mergeCell ref="BH19:BH20"/>
    <mergeCell ref="BL19:BO20"/>
    <mergeCell ref="BH21:BH22"/>
    <mergeCell ref="BI21:BK22"/>
    <mergeCell ref="BL21:BO22"/>
    <mergeCell ref="AR19:AT21"/>
    <mergeCell ref="AJ19:AQ22"/>
    <mergeCell ref="B23:D24"/>
    <mergeCell ref="E23:I24"/>
    <mergeCell ref="J23:J24"/>
    <mergeCell ref="K23:M24"/>
    <mergeCell ref="B21:D22"/>
    <mergeCell ref="E21:I21"/>
    <mergeCell ref="K21:M22"/>
    <mergeCell ref="N21:R21"/>
    <mergeCell ref="BE23:BG25"/>
    <mergeCell ref="N23:R24"/>
    <mergeCell ref="T23:V25"/>
    <mergeCell ref="W23:X25"/>
    <mergeCell ref="AB23:AD25"/>
    <mergeCell ref="AR23:AY26"/>
    <mergeCell ref="AG23:AI25"/>
    <mergeCell ref="AO23:AQ25"/>
    <mergeCell ref="AZ23:BB25"/>
    <mergeCell ref="BC23:BD25"/>
    <mergeCell ref="BH23:BH24"/>
    <mergeCell ref="BI23:BK24"/>
    <mergeCell ref="BL23:BO24"/>
    <mergeCell ref="B25:D26"/>
    <mergeCell ref="E25:I25"/>
    <mergeCell ref="K25:M26"/>
    <mergeCell ref="N25:R25"/>
    <mergeCell ref="BH25:BH26"/>
    <mergeCell ref="BI25:BK26"/>
    <mergeCell ref="BL25:BO26"/>
    <mergeCell ref="AJ27:AL29"/>
    <mergeCell ref="B27:D28"/>
    <mergeCell ref="E27:I28"/>
    <mergeCell ref="J27:J28"/>
    <mergeCell ref="K27:M28"/>
    <mergeCell ref="N27:R28"/>
    <mergeCell ref="T27:V29"/>
    <mergeCell ref="E34:BO37"/>
    <mergeCell ref="C32:BO32"/>
    <mergeCell ref="BL27:BO28"/>
    <mergeCell ref="B29:D30"/>
    <mergeCell ref="BH29:BH30"/>
    <mergeCell ref="W27:X29"/>
    <mergeCell ref="Y27:AA29"/>
    <mergeCell ref="AB27:AD29"/>
    <mergeCell ref="AE27:AF29"/>
    <mergeCell ref="AG27:AI29"/>
    <mergeCell ref="AM27:AN29"/>
    <mergeCell ref="AO27:AQ29"/>
    <mergeCell ref="AR27:AT29"/>
    <mergeCell ref="AU27:AV29"/>
    <mergeCell ref="BI29:BK30"/>
    <mergeCell ref="BL29:BO30"/>
    <mergeCell ref="AW27:AY29"/>
    <mergeCell ref="AZ27:BG30"/>
    <mergeCell ref="BH27:BH28"/>
    <mergeCell ref="BI27:BK28"/>
  </mergeCells>
  <conditionalFormatting sqref="E13 B13 B21 B17 K13 N13 B25 E17 N25 E29 E21 K21 N21 E25 K25">
    <cfRule type="expression" priority="1" dxfId="1" stopIfTrue="1">
      <formula>$AV$14=2</formula>
    </cfRule>
    <cfRule type="expression" priority="2" dxfId="0" stopIfTrue="1">
      <formula>$AV$14=1</formula>
    </cfRule>
  </conditionalFormatting>
  <printOptions/>
  <pageMargins left="0" right="0" top="0" bottom="0" header="0.3145833333333333" footer="0.314583333333333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FN160"/>
  <sheetViews>
    <sheetView tabSelected="1" zoomScaleSheetLayoutView="100" zoomScalePageLayoutView="0" workbookViewId="0" topLeftCell="A1">
      <selection activeCell="CN99" sqref="CN99"/>
    </sheetView>
  </sheetViews>
  <sheetFormatPr defaultColWidth="1.12109375" defaultRowHeight="7.5" customHeight="1"/>
  <cols>
    <col min="1" max="1" width="1.12109375" style="2" customWidth="1"/>
    <col min="2" max="2" width="3.625" style="2" hidden="1" customWidth="1"/>
    <col min="3" max="4" width="0.875" style="2" hidden="1" customWidth="1"/>
    <col min="5" max="5" width="3.75390625" style="2" hidden="1" customWidth="1"/>
    <col min="6" max="9" width="0.875" style="2" customWidth="1"/>
    <col min="10" max="10" width="1.4921875" style="2" customWidth="1"/>
    <col min="11" max="11" width="0.74609375" style="2" customWidth="1"/>
    <col min="12" max="13" width="0.875" style="2" hidden="1" customWidth="1"/>
    <col min="14" max="14" width="4.125" style="2" hidden="1" customWidth="1"/>
    <col min="15" max="20" width="0.875" style="2" customWidth="1"/>
    <col min="21" max="21" width="1.625" style="2" customWidth="1"/>
    <col min="22" max="29" width="0.875" style="2" customWidth="1"/>
    <col min="30" max="30" width="1.37890625" style="2" customWidth="1"/>
    <col min="31" max="36" width="0.875" style="2" customWidth="1"/>
    <col min="37" max="37" width="1.25" style="2" customWidth="1"/>
    <col min="38" max="41" width="0.875" style="2" customWidth="1"/>
    <col min="42" max="42" width="0.6171875" style="2" customWidth="1"/>
    <col min="43" max="43" width="0.74609375" style="2" customWidth="1"/>
    <col min="44" max="44" width="1.12109375" style="2" customWidth="1"/>
    <col min="45" max="45" width="2.00390625" style="2" customWidth="1"/>
    <col min="46" max="46" width="1.12109375" style="2" customWidth="1"/>
    <col min="47" max="47" width="0.37109375" style="2" customWidth="1"/>
    <col min="48" max="50" width="1.12109375" style="2" customWidth="1"/>
    <col min="51" max="51" width="0.37109375" style="2" customWidth="1"/>
    <col min="52" max="52" width="4.25390625" style="2" customWidth="1"/>
    <col min="53" max="59" width="1.12109375" style="2" customWidth="1"/>
    <col min="60" max="60" width="1.00390625" style="2" customWidth="1"/>
    <col min="61" max="64" width="1.4921875" style="2" hidden="1" customWidth="1"/>
    <col min="65" max="66" width="1.4921875" style="2" customWidth="1"/>
    <col min="67" max="68" width="0.875" style="2" customWidth="1"/>
    <col min="69" max="69" width="1.4921875" style="2" customWidth="1"/>
    <col min="70" max="70" width="0.875" style="2" customWidth="1"/>
    <col min="71" max="71" width="2.375" style="2" hidden="1" customWidth="1"/>
    <col min="72" max="72" width="0.875" style="2" hidden="1" customWidth="1"/>
    <col min="73" max="73" width="2.50390625" style="2" hidden="1" customWidth="1"/>
    <col min="74" max="77" width="0.875" style="2" customWidth="1"/>
    <col min="78" max="78" width="1.75390625" style="2" customWidth="1"/>
    <col min="79" max="79" width="1.00390625" style="2" customWidth="1"/>
    <col min="80" max="80" width="1.37890625" style="2" customWidth="1"/>
    <col min="81" max="88" width="0.875" style="2" customWidth="1"/>
    <col min="89" max="89" width="1.625" style="2" customWidth="1"/>
    <col min="90" max="99" width="0.875" style="2" customWidth="1"/>
    <col min="100" max="100" width="1.4921875" style="2" customWidth="1"/>
    <col min="101" max="101" width="0.875" style="2" customWidth="1"/>
    <col min="102" max="102" width="0.5" style="2" customWidth="1"/>
    <col min="103" max="103" width="2.00390625" style="2" customWidth="1"/>
    <col min="104" max="104" width="1.4921875" style="2" customWidth="1"/>
    <col min="105" max="106" width="0.6171875" style="2" customWidth="1"/>
    <col min="107" max="107" width="1.00390625" style="2" customWidth="1"/>
    <col min="108" max="108" width="0.37109375" style="2" customWidth="1"/>
    <col min="109" max="109" width="1.4921875" style="2" customWidth="1"/>
    <col min="110" max="110" width="0.2421875" style="2" customWidth="1"/>
    <col min="111" max="111" width="2.875" style="2" customWidth="1"/>
    <col min="112" max="113" width="1.12109375" style="2" customWidth="1"/>
    <col min="114" max="114" width="1.4921875" style="2" customWidth="1"/>
    <col min="115" max="115" width="1.12109375" style="2" customWidth="1"/>
    <col min="116" max="116" width="0.37109375" style="2" customWidth="1"/>
    <col min="117" max="117" width="1.75390625" style="2" customWidth="1"/>
    <col min="118" max="16384" width="1.12109375" style="2" customWidth="1"/>
  </cols>
  <sheetData>
    <row r="1" ht="5.25" customHeight="1"/>
    <row r="2" spans="3:117" ht="12" customHeight="1">
      <c r="C2" s="410" t="s">
        <v>1353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</row>
    <row r="3" spans="3:117" ht="18.75" customHeight="1"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</row>
    <row r="4" spans="3:110" ht="6" customHeight="1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</row>
    <row r="5" spans="3:118" ht="12" customHeight="1">
      <c r="C5" s="342" t="s">
        <v>385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1"/>
      <c r="BJ5" s="342" t="s">
        <v>1445</v>
      </c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</row>
    <row r="6" spans="3:118" ht="12" customHeight="1" thickBot="1"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1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</row>
    <row r="7" spans="1:118" ht="12" customHeight="1">
      <c r="A7" s="11"/>
      <c r="C7" s="361" t="s">
        <v>377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3"/>
      <c r="T7" s="412" t="str">
        <f>F11</f>
        <v>成宮</v>
      </c>
      <c r="U7" s="396"/>
      <c r="V7" s="396"/>
      <c r="W7" s="396"/>
      <c r="X7" s="396"/>
      <c r="Y7" s="396"/>
      <c r="Z7" s="396"/>
      <c r="AA7" s="405"/>
      <c r="AB7" s="353" t="str">
        <f>F15</f>
        <v>片岡</v>
      </c>
      <c r="AC7" s="342"/>
      <c r="AD7" s="342"/>
      <c r="AE7" s="342"/>
      <c r="AF7" s="342"/>
      <c r="AG7" s="342"/>
      <c r="AH7" s="342"/>
      <c r="AI7" s="342"/>
      <c r="AJ7" s="412" t="str">
        <f>F19</f>
        <v>小柳</v>
      </c>
      <c r="AK7" s="396"/>
      <c r="AL7" s="396"/>
      <c r="AM7" s="396"/>
      <c r="AN7" s="396"/>
      <c r="AO7" s="396"/>
      <c r="AP7" s="396"/>
      <c r="AQ7" s="405"/>
      <c r="AR7" s="412" t="str">
        <f>F23</f>
        <v>羽月</v>
      </c>
      <c r="AS7" s="396"/>
      <c r="AT7" s="396"/>
      <c r="AU7" s="396"/>
      <c r="AV7" s="396"/>
      <c r="AW7" s="396"/>
      <c r="AX7" s="396"/>
      <c r="AY7" s="461"/>
      <c r="AZ7" s="407">
        <f>IF(AZ13&lt;&gt;"","取得","")</f>
      </c>
      <c r="BA7" s="44"/>
      <c r="BB7" s="396" t="s">
        <v>378</v>
      </c>
      <c r="BC7" s="396"/>
      <c r="BD7" s="396"/>
      <c r="BE7" s="396"/>
      <c r="BF7" s="396"/>
      <c r="BG7" s="397"/>
      <c r="BH7" s="75"/>
      <c r="BI7" s="4"/>
      <c r="BJ7" s="361" t="s">
        <v>393</v>
      </c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3"/>
      <c r="CA7" s="412" t="str">
        <f>BM11</f>
        <v>川上</v>
      </c>
      <c r="CB7" s="396"/>
      <c r="CC7" s="396"/>
      <c r="CD7" s="396"/>
      <c r="CE7" s="396"/>
      <c r="CF7" s="396"/>
      <c r="CG7" s="396"/>
      <c r="CH7" s="405"/>
      <c r="CI7" s="353" t="str">
        <f>BM15</f>
        <v>木下</v>
      </c>
      <c r="CJ7" s="342"/>
      <c r="CK7" s="342"/>
      <c r="CL7" s="342"/>
      <c r="CM7" s="342"/>
      <c r="CN7" s="342"/>
      <c r="CO7" s="342"/>
      <c r="CP7" s="342"/>
      <c r="CQ7" s="412" t="str">
        <f>BM19</f>
        <v>田中</v>
      </c>
      <c r="CR7" s="396"/>
      <c r="CS7" s="396"/>
      <c r="CT7" s="396"/>
      <c r="CU7" s="396"/>
      <c r="CV7" s="396"/>
      <c r="CW7" s="396"/>
      <c r="CX7" s="405"/>
      <c r="CY7" s="412" t="str">
        <f>BM23</f>
        <v>小笠原</v>
      </c>
      <c r="CZ7" s="396"/>
      <c r="DA7" s="396"/>
      <c r="DB7" s="396"/>
      <c r="DC7" s="396"/>
      <c r="DD7" s="396"/>
      <c r="DE7" s="396"/>
      <c r="DF7" s="461"/>
      <c r="DG7" s="407">
        <f>IF(DG13&lt;&gt;"","取得","")</f>
      </c>
      <c r="DH7" s="44"/>
      <c r="DI7" s="396" t="s">
        <v>378</v>
      </c>
      <c r="DJ7" s="396"/>
      <c r="DK7" s="396"/>
      <c r="DL7" s="396"/>
      <c r="DM7" s="396"/>
      <c r="DN7" s="397"/>
    </row>
    <row r="8" spans="1:118" ht="12" customHeight="1">
      <c r="A8" s="11"/>
      <c r="C8" s="36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3"/>
      <c r="T8" s="353"/>
      <c r="U8" s="342"/>
      <c r="V8" s="342"/>
      <c r="W8" s="342"/>
      <c r="X8" s="342"/>
      <c r="Y8" s="342"/>
      <c r="Z8" s="342"/>
      <c r="AA8" s="343"/>
      <c r="AB8" s="353"/>
      <c r="AC8" s="342"/>
      <c r="AD8" s="342"/>
      <c r="AE8" s="342"/>
      <c r="AF8" s="342"/>
      <c r="AG8" s="342"/>
      <c r="AH8" s="342"/>
      <c r="AI8" s="342"/>
      <c r="AJ8" s="353"/>
      <c r="AK8" s="342"/>
      <c r="AL8" s="342"/>
      <c r="AM8" s="342"/>
      <c r="AN8" s="342"/>
      <c r="AO8" s="342"/>
      <c r="AP8" s="342"/>
      <c r="AQ8" s="343"/>
      <c r="AR8" s="353"/>
      <c r="AS8" s="342"/>
      <c r="AT8" s="342"/>
      <c r="AU8" s="342"/>
      <c r="AV8" s="342"/>
      <c r="AW8" s="342"/>
      <c r="AX8" s="342"/>
      <c r="AY8" s="399"/>
      <c r="AZ8" s="401"/>
      <c r="BB8" s="342"/>
      <c r="BC8" s="342"/>
      <c r="BD8" s="342"/>
      <c r="BE8" s="342"/>
      <c r="BF8" s="342"/>
      <c r="BG8" s="398"/>
      <c r="BH8" s="75"/>
      <c r="BI8" s="4"/>
      <c r="BJ8" s="361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3"/>
      <c r="CA8" s="353"/>
      <c r="CB8" s="342"/>
      <c r="CC8" s="342"/>
      <c r="CD8" s="342"/>
      <c r="CE8" s="342"/>
      <c r="CF8" s="342"/>
      <c r="CG8" s="342"/>
      <c r="CH8" s="343"/>
      <c r="CI8" s="353"/>
      <c r="CJ8" s="342"/>
      <c r="CK8" s="342"/>
      <c r="CL8" s="342"/>
      <c r="CM8" s="342"/>
      <c r="CN8" s="342"/>
      <c r="CO8" s="342"/>
      <c r="CP8" s="342"/>
      <c r="CQ8" s="353"/>
      <c r="CR8" s="342"/>
      <c r="CS8" s="342"/>
      <c r="CT8" s="342"/>
      <c r="CU8" s="342"/>
      <c r="CV8" s="342"/>
      <c r="CW8" s="342"/>
      <c r="CX8" s="343"/>
      <c r="CY8" s="353"/>
      <c r="CZ8" s="342"/>
      <c r="DA8" s="342"/>
      <c r="DB8" s="342"/>
      <c r="DC8" s="342"/>
      <c r="DD8" s="342"/>
      <c r="DE8" s="342"/>
      <c r="DF8" s="399"/>
      <c r="DG8" s="401"/>
      <c r="DI8" s="342"/>
      <c r="DJ8" s="342"/>
      <c r="DK8" s="342"/>
      <c r="DL8" s="342"/>
      <c r="DM8" s="342"/>
      <c r="DN8" s="398"/>
    </row>
    <row r="9" spans="1:118" ht="12" customHeight="1">
      <c r="A9" s="11"/>
      <c r="C9" s="361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3"/>
      <c r="T9" s="353" t="str">
        <f>O11</f>
        <v>筒井</v>
      </c>
      <c r="U9" s="342"/>
      <c r="V9" s="342"/>
      <c r="W9" s="342"/>
      <c r="X9" s="342"/>
      <c r="Y9" s="342"/>
      <c r="Z9" s="342"/>
      <c r="AA9" s="343"/>
      <c r="AB9" s="353" t="str">
        <f>O15</f>
        <v>福永</v>
      </c>
      <c r="AC9" s="342"/>
      <c r="AD9" s="342"/>
      <c r="AE9" s="342"/>
      <c r="AF9" s="342"/>
      <c r="AG9" s="342"/>
      <c r="AH9" s="342"/>
      <c r="AI9" s="342"/>
      <c r="AJ9" s="353" t="str">
        <f>O19</f>
        <v>廣部</v>
      </c>
      <c r="AK9" s="342"/>
      <c r="AL9" s="342"/>
      <c r="AM9" s="342"/>
      <c r="AN9" s="342"/>
      <c r="AO9" s="342"/>
      <c r="AP9" s="342"/>
      <c r="AQ9" s="343"/>
      <c r="AR9" s="353" t="str">
        <f>O23</f>
        <v>大脇</v>
      </c>
      <c r="AS9" s="342"/>
      <c r="AT9" s="342"/>
      <c r="AU9" s="342"/>
      <c r="AV9" s="342"/>
      <c r="AW9" s="342"/>
      <c r="AX9" s="342"/>
      <c r="AY9" s="399"/>
      <c r="AZ9" s="401">
        <f>IF(AZ13&lt;&gt;"","ゲーム率","")</f>
      </c>
      <c r="BA9" s="342"/>
      <c r="BB9" s="342" t="s">
        <v>379</v>
      </c>
      <c r="BC9" s="342"/>
      <c r="BD9" s="342"/>
      <c r="BE9" s="342"/>
      <c r="BF9" s="342"/>
      <c r="BG9" s="398"/>
      <c r="BH9" s="75"/>
      <c r="BI9" s="4"/>
      <c r="BJ9" s="361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3"/>
      <c r="CA9" s="353" t="str">
        <f>BV11</f>
        <v>佐藤</v>
      </c>
      <c r="CB9" s="342"/>
      <c r="CC9" s="342"/>
      <c r="CD9" s="342"/>
      <c r="CE9" s="342"/>
      <c r="CF9" s="342"/>
      <c r="CG9" s="342"/>
      <c r="CH9" s="343"/>
      <c r="CI9" s="353" t="str">
        <f>BV15</f>
        <v>小塩</v>
      </c>
      <c r="CJ9" s="342"/>
      <c r="CK9" s="342"/>
      <c r="CL9" s="342"/>
      <c r="CM9" s="342"/>
      <c r="CN9" s="342"/>
      <c r="CO9" s="342"/>
      <c r="CP9" s="342"/>
      <c r="CQ9" s="353" t="str">
        <f>BV19</f>
        <v>松井</v>
      </c>
      <c r="CR9" s="342"/>
      <c r="CS9" s="342"/>
      <c r="CT9" s="342"/>
      <c r="CU9" s="342"/>
      <c r="CV9" s="342"/>
      <c r="CW9" s="342"/>
      <c r="CX9" s="343"/>
      <c r="CY9" s="342" t="str">
        <f>BV23</f>
        <v>小笠原</v>
      </c>
      <c r="CZ9" s="342"/>
      <c r="DA9" s="342"/>
      <c r="DB9" s="342"/>
      <c r="DC9" s="342"/>
      <c r="DD9" s="342"/>
      <c r="DE9" s="342"/>
      <c r="DF9" s="399"/>
      <c r="DG9" s="401">
        <f>IF(DG13&lt;&gt;"","ゲーム率","")</f>
      </c>
      <c r="DH9" s="342"/>
      <c r="DI9" s="342" t="s">
        <v>379</v>
      </c>
      <c r="DJ9" s="342"/>
      <c r="DK9" s="342"/>
      <c r="DL9" s="342"/>
      <c r="DM9" s="342"/>
      <c r="DN9" s="398"/>
    </row>
    <row r="10" spans="1:118" ht="12" customHeight="1">
      <c r="A10" s="11"/>
      <c r="C10" s="406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5"/>
      <c r="T10" s="354"/>
      <c r="U10" s="344"/>
      <c r="V10" s="344"/>
      <c r="W10" s="344"/>
      <c r="X10" s="344"/>
      <c r="Y10" s="344"/>
      <c r="Z10" s="344"/>
      <c r="AA10" s="345"/>
      <c r="AB10" s="354"/>
      <c r="AC10" s="344"/>
      <c r="AD10" s="344"/>
      <c r="AE10" s="344"/>
      <c r="AF10" s="344"/>
      <c r="AG10" s="344"/>
      <c r="AH10" s="344"/>
      <c r="AI10" s="344"/>
      <c r="AJ10" s="354"/>
      <c r="AK10" s="344"/>
      <c r="AL10" s="344"/>
      <c r="AM10" s="344"/>
      <c r="AN10" s="344"/>
      <c r="AO10" s="344"/>
      <c r="AP10" s="344"/>
      <c r="AQ10" s="345"/>
      <c r="AR10" s="354"/>
      <c r="AS10" s="344"/>
      <c r="AT10" s="344"/>
      <c r="AU10" s="344"/>
      <c r="AV10" s="344"/>
      <c r="AW10" s="344"/>
      <c r="AX10" s="344"/>
      <c r="AY10" s="400"/>
      <c r="AZ10" s="402"/>
      <c r="BA10" s="344"/>
      <c r="BB10" s="344"/>
      <c r="BC10" s="344"/>
      <c r="BD10" s="344"/>
      <c r="BE10" s="344"/>
      <c r="BF10" s="344"/>
      <c r="BG10" s="403"/>
      <c r="BH10" s="75"/>
      <c r="BI10" s="4"/>
      <c r="BJ10" s="406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5"/>
      <c r="CA10" s="354"/>
      <c r="CB10" s="344"/>
      <c r="CC10" s="344"/>
      <c r="CD10" s="344"/>
      <c r="CE10" s="344"/>
      <c r="CF10" s="344"/>
      <c r="CG10" s="344"/>
      <c r="CH10" s="345"/>
      <c r="CI10" s="354"/>
      <c r="CJ10" s="344"/>
      <c r="CK10" s="344"/>
      <c r="CL10" s="344"/>
      <c r="CM10" s="344"/>
      <c r="CN10" s="344"/>
      <c r="CO10" s="344"/>
      <c r="CP10" s="344"/>
      <c r="CQ10" s="354"/>
      <c r="CR10" s="344"/>
      <c r="CS10" s="344"/>
      <c r="CT10" s="344"/>
      <c r="CU10" s="344"/>
      <c r="CV10" s="344"/>
      <c r="CW10" s="344"/>
      <c r="CX10" s="345"/>
      <c r="CY10" s="344"/>
      <c r="CZ10" s="344"/>
      <c r="DA10" s="344"/>
      <c r="DB10" s="344"/>
      <c r="DC10" s="344"/>
      <c r="DD10" s="344"/>
      <c r="DE10" s="344"/>
      <c r="DF10" s="400"/>
      <c r="DG10" s="402"/>
      <c r="DH10" s="344"/>
      <c r="DI10" s="344"/>
      <c r="DJ10" s="344"/>
      <c r="DK10" s="344"/>
      <c r="DL10" s="344"/>
      <c r="DM10" s="344"/>
      <c r="DN10" s="403"/>
    </row>
    <row r="11" spans="1:118" s="1" customFormat="1" ht="12" customHeight="1">
      <c r="A11" s="75"/>
      <c r="B11" s="440">
        <f>BD13</f>
        <v>1</v>
      </c>
      <c r="C11" s="364" t="s">
        <v>1318</v>
      </c>
      <c r="D11" s="340"/>
      <c r="E11" s="340"/>
      <c r="F11" s="394" t="str">
        <f>IF(C11="ここに","",VLOOKUP(C11,'登録ナンバー'!$A$1:$C$616,2,0))</f>
        <v>成宮</v>
      </c>
      <c r="G11" s="394"/>
      <c r="H11" s="394"/>
      <c r="I11" s="394"/>
      <c r="J11" s="394"/>
      <c r="K11" s="394" t="s">
        <v>381</v>
      </c>
      <c r="L11" s="394" t="s">
        <v>1462</v>
      </c>
      <c r="M11" s="394"/>
      <c r="N11" s="394"/>
      <c r="O11" s="394" t="str">
        <f>IF(L11="ここに","",VLOOKUP(L11,'登録ナンバー'!$A$1:$C$616,2,0))</f>
        <v>筒井</v>
      </c>
      <c r="P11" s="394"/>
      <c r="Q11" s="394"/>
      <c r="R11" s="394"/>
      <c r="S11" s="395"/>
      <c r="T11" s="481">
        <f>IF(AB11="","丸付き数字は試合順番","")</f>
      </c>
      <c r="U11" s="419"/>
      <c r="V11" s="419"/>
      <c r="W11" s="419"/>
      <c r="X11" s="419"/>
      <c r="Y11" s="419"/>
      <c r="Z11" s="419"/>
      <c r="AA11" s="420"/>
      <c r="AB11" s="368" t="s">
        <v>1454</v>
      </c>
      <c r="AC11" s="269"/>
      <c r="AD11" s="269"/>
      <c r="AE11" s="269" t="s">
        <v>382</v>
      </c>
      <c r="AF11" s="269">
        <v>1</v>
      </c>
      <c r="AG11" s="269"/>
      <c r="AH11" s="269"/>
      <c r="AI11" s="413"/>
      <c r="AJ11" s="368" t="s">
        <v>1454</v>
      </c>
      <c r="AK11" s="269"/>
      <c r="AL11" s="269"/>
      <c r="AM11" s="269" t="s">
        <v>382</v>
      </c>
      <c r="AN11" s="394">
        <v>1</v>
      </c>
      <c r="AO11" s="394"/>
      <c r="AP11" s="394"/>
      <c r="AQ11" s="395"/>
      <c r="AR11" s="368" t="s">
        <v>1454</v>
      </c>
      <c r="AS11" s="269"/>
      <c r="AT11" s="559" t="s">
        <v>382</v>
      </c>
      <c r="AU11" s="269">
        <v>0</v>
      </c>
      <c r="AV11" s="269"/>
      <c r="AW11" s="269"/>
      <c r="AX11" s="269"/>
      <c r="AY11" s="370"/>
      <c r="AZ11" s="372">
        <f>IF(COUNTIF(BA11:BC24,1)=2,"直接対決","")</f>
      </c>
      <c r="BA11" s="374">
        <f>COUNTIF(T11:AY12,"⑥")+COUNTIF(T11:AY12,"⑦")</f>
        <v>3</v>
      </c>
      <c r="BB11" s="374"/>
      <c r="BC11" s="374"/>
      <c r="BD11" s="376">
        <f>IF(AB11="","",3-BA11)</f>
        <v>0</v>
      </c>
      <c r="BE11" s="376"/>
      <c r="BF11" s="376"/>
      <c r="BG11" s="377"/>
      <c r="BH11" s="76"/>
      <c r="BI11" s="440">
        <f>DK13</f>
        <v>1</v>
      </c>
      <c r="BJ11" s="314" t="s">
        <v>1320</v>
      </c>
      <c r="BK11" s="333"/>
      <c r="BL11" s="333"/>
      <c r="BM11" s="393" t="str">
        <f>IF(BJ11="ここに","",VLOOKUP(BJ11,'登録ナンバー'!$A$1:$C$619,2,0))</f>
        <v>川上</v>
      </c>
      <c r="BN11" s="393"/>
      <c r="BO11" s="393"/>
      <c r="BP11" s="393"/>
      <c r="BQ11" s="393"/>
      <c r="BR11" s="389" t="s">
        <v>381</v>
      </c>
      <c r="BS11" s="393" t="s">
        <v>1453</v>
      </c>
      <c r="BT11" s="393"/>
      <c r="BU11" s="393"/>
      <c r="BV11" s="393" t="str">
        <f>IF(BS11="ここに","",VLOOKUP(BS11,'登録ナンバー'!$A$1:$C$619,2,0))</f>
        <v>佐藤</v>
      </c>
      <c r="BW11" s="393"/>
      <c r="BX11" s="393"/>
      <c r="BY11" s="393"/>
      <c r="BZ11" s="393"/>
      <c r="CA11" s="481">
        <f>IF(CI11="","丸付き数字は試合順番","")</f>
      </c>
      <c r="CB11" s="419"/>
      <c r="CC11" s="419"/>
      <c r="CD11" s="419"/>
      <c r="CE11" s="419"/>
      <c r="CF11" s="419"/>
      <c r="CG11" s="419"/>
      <c r="CH11" s="420"/>
      <c r="CI11" s="368" t="s">
        <v>1454</v>
      </c>
      <c r="CJ11" s="269"/>
      <c r="CK11" s="269"/>
      <c r="CL11" s="269" t="s">
        <v>382</v>
      </c>
      <c r="CM11" s="269">
        <v>0</v>
      </c>
      <c r="CN11" s="269"/>
      <c r="CO11" s="269"/>
      <c r="CP11" s="413"/>
      <c r="CQ11" s="368" t="s">
        <v>1455</v>
      </c>
      <c r="CR11" s="269"/>
      <c r="CS11" s="269"/>
      <c r="CT11" s="269" t="s">
        <v>382</v>
      </c>
      <c r="CU11" s="394">
        <v>5</v>
      </c>
      <c r="CV11" s="394"/>
      <c r="CW11" s="394"/>
      <c r="CX11" s="395"/>
      <c r="CY11" s="368" t="s">
        <v>1454</v>
      </c>
      <c r="CZ11" s="269"/>
      <c r="DA11" s="269" t="s">
        <v>382</v>
      </c>
      <c r="DB11" s="269">
        <v>1</v>
      </c>
      <c r="DC11" s="269"/>
      <c r="DD11" s="269"/>
      <c r="DE11" s="269"/>
      <c r="DF11" s="370"/>
      <c r="DG11" s="372"/>
      <c r="DH11" s="374">
        <f>COUNTIF(CA11:DF12,"⑥")+COUNTIF(CA11:DF12,"⑦")</f>
        <v>3</v>
      </c>
      <c r="DI11" s="374"/>
      <c r="DJ11" s="374"/>
      <c r="DK11" s="376">
        <f>IF(CI11="","",3-DH11)</f>
        <v>0</v>
      </c>
      <c r="DL11" s="376"/>
      <c r="DM11" s="376"/>
      <c r="DN11" s="377"/>
    </row>
    <row r="12" spans="1:118" s="1" customFormat="1" ht="12" customHeight="1">
      <c r="A12" s="75"/>
      <c r="B12" s="440"/>
      <c r="C12" s="361"/>
      <c r="D12" s="342"/>
      <c r="E12" s="342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2"/>
      <c r="T12" s="482"/>
      <c r="U12" s="421"/>
      <c r="V12" s="421"/>
      <c r="W12" s="421"/>
      <c r="X12" s="421"/>
      <c r="Y12" s="421"/>
      <c r="Z12" s="421"/>
      <c r="AA12" s="422"/>
      <c r="AB12" s="369"/>
      <c r="AC12" s="270"/>
      <c r="AD12" s="270"/>
      <c r="AE12" s="270"/>
      <c r="AF12" s="270"/>
      <c r="AG12" s="270"/>
      <c r="AH12" s="270"/>
      <c r="AI12" s="414"/>
      <c r="AJ12" s="369"/>
      <c r="AK12" s="270"/>
      <c r="AL12" s="270"/>
      <c r="AM12" s="270"/>
      <c r="AN12" s="391"/>
      <c r="AO12" s="391"/>
      <c r="AP12" s="391"/>
      <c r="AQ12" s="392"/>
      <c r="AR12" s="369"/>
      <c r="AS12" s="270"/>
      <c r="AT12" s="560"/>
      <c r="AU12" s="270"/>
      <c r="AV12" s="270"/>
      <c r="AW12" s="270"/>
      <c r="AX12" s="270"/>
      <c r="AY12" s="371"/>
      <c r="AZ12" s="373"/>
      <c r="BA12" s="375"/>
      <c r="BB12" s="375"/>
      <c r="BC12" s="375"/>
      <c r="BD12" s="378"/>
      <c r="BE12" s="378"/>
      <c r="BF12" s="378"/>
      <c r="BG12" s="379"/>
      <c r="BH12" s="76"/>
      <c r="BI12" s="440"/>
      <c r="BJ12" s="315"/>
      <c r="BK12" s="335"/>
      <c r="BL12" s="335"/>
      <c r="BM12" s="388"/>
      <c r="BN12" s="388"/>
      <c r="BO12" s="388"/>
      <c r="BP12" s="388"/>
      <c r="BQ12" s="388"/>
      <c r="BR12" s="389"/>
      <c r="BS12" s="388"/>
      <c r="BT12" s="388"/>
      <c r="BU12" s="388"/>
      <c r="BV12" s="388"/>
      <c r="BW12" s="388"/>
      <c r="BX12" s="388"/>
      <c r="BY12" s="388"/>
      <c r="BZ12" s="388"/>
      <c r="CA12" s="482"/>
      <c r="CB12" s="421"/>
      <c r="CC12" s="421"/>
      <c r="CD12" s="421"/>
      <c r="CE12" s="421"/>
      <c r="CF12" s="421"/>
      <c r="CG12" s="421"/>
      <c r="CH12" s="422"/>
      <c r="CI12" s="369"/>
      <c r="CJ12" s="270"/>
      <c r="CK12" s="270"/>
      <c r="CL12" s="270"/>
      <c r="CM12" s="270"/>
      <c r="CN12" s="270"/>
      <c r="CO12" s="270"/>
      <c r="CP12" s="414"/>
      <c r="CQ12" s="369"/>
      <c r="CR12" s="270"/>
      <c r="CS12" s="270"/>
      <c r="CT12" s="270"/>
      <c r="CU12" s="391"/>
      <c r="CV12" s="391"/>
      <c r="CW12" s="391"/>
      <c r="CX12" s="392"/>
      <c r="CY12" s="369"/>
      <c r="CZ12" s="270"/>
      <c r="DA12" s="270"/>
      <c r="DB12" s="270"/>
      <c r="DC12" s="270"/>
      <c r="DD12" s="270"/>
      <c r="DE12" s="270"/>
      <c r="DF12" s="371"/>
      <c r="DG12" s="373"/>
      <c r="DH12" s="375"/>
      <c r="DI12" s="375"/>
      <c r="DJ12" s="375"/>
      <c r="DK12" s="378"/>
      <c r="DL12" s="378"/>
      <c r="DM12" s="378"/>
      <c r="DN12" s="379"/>
    </row>
    <row r="13" spans="1:118" ht="19.5" customHeight="1">
      <c r="A13" s="11"/>
      <c r="C13" s="361" t="s">
        <v>383</v>
      </c>
      <c r="D13" s="342"/>
      <c r="E13" s="342"/>
      <c r="F13" s="391" t="str">
        <f>IF(C11="ここに","",VLOOKUP(C11,'登録ナンバー'!$A$1:$D$616,4,0))</f>
        <v>ぼんズ</v>
      </c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2"/>
      <c r="T13" s="482"/>
      <c r="U13" s="421"/>
      <c r="V13" s="421"/>
      <c r="W13" s="421"/>
      <c r="X13" s="421"/>
      <c r="Y13" s="421"/>
      <c r="Z13" s="421"/>
      <c r="AA13" s="422"/>
      <c r="AB13" s="369"/>
      <c r="AC13" s="270"/>
      <c r="AD13" s="270"/>
      <c r="AE13" s="270"/>
      <c r="AF13" s="270"/>
      <c r="AG13" s="270"/>
      <c r="AH13" s="270"/>
      <c r="AI13" s="414"/>
      <c r="AJ13" s="369"/>
      <c r="AK13" s="270"/>
      <c r="AL13" s="270"/>
      <c r="AM13" s="270"/>
      <c r="AN13" s="391"/>
      <c r="AO13" s="391"/>
      <c r="AP13" s="391"/>
      <c r="AQ13" s="392"/>
      <c r="AR13" s="369"/>
      <c r="AS13" s="270"/>
      <c r="AT13" s="560"/>
      <c r="AU13" s="270"/>
      <c r="AV13" s="270"/>
      <c r="AW13" s="270"/>
      <c r="AX13" s="270"/>
      <c r="AY13" s="371"/>
      <c r="AZ13" s="380">
        <f>IF(OR(COUNTIF(BA11:BC24,2)=3,COUNTIF(BA11:BC24,1)=3),(AB14+AJ14+AR14)/(AB14+AJ14+AF11+AN11+AW11+AR14),"")</f>
      </c>
      <c r="BA13" s="382"/>
      <c r="BB13" s="382"/>
      <c r="BC13" s="382"/>
      <c r="BD13" s="384">
        <f>IF(AZ13&lt;&gt;"",RANK(AZ13,AZ13:AZ26),RANK(BA11,BA11:BC24))</f>
        <v>1</v>
      </c>
      <c r="BE13" s="384"/>
      <c r="BF13" s="384"/>
      <c r="BG13" s="385"/>
      <c r="BH13" s="214"/>
      <c r="BJ13" s="315" t="s">
        <v>383</v>
      </c>
      <c r="BK13" s="335"/>
      <c r="BL13" s="335"/>
      <c r="BM13" s="388" t="str">
        <f>IF(BJ11="ここに","",VLOOKUP(BJ11,'登録ナンバー'!$A$1:$D$619,4,0))</f>
        <v>村田八日市</v>
      </c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437"/>
      <c r="CA13" s="482"/>
      <c r="CB13" s="421"/>
      <c r="CC13" s="421"/>
      <c r="CD13" s="421"/>
      <c r="CE13" s="421"/>
      <c r="CF13" s="421"/>
      <c r="CG13" s="421"/>
      <c r="CH13" s="422"/>
      <c r="CI13" s="369"/>
      <c r="CJ13" s="270"/>
      <c r="CK13" s="270"/>
      <c r="CL13" s="270"/>
      <c r="CM13" s="270"/>
      <c r="CN13" s="270"/>
      <c r="CO13" s="270"/>
      <c r="CP13" s="414"/>
      <c r="CQ13" s="369"/>
      <c r="CR13" s="270"/>
      <c r="CS13" s="270"/>
      <c r="CT13" s="270"/>
      <c r="CU13" s="391"/>
      <c r="CV13" s="391"/>
      <c r="CW13" s="391"/>
      <c r="CX13" s="392"/>
      <c r="CY13" s="369"/>
      <c r="CZ13" s="270"/>
      <c r="DA13" s="270"/>
      <c r="DB13" s="270"/>
      <c r="DC13" s="270"/>
      <c r="DD13" s="270"/>
      <c r="DE13" s="270"/>
      <c r="DF13" s="371"/>
      <c r="DG13" s="380"/>
      <c r="DH13" s="382"/>
      <c r="DI13" s="382"/>
      <c r="DJ13" s="382"/>
      <c r="DK13" s="384">
        <f>IF(DG13&lt;&gt;"",RANK(DG13,DG13:DG26),RANK(DH11,DH11:DJ24))</f>
        <v>1</v>
      </c>
      <c r="DL13" s="384"/>
      <c r="DM13" s="384"/>
      <c r="DN13" s="385"/>
    </row>
    <row r="14" spans="1:118" ht="5.25" customHeight="1" hidden="1">
      <c r="A14" s="11"/>
      <c r="C14" s="361"/>
      <c r="D14" s="342"/>
      <c r="E14" s="342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1"/>
      <c r="T14" s="483"/>
      <c r="U14" s="423"/>
      <c r="V14" s="423"/>
      <c r="W14" s="423"/>
      <c r="X14" s="423"/>
      <c r="Y14" s="423"/>
      <c r="Z14" s="423"/>
      <c r="AA14" s="424"/>
      <c r="AB14" s="256" t="str">
        <f>IF(AB11="⑦","7",IF(AB11="⑥","6",AB11))</f>
        <v>6</v>
      </c>
      <c r="AC14" s="259"/>
      <c r="AD14" s="259"/>
      <c r="AE14" s="259"/>
      <c r="AF14" s="259"/>
      <c r="AG14" s="259"/>
      <c r="AH14" s="259"/>
      <c r="AI14" s="260"/>
      <c r="AJ14" s="256" t="str">
        <f>IF(AJ11="⑦","7",IF(AJ11="⑥","6",AJ11))</f>
        <v>6</v>
      </c>
      <c r="AK14" s="259"/>
      <c r="AL14" s="259"/>
      <c r="AM14" s="259"/>
      <c r="AN14" s="259"/>
      <c r="AO14" s="259"/>
      <c r="AP14" s="259"/>
      <c r="AQ14" s="260"/>
      <c r="AR14" s="259" t="str">
        <f>IF(AR11="⑦","7",IF(AR11="⑥","6",AR11))</f>
        <v>6</v>
      </c>
      <c r="AS14" s="259"/>
      <c r="AT14" s="259"/>
      <c r="AU14" s="279"/>
      <c r="AV14" s="247"/>
      <c r="AW14" s="279"/>
      <c r="AX14" s="279"/>
      <c r="AY14" s="280"/>
      <c r="AZ14" s="381"/>
      <c r="BA14" s="383"/>
      <c r="BB14" s="383"/>
      <c r="BC14" s="383"/>
      <c r="BD14" s="386"/>
      <c r="BE14" s="386"/>
      <c r="BF14" s="386"/>
      <c r="BG14" s="387"/>
      <c r="BH14" s="61"/>
      <c r="BJ14" s="316"/>
      <c r="BK14" s="306"/>
      <c r="BL14" s="306"/>
      <c r="BM14" s="390"/>
      <c r="BN14" s="390"/>
      <c r="BO14" s="390"/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438"/>
      <c r="CA14" s="483"/>
      <c r="CB14" s="423"/>
      <c r="CC14" s="423"/>
      <c r="CD14" s="423"/>
      <c r="CE14" s="423"/>
      <c r="CF14" s="423"/>
      <c r="CG14" s="423"/>
      <c r="CH14" s="424"/>
      <c r="CI14" s="256" t="str">
        <f>IF(CI11="⑦","7",IF(CI11="⑥","6",CI11))</f>
        <v>6</v>
      </c>
      <c r="CJ14" s="259"/>
      <c r="CK14" s="259"/>
      <c r="CL14" s="259"/>
      <c r="CM14" s="259"/>
      <c r="CN14" s="259"/>
      <c r="CO14" s="259"/>
      <c r="CP14" s="260"/>
      <c r="CQ14" s="256" t="str">
        <f>IF(CQ11="⑦","7",IF(CQ11="⑥","6",CQ11))</f>
        <v>7</v>
      </c>
      <c r="CR14" s="259"/>
      <c r="CS14" s="259"/>
      <c r="CT14" s="259"/>
      <c r="CU14" s="259"/>
      <c r="CV14" s="259"/>
      <c r="CW14" s="259"/>
      <c r="CX14" s="260"/>
      <c r="CY14" s="259" t="str">
        <f>IF(CY11="⑦","7",IF(CY11="⑥","6",CY11))</f>
        <v>6</v>
      </c>
      <c r="CZ14" s="259"/>
      <c r="DA14" s="259"/>
      <c r="DB14" s="279"/>
      <c r="DC14" s="247"/>
      <c r="DD14" s="279"/>
      <c r="DE14" s="279"/>
      <c r="DF14" s="280"/>
      <c r="DG14" s="381"/>
      <c r="DH14" s="383"/>
      <c r="DI14" s="383"/>
      <c r="DJ14" s="383"/>
      <c r="DK14" s="386"/>
      <c r="DL14" s="386"/>
      <c r="DM14" s="386"/>
      <c r="DN14" s="387"/>
    </row>
    <row r="15" spans="1:118" ht="12" customHeight="1">
      <c r="A15" s="11"/>
      <c r="B15" s="440">
        <f>BD17</f>
        <v>2</v>
      </c>
      <c r="C15" s="364" t="s">
        <v>1335</v>
      </c>
      <c r="D15" s="340"/>
      <c r="E15" s="340"/>
      <c r="F15" s="446" t="str">
        <f>IF(C15="ここに","",VLOOKUP(C15,'登録ナンバー'!$A$1:$C$616,2,0))</f>
        <v>片岡</v>
      </c>
      <c r="G15" s="446"/>
      <c r="H15" s="446"/>
      <c r="I15" s="446"/>
      <c r="J15" s="446"/>
      <c r="K15" s="446" t="s">
        <v>381</v>
      </c>
      <c r="L15" s="446" t="s">
        <v>1463</v>
      </c>
      <c r="M15" s="446"/>
      <c r="N15" s="446"/>
      <c r="O15" s="446" t="str">
        <f>IF(L15="ここに","",VLOOKUP(L15,'登録ナンバー'!$A$1:$C$616,2,0))</f>
        <v>福永</v>
      </c>
      <c r="P15" s="446"/>
      <c r="Q15" s="446"/>
      <c r="R15" s="446"/>
      <c r="S15" s="447"/>
      <c r="T15" s="498">
        <f>IF(AB11="","",IF(AND(AF11=6,AB11&lt;&gt;"⑦"),"⑥",IF(AF11=7,"⑦",AF11)))</f>
        <v>1</v>
      </c>
      <c r="U15" s="446"/>
      <c r="V15" s="446"/>
      <c r="W15" s="446" t="s">
        <v>382</v>
      </c>
      <c r="X15" s="446">
        <f>IF(AB11="","",IF(AB11="⑥",6,IF(AB11="⑦",7,AB11)))</f>
        <v>6</v>
      </c>
      <c r="Y15" s="446"/>
      <c r="Z15" s="446"/>
      <c r="AA15" s="447"/>
      <c r="AB15" s="543"/>
      <c r="AC15" s="544"/>
      <c r="AD15" s="544"/>
      <c r="AE15" s="544"/>
      <c r="AF15" s="544"/>
      <c r="AG15" s="544"/>
      <c r="AH15" s="544"/>
      <c r="AI15" s="545"/>
      <c r="AJ15" s="453" t="s">
        <v>1454</v>
      </c>
      <c r="AK15" s="454"/>
      <c r="AL15" s="454"/>
      <c r="AM15" s="454" t="s">
        <v>382</v>
      </c>
      <c r="AN15" s="446">
        <v>3</v>
      </c>
      <c r="AO15" s="446"/>
      <c r="AP15" s="446"/>
      <c r="AQ15" s="447"/>
      <c r="AR15" s="453" t="s">
        <v>1454</v>
      </c>
      <c r="AS15" s="454"/>
      <c r="AT15" s="454" t="s">
        <v>382</v>
      </c>
      <c r="AU15" s="454">
        <v>0</v>
      </c>
      <c r="AV15" s="454"/>
      <c r="AW15" s="454"/>
      <c r="AX15" s="454"/>
      <c r="AY15" s="462"/>
      <c r="AZ15" s="470">
        <f>IF(COUNTIF(BA11:BC26,1)=2,"直接対決","")</f>
      </c>
      <c r="BA15" s="468">
        <f>COUNTIF(T15:AY16,"⑥")+COUNTIF(T15:AY16,"⑦")</f>
        <v>2</v>
      </c>
      <c r="BB15" s="468"/>
      <c r="BC15" s="468"/>
      <c r="BD15" s="464">
        <f>IF(AB11="","",3-BA15)</f>
        <v>1</v>
      </c>
      <c r="BE15" s="464"/>
      <c r="BF15" s="464"/>
      <c r="BG15" s="465"/>
      <c r="BH15" s="76"/>
      <c r="BI15" s="440">
        <f>DK17</f>
        <v>4</v>
      </c>
      <c r="BJ15" s="314" t="s">
        <v>1346</v>
      </c>
      <c r="BK15" s="333"/>
      <c r="BL15" s="333"/>
      <c r="BM15" s="333" t="str">
        <f>IF(BJ15="ここに","",VLOOKUP(BJ15,'登録ナンバー'!$A$1:$C$619,2,0))</f>
        <v>木下</v>
      </c>
      <c r="BN15" s="333"/>
      <c r="BO15" s="333"/>
      <c r="BP15" s="333"/>
      <c r="BQ15" s="333"/>
      <c r="BR15" s="333" t="s">
        <v>381</v>
      </c>
      <c r="BS15" s="333" t="s">
        <v>1324</v>
      </c>
      <c r="BT15" s="333"/>
      <c r="BU15" s="333"/>
      <c r="BV15" s="333" t="s">
        <v>1347</v>
      </c>
      <c r="BW15" s="333"/>
      <c r="BX15" s="333"/>
      <c r="BY15" s="333"/>
      <c r="BZ15" s="334"/>
      <c r="CA15" s="352">
        <f>IF(CI11="","",IF(AND(CM11=6,CI11&lt;&gt;"⑦"),"⑥",IF(CM11=7,"⑦",CM11)))</f>
        <v>0</v>
      </c>
      <c r="CB15" s="340"/>
      <c r="CC15" s="340"/>
      <c r="CD15" s="340" t="s">
        <v>382</v>
      </c>
      <c r="CE15" s="340">
        <f>IF(CI11="","",IF(CI11="⑥",6,IF(CI11="⑦",7,CI11)))</f>
        <v>6</v>
      </c>
      <c r="CF15" s="340"/>
      <c r="CG15" s="340"/>
      <c r="CH15" s="341"/>
      <c r="CI15" s="308"/>
      <c r="CJ15" s="309"/>
      <c r="CK15" s="309"/>
      <c r="CL15" s="309"/>
      <c r="CM15" s="309"/>
      <c r="CN15" s="309"/>
      <c r="CO15" s="309"/>
      <c r="CP15" s="300"/>
      <c r="CQ15" s="311">
        <v>1</v>
      </c>
      <c r="CR15" s="327"/>
      <c r="CS15" s="327"/>
      <c r="CT15" s="327" t="s">
        <v>382</v>
      </c>
      <c r="CU15" s="340">
        <v>6</v>
      </c>
      <c r="CV15" s="340"/>
      <c r="CW15" s="340"/>
      <c r="CX15" s="341"/>
      <c r="CY15" s="311">
        <v>1</v>
      </c>
      <c r="CZ15" s="327"/>
      <c r="DA15" s="327"/>
      <c r="DB15" s="327">
        <v>6</v>
      </c>
      <c r="DC15" s="327"/>
      <c r="DD15" s="327"/>
      <c r="DE15" s="327"/>
      <c r="DF15" s="328"/>
      <c r="DG15" s="348"/>
      <c r="DH15" s="350">
        <f>COUNTIF(CA15:DF16,"⑥")+COUNTIF(CA15:DF16,"⑦")</f>
        <v>0</v>
      </c>
      <c r="DI15" s="350"/>
      <c r="DJ15" s="350"/>
      <c r="DK15" s="357">
        <f>IF(CI11="","",3-DH15)</f>
        <v>3</v>
      </c>
      <c r="DL15" s="357"/>
      <c r="DM15" s="357"/>
      <c r="DN15" s="358"/>
    </row>
    <row r="16" spans="1:118" ht="12" customHeight="1">
      <c r="A16" s="11"/>
      <c r="B16" s="440"/>
      <c r="C16" s="361"/>
      <c r="D16" s="342"/>
      <c r="E16" s="342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8"/>
      <c r="T16" s="499"/>
      <c r="U16" s="444"/>
      <c r="V16" s="444"/>
      <c r="W16" s="444"/>
      <c r="X16" s="444"/>
      <c r="Y16" s="444"/>
      <c r="Z16" s="444"/>
      <c r="AA16" s="448"/>
      <c r="AB16" s="546"/>
      <c r="AC16" s="547"/>
      <c r="AD16" s="547"/>
      <c r="AE16" s="547"/>
      <c r="AF16" s="547"/>
      <c r="AG16" s="547"/>
      <c r="AH16" s="547"/>
      <c r="AI16" s="548"/>
      <c r="AJ16" s="455"/>
      <c r="AK16" s="456"/>
      <c r="AL16" s="456"/>
      <c r="AM16" s="456"/>
      <c r="AN16" s="444"/>
      <c r="AO16" s="444"/>
      <c r="AP16" s="444"/>
      <c r="AQ16" s="448"/>
      <c r="AR16" s="455"/>
      <c r="AS16" s="456"/>
      <c r="AT16" s="456"/>
      <c r="AU16" s="456"/>
      <c r="AV16" s="456"/>
      <c r="AW16" s="456"/>
      <c r="AX16" s="456"/>
      <c r="AY16" s="463"/>
      <c r="AZ16" s="471"/>
      <c r="BA16" s="469"/>
      <c r="BB16" s="469"/>
      <c r="BC16" s="469"/>
      <c r="BD16" s="466"/>
      <c r="BE16" s="466"/>
      <c r="BF16" s="466"/>
      <c r="BG16" s="467"/>
      <c r="BH16" s="76"/>
      <c r="BI16" s="440"/>
      <c r="BJ16" s="31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24"/>
      <c r="CA16" s="353"/>
      <c r="CB16" s="342"/>
      <c r="CC16" s="342"/>
      <c r="CD16" s="342"/>
      <c r="CE16" s="342"/>
      <c r="CF16" s="342"/>
      <c r="CG16" s="342"/>
      <c r="CH16" s="343"/>
      <c r="CI16" s="301"/>
      <c r="CJ16" s="264"/>
      <c r="CK16" s="264"/>
      <c r="CL16" s="264"/>
      <c r="CM16" s="264"/>
      <c r="CN16" s="264"/>
      <c r="CO16" s="264"/>
      <c r="CP16" s="265"/>
      <c r="CQ16" s="312"/>
      <c r="CR16" s="329"/>
      <c r="CS16" s="329"/>
      <c r="CT16" s="329"/>
      <c r="CU16" s="342"/>
      <c r="CV16" s="342"/>
      <c r="CW16" s="342"/>
      <c r="CX16" s="343"/>
      <c r="CY16" s="312"/>
      <c r="CZ16" s="329"/>
      <c r="DA16" s="329"/>
      <c r="DB16" s="329"/>
      <c r="DC16" s="329"/>
      <c r="DD16" s="329"/>
      <c r="DE16" s="329"/>
      <c r="DF16" s="330"/>
      <c r="DG16" s="349"/>
      <c r="DH16" s="351"/>
      <c r="DI16" s="351"/>
      <c r="DJ16" s="351"/>
      <c r="DK16" s="359"/>
      <c r="DL16" s="359"/>
      <c r="DM16" s="359"/>
      <c r="DN16" s="360"/>
    </row>
    <row r="17" spans="1:118" ht="16.5" customHeight="1">
      <c r="A17" s="11"/>
      <c r="B17" s="11"/>
      <c r="C17" s="361" t="s">
        <v>383</v>
      </c>
      <c r="D17" s="342"/>
      <c r="E17" s="342"/>
      <c r="F17" s="444" t="str">
        <f>IF(C15="ここに","",VLOOKUP(C15,'登録ナンバー'!$A$1:$D$616,4,0))</f>
        <v>うさかめ</v>
      </c>
      <c r="G17" s="444"/>
      <c r="H17" s="444"/>
      <c r="I17" s="444"/>
      <c r="J17" s="444"/>
      <c r="K17" s="262"/>
      <c r="L17" s="444" t="s">
        <v>383</v>
      </c>
      <c r="M17" s="444"/>
      <c r="N17" s="444"/>
      <c r="O17" s="444" t="str">
        <f>IF(L15="ここに","",VLOOKUP(L15,'登録ナンバー'!$A$1:$D$616,4,0))</f>
        <v>Kテニス</v>
      </c>
      <c r="P17" s="444"/>
      <c r="Q17" s="444"/>
      <c r="R17" s="444"/>
      <c r="S17" s="448"/>
      <c r="T17" s="499"/>
      <c r="U17" s="444"/>
      <c r="V17" s="444"/>
      <c r="W17" s="444"/>
      <c r="X17" s="444"/>
      <c r="Y17" s="444"/>
      <c r="Z17" s="444"/>
      <c r="AA17" s="448"/>
      <c r="AB17" s="546"/>
      <c r="AC17" s="547"/>
      <c r="AD17" s="547"/>
      <c r="AE17" s="547"/>
      <c r="AF17" s="547"/>
      <c r="AG17" s="547"/>
      <c r="AH17" s="547"/>
      <c r="AI17" s="548"/>
      <c r="AJ17" s="455"/>
      <c r="AK17" s="456"/>
      <c r="AL17" s="456"/>
      <c r="AM17" s="456"/>
      <c r="AN17" s="444"/>
      <c r="AO17" s="444"/>
      <c r="AP17" s="444"/>
      <c r="AQ17" s="448"/>
      <c r="AR17" s="455"/>
      <c r="AS17" s="456"/>
      <c r="AT17" s="456"/>
      <c r="AU17" s="456"/>
      <c r="AV17" s="456"/>
      <c r="AW17" s="456"/>
      <c r="AX17" s="456"/>
      <c r="AY17" s="463"/>
      <c r="AZ17" s="459">
        <f>IF(OR(COUNTIF(BA11:BC24,2)=3,COUNTIF(BA11:BC24,1)=3),(T18+AJ18+AR18)/(T18+AJ18+X15+AN15+AW15+AR18),"")</f>
      </c>
      <c r="BA17" s="444"/>
      <c r="BB17" s="444"/>
      <c r="BC17" s="444"/>
      <c r="BD17" s="474">
        <f>IF(AZ17&lt;&gt;"",RANK(AZ17,AZ13:AZ26),RANK(BA15,BA11:BC24))</f>
        <v>2</v>
      </c>
      <c r="BE17" s="474"/>
      <c r="BF17" s="474"/>
      <c r="BG17" s="475"/>
      <c r="BH17" s="77"/>
      <c r="BI17" s="11"/>
      <c r="BJ17" s="315" t="s">
        <v>383</v>
      </c>
      <c r="BK17" s="335"/>
      <c r="BL17" s="335"/>
      <c r="BM17" s="335" t="str">
        <f>IF(BJ15="ここに","",VLOOKUP(BJ15,'登録ナンバー'!$A$1:$D$619,4,0))</f>
        <v>うさかめ</v>
      </c>
      <c r="BN17" s="335"/>
      <c r="BO17" s="335"/>
      <c r="BP17" s="335"/>
      <c r="BQ17" s="335"/>
      <c r="BR17" s="97"/>
      <c r="BS17" s="307" t="s">
        <v>383</v>
      </c>
      <c r="BT17" s="307"/>
      <c r="BU17" s="307"/>
      <c r="BV17" s="335" t="s">
        <v>993</v>
      </c>
      <c r="BW17" s="335"/>
      <c r="BX17" s="335"/>
      <c r="BY17" s="335"/>
      <c r="BZ17" s="324"/>
      <c r="CA17" s="353"/>
      <c r="CB17" s="342"/>
      <c r="CC17" s="342"/>
      <c r="CD17" s="342"/>
      <c r="CE17" s="342"/>
      <c r="CF17" s="342"/>
      <c r="CG17" s="342"/>
      <c r="CH17" s="343"/>
      <c r="CI17" s="301"/>
      <c r="CJ17" s="264"/>
      <c r="CK17" s="264"/>
      <c r="CL17" s="264"/>
      <c r="CM17" s="264"/>
      <c r="CN17" s="264"/>
      <c r="CO17" s="264"/>
      <c r="CP17" s="265"/>
      <c r="CQ17" s="312"/>
      <c r="CR17" s="329"/>
      <c r="CS17" s="329"/>
      <c r="CT17" s="329"/>
      <c r="CU17" s="342"/>
      <c r="CV17" s="342"/>
      <c r="CW17" s="342"/>
      <c r="CX17" s="343"/>
      <c r="CY17" s="312"/>
      <c r="CZ17" s="329"/>
      <c r="DA17" s="329"/>
      <c r="DB17" s="329"/>
      <c r="DC17" s="329"/>
      <c r="DD17" s="329"/>
      <c r="DE17" s="329"/>
      <c r="DF17" s="330"/>
      <c r="DG17" s="362">
        <f>IF(OR(COUNTIF(DH11:DJ24,2)=3,COUNTIF(DH11:DJ24,1)=3),(CA18+CQ18+CY18)/(CA18+CQ18+CE15+CU15+DD15+CY18),"")</f>
      </c>
      <c r="DH17" s="342"/>
      <c r="DI17" s="342"/>
      <c r="DJ17" s="342"/>
      <c r="DK17" s="338">
        <f>IF(DG17&lt;&gt;"",RANK(DG17,DG13:DG26),RANK(DH15,DH11:DJ24))</f>
        <v>4</v>
      </c>
      <c r="DL17" s="338"/>
      <c r="DM17" s="338"/>
      <c r="DN17" s="339"/>
    </row>
    <row r="18" spans="1:118" ht="6.75" customHeight="1" hidden="1">
      <c r="A18" s="11"/>
      <c r="B18" s="11"/>
      <c r="C18" s="361"/>
      <c r="D18" s="342"/>
      <c r="E18" s="342"/>
      <c r="F18" s="262"/>
      <c r="G18" s="262"/>
      <c r="H18" s="262"/>
      <c r="I18" s="262"/>
      <c r="J18" s="262"/>
      <c r="K18" s="262"/>
      <c r="L18" s="479"/>
      <c r="M18" s="444"/>
      <c r="N18" s="444"/>
      <c r="O18" s="262"/>
      <c r="P18" s="262"/>
      <c r="Q18" s="262"/>
      <c r="R18" s="285"/>
      <c r="S18" s="286"/>
      <c r="T18" s="263">
        <f>IF(T15="⑦","7",IF(T15="⑥","6",T15))</f>
        <v>1</v>
      </c>
      <c r="U18" s="285"/>
      <c r="V18" s="285"/>
      <c r="W18" s="285"/>
      <c r="X18" s="285"/>
      <c r="Y18" s="285"/>
      <c r="Z18" s="285"/>
      <c r="AA18" s="286"/>
      <c r="AB18" s="549"/>
      <c r="AC18" s="550"/>
      <c r="AD18" s="550"/>
      <c r="AE18" s="550"/>
      <c r="AF18" s="550"/>
      <c r="AG18" s="550"/>
      <c r="AH18" s="550"/>
      <c r="AI18" s="551"/>
      <c r="AJ18" s="263" t="str">
        <f>IF(AJ15="⑦","7",IF(AJ15="⑥","6",AJ15))</f>
        <v>6</v>
      </c>
      <c r="AK18" s="271"/>
      <c r="AL18" s="271"/>
      <c r="AM18" s="271"/>
      <c r="AN18" s="271"/>
      <c r="AO18" s="271"/>
      <c r="AP18" s="271"/>
      <c r="AQ18" s="272"/>
      <c r="AR18" s="271" t="str">
        <f>IF(AR15="⑦","7",IF(AR15="⑥","6",AR15))</f>
        <v>6</v>
      </c>
      <c r="AS18" s="271"/>
      <c r="AT18" s="271"/>
      <c r="AU18" s="271"/>
      <c r="AV18" s="271"/>
      <c r="AW18" s="271"/>
      <c r="AX18" s="271"/>
      <c r="AY18" s="284"/>
      <c r="AZ18" s="460"/>
      <c r="BA18" s="451"/>
      <c r="BB18" s="451"/>
      <c r="BC18" s="451"/>
      <c r="BD18" s="476"/>
      <c r="BE18" s="476"/>
      <c r="BF18" s="476"/>
      <c r="BG18" s="477"/>
      <c r="BH18" s="77"/>
      <c r="BI18" s="11"/>
      <c r="BJ18" s="316"/>
      <c r="BK18" s="306"/>
      <c r="BL18" s="306"/>
      <c r="BM18" s="97"/>
      <c r="BN18" s="97"/>
      <c r="BO18" s="97"/>
      <c r="BP18" s="97"/>
      <c r="BQ18" s="108"/>
      <c r="BR18" s="97"/>
      <c r="BS18" s="306"/>
      <c r="BT18" s="306"/>
      <c r="BU18" s="306"/>
      <c r="BV18" s="97"/>
      <c r="BW18" s="97"/>
      <c r="BX18" s="97"/>
      <c r="BY18" s="98"/>
      <c r="BZ18" s="213"/>
      <c r="CA18" s="26">
        <f>IF(CA15="⑦","7",IF(CA15="⑥","6",CA15))</f>
        <v>0</v>
      </c>
      <c r="CB18" s="9"/>
      <c r="CC18" s="9"/>
      <c r="CD18" s="9"/>
      <c r="CE18" s="9"/>
      <c r="CF18" s="9"/>
      <c r="CG18" s="9"/>
      <c r="CH18" s="30"/>
      <c r="CI18" s="266"/>
      <c r="CJ18" s="267"/>
      <c r="CK18" s="267"/>
      <c r="CL18" s="267"/>
      <c r="CM18" s="267"/>
      <c r="CN18" s="267"/>
      <c r="CO18" s="267"/>
      <c r="CP18" s="268"/>
      <c r="CQ18" s="26">
        <f>IF(CQ15="⑦","7",IF(CQ15="⑥","6",CQ15))</f>
        <v>1</v>
      </c>
      <c r="CR18" s="27"/>
      <c r="CS18" s="27"/>
      <c r="CT18" s="27"/>
      <c r="CU18" s="27"/>
      <c r="CV18" s="27"/>
      <c r="CW18" s="27"/>
      <c r="CX18" s="28"/>
      <c r="CY18" s="27">
        <f>IF(CY15="⑦","7",IF(CY15="⑥","6",CY15))</f>
        <v>1</v>
      </c>
      <c r="CZ18" s="27"/>
      <c r="DA18" s="27"/>
      <c r="DB18" s="27"/>
      <c r="DC18" s="27"/>
      <c r="DD18" s="27"/>
      <c r="DE18" s="27"/>
      <c r="DF18" s="34"/>
      <c r="DG18" s="363"/>
      <c r="DH18" s="344"/>
      <c r="DI18" s="344"/>
      <c r="DJ18" s="344"/>
      <c r="DK18" s="366"/>
      <c r="DL18" s="366"/>
      <c r="DM18" s="366"/>
      <c r="DN18" s="367"/>
    </row>
    <row r="19" spans="1:118" ht="12" customHeight="1">
      <c r="A19" s="11"/>
      <c r="B19" s="440">
        <f>BD21</f>
        <v>4</v>
      </c>
      <c r="C19" s="364" t="s">
        <v>380</v>
      </c>
      <c r="D19" s="340"/>
      <c r="E19" s="340"/>
      <c r="F19" s="340" t="s">
        <v>96</v>
      </c>
      <c r="G19" s="340"/>
      <c r="H19" s="340"/>
      <c r="I19" s="340"/>
      <c r="J19" s="340"/>
      <c r="K19" s="340" t="s">
        <v>381</v>
      </c>
      <c r="L19" s="340" t="s">
        <v>1327</v>
      </c>
      <c r="M19" s="340"/>
      <c r="N19" s="340"/>
      <c r="O19" s="340" t="str">
        <f>IF(L19="ここに","",VLOOKUP(L19,'登録ナンバー'!$A$1:$C$616,2,0))</f>
        <v>廣部</v>
      </c>
      <c r="P19" s="340"/>
      <c r="Q19" s="340"/>
      <c r="R19" s="340"/>
      <c r="S19" s="341"/>
      <c r="T19" s="352">
        <v>1</v>
      </c>
      <c r="U19" s="340"/>
      <c r="V19" s="340"/>
      <c r="W19" s="340" t="s">
        <v>382</v>
      </c>
      <c r="X19" s="340">
        <f>IF(AN11="","",IF(AJ11="⑥",6,IF(AJ11="⑦",7,AJ11)))</f>
        <v>6</v>
      </c>
      <c r="Y19" s="340"/>
      <c r="Z19" s="340"/>
      <c r="AA19" s="341"/>
      <c r="AB19" s="352">
        <f>IF(AN15="","",IF(AND(AN15=6,AJ15&lt;&gt;"⑦"),"⑥",IF(AN15=7,"⑦",AN15)))</f>
        <v>3</v>
      </c>
      <c r="AC19" s="340"/>
      <c r="AD19" s="340"/>
      <c r="AE19" s="340" t="s">
        <v>382</v>
      </c>
      <c r="AF19" s="340">
        <f>IF(AN15="","",IF(AJ15="⑥",6,IF(AJ15="⑦",7,AJ15)))</f>
        <v>6</v>
      </c>
      <c r="AG19" s="340"/>
      <c r="AH19" s="340"/>
      <c r="AI19" s="341"/>
      <c r="AJ19" s="323"/>
      <c r="AK19" s="321"/>
      <c r="AL19" s="321"/>
      <c r="AM19" s="321"/>
      <c r="AN19" s="321"/>
      <c r="AO19" s="321"/>
      <c r="AP19" s="321"/>
      <c r="AQ19" s="322"/>
      <c r="AR19" s="311">
        <v>1</v>
      </c>
      <c r="AS19" s="327"/>
      <c r="AT19" s="327" t="s">
        <v>382</v>
      </c>
      <c r="AU19" s="327">
        <v>6</v>
      </c>
      <c r="AV19" s="327"/>
      <c r="AW19" s="327"/>
      <c r="AX19" s="327"/>
      <c r="AY19" s="328"/>
      <c r="AZ19" s="348">
        <f>IF(COUNTIF(BA11:BC26,1)=2,"直接対決","")</f>
      </c>
      <c r="BA19" s="350">
        <f>COUNTIF(T19:AY20,"⑥")+COUNTIF(T19:AY20,"⑦")</f>
        <v>0</v>
      </c>
      <c r="BB19" s="350"/>
      <c r="BC19" s="350"/>
      <c r="BD19" s="357">
        <f>IF(AB11="","",3-BA19)</f>
        <v>3</v>
      </c>
      <c r="BE19" s="357"/>
      <c r="BF19" s="357"/>
      <c r="BG19" s="358"/>
      <c r="BH19" s="76"/>
      <c r="BI19" s="440">
        <f>DK21</f>
        <v>2</v>
      </c>
      <c r="BJ19" s="314" t="s">
        <v>1334</v>
      </c>
      <c r="BK19" s="333"/>
      <c r="BL19" s="333"/>
      <c r="BM19" s="442" t="str">
        <f>IF(BJ19="ここに","",VLOOKUP(BJ19,'登録ナンバー'!$A$1:$C$619,2,0))</f>
        <v>田中</v>
      </c>
      <c r="BN19" s="442"/>
      <c r="BO19" s="442"/>
      <c r="BP19" s="442"/>
      <c r="BQ19" s="442"/>
      <c r="BR19" s="442" t="s">
        <v>381</v>
      </c>
      <c r="BS19" s="442" t="s">
        <v>1457</v>
      </c>
      <c r="BT19" s="442"/>
      <c r="BU19" s="442"/>
      <c r="BV19" s="442" t="str">
        <f>IF(BS19="ここに","",VLOOKUP(BS19,'登録ナンバー'!$A$1:$C$619,2,0))</f>
        <v>松井</v>
      </c>
      <c r="BW19" s="442"/>
      <c r="BX19" s="442"/>
      <c r="BY19" s="442"/>
      <c r="BZ19" s="497"/>
      <c r="CA19" s="498">
        <v>5</v>
      </c>
      <c r="CB19" s="446"/>
      <c r="CC19" s="446"/>
      <c r="CD19" s="446" t="s">
        <v>382</v>
      </c>
      <c r="CE19" s="446">
        <f>IF(CU11="","",IF(CQ11="⑥",6,IF(CQ11="⑦",7,CQ11)))</f>
        <v>7</v>
      </c>
      <c r="CF19" s="446"/>
      <c r="CG19" s="446"/>
      <c r="CH19" s="447"/>
      <c r="CI19" s="498" t="str">
        <f>IF(CU15="","",IF(AND(CU15=6,CQ15&lt;&gt;"⑦"),"⑥",IF(CU15=7,"⑦",CU15)))</f>
        <v>⑥</v>
      </c>
      <c r="CJ19" s="446"/>
      <c r="CK19" s="446"/>
      <c r="CL19" s="446" t="s">
        <v>382</v>
      </c>
      <c r="CM19" s="446">
        <f>IF(CU15="","",IF(CQ15="⑥",6,IF(CQ15="⑦",7,CQ15)))</f>
        <v>1</v>
      </c>
      <c r="CN19" s="446"/>
      <c r="CO19" s="446"/>
      <c r="CP19" s="447"/>
      <c r="CQ19" s="500"/>
      <c r="CR19" s="501"/>
      <c r="CS19" s="501"/>
      <c r="CT19" s="501"/>
      <c r="CU19" s="501"/>
      <c r="CV19" s="501"/>
      <c r="CW19" s="501"/>
      <c r="CX19" s="502"/>
      <c r="CY19" s="453" t="s">
        <v>1454</v>
      </c>
      <c r="CZ19" s="454"/>
      <c r="DA19" s="454" t="s">
        <v>382</v>
      </c>
      <c r="DB19" s="454">
        <v>2</v>
      </c>
      <c r="DC19" s="454"/>
      <c r="DD19" s="454"/>
      <c r="DE19" s="454"/>
      <c r="DF19" s="462"/>
      <c r="DG19" s="470">
        <f>IF(COUNTIF(DH11:DJ26,1)=2,"直接対決","")</f>
      </c>
      <c r="DH19" s="468">
        <f>COUNTIF(CA19:DF20,"⑥")+COUNTIF(CA19:DF20,"⑦")</f>
        <v>2</v>
      </c>
      <c r="DI19" s="468"/>
      <c r="DJ19" s="468"/>
      <c r="DK19" s="464">
        <f>IF(CI11="","",3-DH19)</f>
        <v>1</v>
      </c>
      <c r="DL19" s="464"/>
      <c r="DM19" s="464"/>
      <c r="DN19" s="465"/>
    </row>
    <row r="20" spans="1:118" ht="12" customHeight="1">
      <c r="A20" s="11"/>
      <c r="B20" s="398"/>
      <c r="C20" s="361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3"/>
      <c r="T20" s="353"/>
      <c r="U20" s="342"/>
      <c r="V20" s="342"/>
      <c r="W20" s="342"/>
      <c r="X20" s="342"/>
      <c r="Y20" s="342"/>
      <c r="Z20" s="342"/>
      <c r="AA20" s="343"/>
      <c r="AB20" s="353"/>
      <c r="AC20" s="342"/>
      <c r="AD20" s="342"/>
      <c r="AE20" s="342"/>
      <c r="AF20" s="342"/>
      <c r="AG20" s="342"/>
      <c r="AH20" s="342"/>
      <c r="AI20" s="343"/>
      <c r="AJ20" s="317"/>
      <c r="AK20" s="346"/>
      <c r="AL20" s="346"/>
      <c r="AM20" s="346"/>
      <c r="AN20" s="346"/>
      <c r="AO20" s="346"/>
      <c r="AP20" s="346"/>
      <c r="AQ20" s="318"/>
      <c r="AR20" s="312"/>
      <c r="AS20" s="329"/>
      <c r="AT20" s="329"/>
      <c r="AU20" s="329"/>
      <c r="AV20" s="329"/>
      <c r="AW20" s="329"/>
      <c r="AX20" s="329"/>
      <c r="AY20" s="330"/>
      <c r="AZ20" s="349"/>
      <c r="BA20" s="351"/>
      <c r="BB20" s="351"/>
      <c r="BC20" s="351"/>
      <c r="BD20" s="359"/>
      <c r="BE20" s="359"/>
      <c r="BF20" s="359"/>
      <c r="BG20" s="360"/>
      <c r="BH20" s="76"/>
      <c r="BI20" s="398"/>
      <c r="BJ20" s="315"/>
      <c r="BK20" s="335"/>
      <c r="BL20" s="335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4"/>
      <c r="CA20" s="499"/>
      <c r="CB20" s="444"/>
      <c r="CC20" s="444"/>
      <c r="CD20" s="444"/>
      <c r="CE20" s="444"/>
      <c r="CF20" s="444"/>
      <c r="CG20" s="444"/>
      <c r="CH20" s="448"/>
      <c r="CI20" s="499"/>
      <c r="CJ20" s="444"/>
      <c r="CK20" s="444"/>
      <c r="CL20" s="444"/>
      <c r="CM20" s="444"/>
      <c r="CN20" s="444"/>
      <c r="CO20" s="444"/>
      <c r="CP20" s="448"/>
      <c r="CQ20" s="503"/>
      <c r="CR20" s="504"/>
      <c r="CS20" s="504"/>
      <c r="CT20" s="504"/>
      <c r="CU20" s="504"/>
      <c r="CV20" s="504"/>
      <c r="CW20" s="504"/>
      <c r="CX20" s="505"/>
      <c r="CY20" s="455"/>
      <c r="CZ20" s="456"/>
      <c r="DA20" s="456"/>
      <c r="DB20" s="456"/>
      <c r="DC20" s="456"/>
      <c r="DD20" s="456"/>
      <c r="DE20" s="456"/>
      <c r="DF20" s="463"/>
      <c r="DG20" s="471"/>
      <c r="DH20" s="469"/>
      <c r="DI20" s="469"/>
      <c r="DJ20" s="469"/>
      <c r="DK20" s="466"/>
      <c r="DL20" s="466"/>
      <c r="DM20" s="466"/>
      <c r="DN20" s="467"/>
    </row>
    <row r="21" spans="1:118" ht="18.75" customHeight="1">
      <c r="A21" s="11"/>
      <c r="B21" s="11"/>
      <c r="C21" s="361" t="s">
        <v>383</v>
      </c>
      <c r="D21" s="342"/>
      <c r="E21" s="342"/>
      <c r="F21" s="342" t="s">
        <v>993</v>
      </c>
      <c r="G21" s="342"/>
      <c r="H21" s="342"/>
      <c r="I21" s="342"/>
      <c r="J21" s="342"/>
      <c r="K21" s="1"/>
      <c r="L21" s="342" t="s">
        <v>383</v>
      </c>
      <c r="M21" s="342"/>
      <c r="N21" s="342"/>
      <c r="O21" s="342" t="str">
        <f>IF(L19="ここに","",VLOOKUP(L19,'登録ナンバー'!$A$1:$D$616,4,0))</f>
        <v>フレンズ</v>
      </c>
      <c r="P21" s="342"/>
      <c r="Q21" s="342"/>
      <c r="R21" s="342"/>
      <c r="S21" s="343"/>
      <c r="T21" s="353"/>
      <c r="U21" s="342"/>
      <c r="V21" s="342"/>
      <c r="W21" s="342"/>
      <c r="X21" s="342"/>
      <c r="Y21" s="342"/>
      <c r="Z21" s="342"/>
      <c r="AA21" s="343"/>
      <c r="AB21" s="353"/>
      <c r="AC21" s="342"/>
      <c r="AD21" s="342"/>
      <c r="AE21" s="342"/>
      <c r="AF21" s="342"/>
      <c r="AG21" s="342"/>
      <c r="AH21" s="342"/>
      <c r="AI21" s="343"/>
      <c r="AJ21" s="317"/>
      <c r="AK21" s="346"/>
      <c r="AL21" s="346"/>
      <c r="AM21" s="346"/>
      <c r="AN21" s="346"/>
      <c r="AO21" s="346"/>
      <c r="AP21" s="346"/>
      <c r="AQ21" s="318"/>
      <c r="AR21" s="312"/>
      <c r="AS21" s="329"/>
      <c r="AT21" s="331"/>
      <c r="AU21" s="329"/>
      <c r="AV21" s="329"/>
      <c r="AW21" s="329"/>
      <c r="AX21" s="329"/>
      <c r="AY21" s="330"/>
      <c r="AZ21" s="362">
        <f>IF(OR(COUNTIF(BA11:BC24,2)=3,COUNTIF(BA11:BC24,1)=3),(AB22+AR22+T22)/(T22+AF19+X19+AW19+AR22+AB22),"")</f>
      </c>
      <c r="BA21" s="337"/>
      <c r="BB21" s="337"/>
      <c r="BC21" s="337"/>
      <c r="BD21" s="338">
        <f>IF(AZ21&lt;&gt;"",RANK(AZ21,AZ13:AZ26),RANK(BA19,BA11:BC24))</f>
        <v>4</v>
      </c>
      <c r="BE21" s="338"/>
      <c r="BF21" s="338"/>
      <c r="BG21" s="339"/>
      <c r="BH21" s="77"/>
      <c r="BI21" s="11"/>
      <c r="BJ21" s="315" t="s">
        <v>383</v>
      </c>
      <c r="BK21" s="335"/>
      <c r="BL21" s="335"/>
      <c r="BM21" s="433" t="str">
        <f>IF(BJ19="ここに","",VLOOKUP(BJ19,'登録ナンバー'!$A$1:$D$619,4,0))</f>
        <v>フレンズ</v>
      </c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4"/>
      <c r="CA21" s="499"/>
      <c r="CB21" s="444"/>
      <c r="CC21" s="444"/>
      <c r="CD21" s="444"/>
      <c r="CE21" s="444"/>
      <c r="CF21" s="444"/>
      <c r="CG21" s="444"/>
      <c r="CH21" s="448"/>
      <c r="CI21" s="499"/>
      <c r="CJ21" s="444"/>
      <c r="CK21" s="444"/>
      <c r="CL21" s="444"/>
      <c r="CM21" s="444"/>
      <c r="CN21" s="444"/>
      <c r="CO21" s="444"/>
      <c r="CP21" s="448"/>
      <c r="CQ21" s="503"/>
      <c r="CR21" s="504"/>
      <c r="CS21" s="504"/>
      <c r="CT21" s="504"/>
      <c r="CU21" s="504"/>
      <c r="CV21" s="504"/>
      <c r="CW21" s="504"/>
      <c r="CX21" s="505"/>
      <c r="CY21" s="455"/>
      <c r="CZ21" s="456"/>
      <c r="DA21" s="511"/>
      <c r="DB21" s="456"/>
      <c r="DC21" s="456"/>
      <c r="DD21" s="456"/>
      <c r="DE21" s="456"/>
      <c r="DF21" s="463"/>
      <c r="DG21" s="459">
        <f>IF(OR(COUNTIF(DH11:DJ24,2)=3,COUNTIF(DH11:DJ24,1)=3),(CI22+CY22+CA22)/(CA22+CM19+CE19+DD19+CY22+CI22),"")</f>
      </c>
      <c r="DH21" s="509"/>
      <c r="DI21" s="509"/>
      <c r="DJ21" s="509"/>
      <c r="DK21" s="474">
        <f>IF(DG21&lt;&gt;"",RANK(DG21,DG13:DG26),RANK(DH19,DH11:DJ24))</f>
        <v>2</v>
      </c>
      <c r="DL21" s="474"/>
      <c r="DM21" s="474"/>
      <c r="DN21" s="475"/>
    </row>
    <row r="22" spans="1:118" ht="6" customHeight="1" hidden="1">
      <c r="A22" s="11"/>
      <c r="B22" s="11"/>
      <c r="C22" s="361"/>
      <c r="D22" s="342"/>
      <c r="E22" s="342"/>
      <c r="F22" s="1"/>
      <c r="G22" s="1"/>
      <c r="H22" s="1"/>
      <c r="I22" s="1"/>
      <c r="J22" s="1"/>
      <c r="K22" s="1"/>
      <c r="L22" s="361"/>
      <c r="M22" s="342"/>
      <c r="N22" s="342"/>
      <c r="O22" s="1"/>
      <c r="P22" s="1"/>
      <c r="Q22" s="1"/>
      <c r="R22" s="9"/>
      <c r="S22" s="30"/>
      <c r="T22" s="45">
        <f>IF(T19="⑦","7",IF(T19="⑥","6",T19))</f>
        <v>1</v>
      </c>
      <c r="AA22" s="19"/>
      <c r="AB22" s="45">
        <f>IF(AB19="⑦","7",IF(AB19="⑥","6",AB19))</f>
        <v>3</v>
      </c>
      <c r="AJ22" s="319"/>
      <c r="AK22" s="320"/>
      <c r="AL22" s="320"/>
      <c r="AM22" s="320"/>
      <c r="AN22" s="320"/>
      <c r="AO22" s="320"/>
      <c r="AP22" s="320"/>
      <c r="AQ22" s="310"/>
      <c r="AR22" s="27">
        <f>IF(AR19="⑦","7",IF(AR19="⑥","6",AR19))</f>
        <v>1</v>
      </c>
      <c r="AS22" s="27"/>
      <c r="AT22" s="27"/>
      <c r="AU22" s="27"/>
      <c r="AV22" s="27"/>
      <c r="AW22" s="27"/>
      <c r="AX22" s="27"/>
      <c r="AY22" s="34"/>
      <c r="AZ22" s="363"/>
      <c r="BA22" s="365"/>
      <c r="BB22" s="365"/>
      <c r="BC22" s="365"/>
      <c r="BD22" s="366"/>
      <c r="BE22" s="366"/>
      <c r="BF22" s="366"/>
      <c r="BG22" s="367"/>
      <c r="BH22" s="77"/>
      <c r="BI22" s="11"/>
      <c r="BJ22" s="316"/>
      <c r="BK22" s="306"/>
      <c r="BL22" s="306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6"/>
      <c r="CA22" s="281">
        <f>IF(CA19="⑦","7",IF(CA19="⑥","6",CA19))</f>
        <v>5</v>
      </c>
      <c r="CB22" s="282"/>
      <c r="CC22" s="282"/>
      <c r="CD22" s="282"/>
      <c r="CE22" s="282"/>
      <c r="CF22" s="282"/>
      <c r="CG22" s="282"/>
      <c r="CH22" s="283"/>
      <c r="CI22" s="281" t="str">
        <f>IF(CI19="⑦","7",IF(CI19="⑥","6",CI19))</f>
        <v>6</v>
      </c>
      <c r="CJ22" s="282"/>
      <c r="CK22" s="282"/>
      <c r="CL22" s="282"/>
      <c r="CM22" s="282"/>
      <c r="CN22" s="282"/>
      <c r="CO22" s="282"/>
      <c r="CP22" s="282"/>
      <c r="CQ22" s="506"/>
      <c r="CR22" s="507"/>
      <c r="CS22" s="507"/>
      <c r="CT22" s="507"/>
      <c r="CU22" s="507"/>
      <c r="CV22" s="507"/>
      <c r="CW22" s="507"/>
      <c r="CX22" s="508"/>
      <c r="CY22" s="271" t="str">
        <f>IF(CY19="⑦","7",IF(CY19="⑥","6",CY19))</f>
        <v>6</v>
      </c>
      <c r="CZ22" s="271"/>
      <c r="DA22" s="271"/>
      <c r="DB22" s="271"/>
      <c r="DC22" s="271"/>
      <c r="DD22" s="271"/>
      <c r="DE22" s="271"/>
      <c r="DF22" s="284"/>
      <c r="DG22" s="460"/>
      <c r="DH22" s="510"/>
      <c r="DI22" s="510"/>
      <c r="DJ22" s="510"/>
      <c r="DK22" s="476"/>
      <c r="DL22" s="476"/>
      <c r="DM22" s="476"/>
      <c r="DN22" s="477"/>
    </row>
    <row r="23" spans="1:118" ht="12" customHeight="1">
      <c r="A23" s="11"/>
      <c r="B23" s="440">
        <f>BD25</f>
        <v>3</v>
      </c>
      <c r="C23" s="364" t="s">
        <v>1338</v>
      </c>
      <c r="D23" s="340"/>
      <c r="E23" s="340"/>
      <c r="F23" s="340" t="str">
        <f>IF(C23="ここに","",VLOOKUP(C23,'登録ナンバー'!$A$1:$C$616,2,0))</f>
        <v>羽月</v>
      </c>
      <c r="G23" s="340"/>
      <c r="H23" s="340"/>
      <c r="I23" s="340"/>
      <c r="J23" s="340"/>
      <c r="K23" s="340" t="s">
        <v>381</v>
      </c>
      <c r="L23" s="340" t="s">
        <v>1339</v>
      </c>
      <c r="M23" s="340"/>
      <c r="N23" s="340"/>
      <c r="O23" s="340" t="str">
        <f>IF(L23="ここに","",VLOOKUP(L23,'登録ナンバー'!$A$1:$C$616,2,0))</f>
        <v>大脇</v>
      </c>
      <c r="P23" s="340"/>
      <c r="Q23" s="340"/>
      <c r="R23" s="340"/>
      <c r="S23" s="341"/>
      <c r="T23" s="352">
        <f>IF(AU11="","",IF(AND(AU11=6,AR11&lt;&gt;"⑦"),"⑥",IF(AU11=7,"⑦",AU11)))</f>
        <v>0</v>
      </c>
      <c r="U23" s="340"/>
      <c r="V23" s="340"/>
      <c r="W23" s="340" t="s">
        <v>382</v>
      </c>
      <c r="X23" s="340">
        <v>6</v>
      </c>
      <c r="Y23" s="340"/>
      <c r="Z23" s="340"/>
      <c r="AA23" s="341"/>
      <c r="AB23" s="352">
        <f>IF(AU15="","",IF(AND(AU15=6,AR15&lt;&gt;"⑦"),"⑥",IF(AU15=7,"⑦",AU15)))</f>
        <v>0</v>
      </c>
      <c r="AC23" s="340"/>
      <c r="AD23" s="340"/>
      <c r="AE23" s="340" t="s">
        <v>382</v>
      </c>
      <c r="AF23" s="340">
        <f>IF(AU15="","",IF(AR15="⑥",6,IF(AR15="⑦",7,AR15)))</f>
        <v>6</v>
      </c>
      <c r="AG23" s="340"/>
      <c r="AH23" s="340"/>
      <c r="AI23" s="341"/>
      <c r="AJ23" s="352" t="str">
        <f>IF(AU19="","",IF(AND(AU19=6,AR19&lt;&gt;"⑦"),"⑥",IF(AU19=7,"⑦",AU19)))</f>
        <v>⑥</v>
      </c>
      <c r="AK23" s="340"/>
      <c r="AL23" s="340"/>
      <c r="AM23" s="340" t="s">
        <v>382</v>
      </c>
      <c r="AN23" s="340">
        <f>IF(AU19="","",IF(AR19="⑥",6,IF(AR19="⑦",7,AR19)))</f>
        <v>1</v>
      </c>
      <c r="AO23" s="340"/>
      <c r="AP23" s="340"/>
      <c r="AQ23" s="341"/>
      <c r="AR23" s="323"/>
      <c r="AS23" s="321"/>
      <c r="AT23" s="321"/>
      <c r="AU23" s="321"/>
      <c r="AV23" s="321"/>
      <c r="AW23" s="321"/>
      <c r="AX23" s="321"/>
      <c r="AY23" s="514"/>
      <c r="AZ23" s="348">
        <f>IF(COUNTIF(BA11:BC24,1)=2,"直接対決","")</f>
      </c>
      <c r="BA23" s="350">
        <f>COUNTIF(T23:AQ24,"⑥")+COUNTIF(T23:AQ24,"⑦")</f>
        <v>1</v>
      </c>
      <c r="BB23" s="350"/>
      <c r="BC23" s="350"/>
      <c r="BD23" s="357">
        <f>IF(AB11="","",3-BA23)</f>
        <v>2</v>
      </c>
      <c r="BE23" s="357"/>
      <c r="BF23" s="357"/>
      <c r="BG23" s="358"/>
      <c r="BH23" s="76"/>
      <c r="BI23" s="440">
        <f>DK25</f>
        <v>3</v>
      </c>
      <c r="BJ23" s="314" t="s">
        <v>1336</v>
      </c>
      <c r="BK23" s="333"/>
      <c r="BL23" s="333"/>
      <c r="BM23" s="333" t="str">
        <f>IF(BJ23="ここに","",VLOOKUP(BJ23,'登録ナンバー'!$A$1:$C$619,2,0))</f>
        <v>小笠原</v>
      </c>
      <c r="BN23" s="333"/>
      <c r="BO23" s="333"/>
      <c r="BP23" s="333"/>
      <c r="BQ23" s="333"/>
      <c r="BR23" s="333" t="s">
        <v>381</v>
      </c>
      <c r="BS23" s="333" t="s">
        <v>1337</v>
      </c>
      <c r="BT23" s="333"/>
      <c r="BU23" s="333"/>
      <c r="BV23" s="333" t="str">
        <f>IF(BS23="ここに","",VLOOKUP(BS23,'登録ナンバー'!$A$1:$C$619,2,0))</f>
        <v>小笠原</v>
      </c>
      <c r="BW23" s="333"/>
      <c r="BX23" s="333"/>
      <c r="BY23" s="333"/>
      <c r="BZ23" s="334"/>
      <c r="CA23" s="352">
        <f>IF(DB11="","",IF(AND(DB11=6,CY11&lt;&gt;"⑦"),"⑥",IF(DB11=7,"⑦",DB11)))</f>
        <v>1</v>
      </c>
      <c r="CB23" s="340"/>
      <c r="CC23" s="340"/>
      <c r="CD23" s="340" t="s">
        <v>382</v>
      </c>
      <c r="CE23" s="340">
        <v>6</v>
      </c>
      <c r="CF23" s="340"/>
      <c r="CG23" s="340"/>
      <c r="CH23" s="341"/>
      <c r="CI23" s="352" t="s">
        <v>1450</v>
      </c>
      <c r="CJ23" s="340"/>
      <c r="CK23" s="340"/>
      <c r="CL23" s="340" t="s">
        <v>382</v>
      </c>
      <c r="CM23" s="340">
        <v>1</v>
      </c>
      <c r="CN23" s="340"/>
      <c r="CO23" s="340"/>
      <c r="CP23" s="341"/>
      <c r="CQ23" s="352">
        <f>IF(DB19="","",IF(AND(DB19=6,CY19&lt;&gt;"⑦"),"⑥",IF(DB19=7,"⑦",DB19)))</f>
        <v>2</v>
      </c>
      <c r="CR23" s="340"/>
      <c r="CS23" s="340"/>
      <c r="CT23" s="340" t="s">
        <v>382</v>
      </c>
      <c r="CU23" s="340">
        <f>IF(DB19="","",IF(CY19="⑥",6,IF(CY19="⑦",7,CY19)))</f>
        <v>6</v>
      </c>
      <c r="CV23" s="340"/>
      <c r="CW23" s="340"/>
      <c r="CX23" s="341"/>
      <c r="CY23" s="323"/>
      <c r="CZ23" s="321"/>
      <c r="DA23" s="321"/>
      <c r="DB23" s="321"/>
      <c r="DC23" s="321"/>
      <c r="DD23" s="321"/>
      <c r="DE23" s="321"/>
      <c r="DF23" s="514"/>
      <c r="DG23" s="348">
        <f>IF(COUNTIF(DH11:DJ24,1)=2,"直接対決","")</f>
      </c>
      <c r="DH23" s="350">
        <f>COUNTIF(CA23:CX24,"⑥")+COUNTIF(CA23:CX24,"⑦")</f>
        <v>1</v>
      </c>
      <c r="DI23" s="350"/>
      <c r="DJ23" s="350"/>
      <c r="DK23" s="357">
        <f>IF(CI11="","",3-DH23)</f>
        <v>2</v>
      </c>
      <c r="DL23" s="357"/>
      <c r="DM23" s="357"/>
      <c r="DN23" s="358"/>
    </row>
    <row r="24" spans="1:118" ht="12" customHeight="1">
      <c r="A24" s="11"/>
      <c r="B24" s="398"/>
      <c r="C24" s="361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3"/>
      <c r="T24" s="353"/>
      <c r="U24" s="342"/>
      <c r="V24" s="342"/>
      <c r="W24" s="342"/>
      <c r="X24" s="342"/>
      <c r="Y24" s="342"/>
      <c r="Z24" s="342"/>
      <c r="AA24" s="343"/>
      <c r="AB24" s="353"/>
      <c r="AC24" s="342"/>
      <c r="AD24" s="342"/>
      <c r="AE24" s="342"/>
      <c r="AF24" s="342"/>
      <c r="AG24" s="342"/>
      <c r="AH24" s="342"/>
      <c r="AI24" s="343"/>
      <c r="AJ24" s="353"/>
      <c r="AK24" s="342"/>
      <c r="AL24" s="342"/>
      <c r="AM24" s="342"/>
      <c r="AN24" s="342"/>
      <c r="AO24" s="342"/>
      <c r="AP24" s="342"/>
      <c r="AQ24" s="343"/>
      <c r="AR24" s="317"/>
      <c r="AS24" s="346"/>
      <c r="AT24" s="346"/>
      <c r="AU24" s="346"/>
      <c r="AV24" s="346"/>
      <c r="AW24" s="346"/>
      <c r="AX24" s="346"/>
      <c r="AY24" s="347"/>
      <c r="AZ24" s="349"/>
      <c r="BA24" s="351"/>
      <c r="BB24" s="351"/>
      <c r="BC24" s="351"/>
      <c r="BD24" s="359"/>
      <c r="BE24" s="359"/>
      <c r="BF24" s="359"/>
      <c r="BG24" s="360"/>
      <c r="BH24" s="76"/>
      <c r="BI24" s="398"/>
      <c r="BJ24" s="31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24"/>
      <c r="CA24" s="353"/>
      <c r="CB24" s="342"/>
      <c r="CC24" s="342"/>
      <c r="CD24" s="342"/>
      <c r="CE24" s="342"/>
      <c r="CF24" s="342"/>
      <c r="CG24" s="342"/>
      <c r="CH24" s="343"/>
      <c r="CI24" s="353"/>
      <c r="CJ24" s="342"/>
      <c r="CK24" s="342"/>
      <c r="CL24" s="342"/>
      <c r="CM24" s="342"/>
      <c r="CN24" s="342"/>
      <c r="CO24" s="342"/>
      <c r="CP24" s="343"/>
      <c r="CQ24" s="353"/>
      <c r="CR24" s="342"/>
      <c r="CS24" s="342"/>
      <c r="CT24" s="342"/>
      <c r="CU24" s="342"/>
      <c r="CV24" s="342"/>
      <c r="CW24" s="342"/>
      <c r="CX24" s="343"/>
      <c r="CY24" s="317"/>
      <c r="CZ24" s="346"/>
      <c r="DA24" s="346"/>
      <c r="DB24" s="346"/>
      <c r="DC24" s="346"/>
      <c r="DD24" s="346"/>
      <c r="DE24" s="346"/>
      <c r="DF24" s="347"/>
      <c r="DG24" s="349"/>
      <c r="DH24" s="351"/>
      <c r="DI24" s="351"/>
      <c r="DJ24" s="351"/>
      <c r="DK24" s="359"/>
      <c r="DL24" s="359"/>
      <c r="DM24" s="359"/>
      <c r="DN24" s="360"/>
    </row>
    <row r="25" spans="1:118" ht="20.25" customHeight="1" thickBot="1">
      <c r="A25" s="11"/>
      <c r="B25" s="11"/>
      <c r="C25" s="458" t="s">
        <v>383</v>
      </c>
      <c r="D25" s="417"/>
      <c r="E25" s="417"/>
      <c r="F25" s="342" t="str">
        <f>IF(C23="ここに","",VLOOKUP(C23,'登録ナンバー'!$A$1:$D$616,4,0))</f>
        <v>グリフィンズ</v>
      </c>
      <c r="G25" s="342"/>
      <c r="H25" s="342"/>
      <c r="I25" s="342"/>
      <c r="J25" s="342"/>
      <c r="K25" s="1"/>
      <c r="L25" s="342" t="s">
        <v>383</v>
      </c>
      <c r="M25" s="342"/>
      <c r="N25" s="342"/>
      <c r="O25" s="342" t="str">
        <f>IF(L23="ここに","",VLOOKUP(L23,'登録ナンバー'!$A$1:$D$616,4,0))</f>
        <v>村田八日市</v>
      </c>
      <c r="P25" s="342"/>
      <c r="Q25" s="342"/>
      <c r="R25" s="342"/>
      <c r="S25" s="343"/>
      <c r="T25" s="478"/>
      <c r="U25" s="417"/>
      <c r="V25" s="417"/>
      <c r="W25" s="342"/>
      <c r="X25" s="417"/>
      <c r="Y25" s="417"/>
      <c r="Z25" s="417"/>
      <c r="AA25" s="418"/>
      <c r="AB25" s="478"/>
      <c r="AC25" s="417"/>
      <c r="AD25" s="417"/>
      <c r="AE25" s="342"/>
      <c r="AF25" s="417"/>
      <c r="AG25" s="417"/>
      <c r="AH25" s="417"/>
      <c r="AI25" s="418"/>
      <c r="AJ25" s="478"/>
      <c r="AK25" s="417"/>
      <c r="AL25" s="417"/>
      <c r="AM25" s="417"/>
      <c r="AN25" s="417"/>
      <c r="AO25" s="417"/>
      <c r="AP25" s="417"/>
      <c r="AQ25" s="418"/>
      <c r="AR25" s="317"/>
      <c r="AS25" s="346"/>
      <c r="AT25" s="346"/>
      <c r="AU25" s="346"/>
      <c r="AV25" s="346"/>
      <c r="AW25" s="346"/>
      <c r="AX25" s="346"/>
      <c r="AY25" s="347"/>
      <c r="AZ25" s="362">
        <f>IF(OR(COUNTIF(BA11:BC24,2)=3,COUNTIF(BA11:BC24,1)=3),(AB26+AJ26+T26)/(AB26+AJ26+AF23+AN23+X23+T26),"")</f>
      </c>
      <c r="BA25" s="337"/>
      <c r="BB25" s="337"/>
      <c r="BC25" s="337"/>
      <c r="BD25" s="338">
        <f>IF(AZ25&lt;&gt;"",RANK(AZ25,AZ13:AZ26),RANK(BA23,BA11:BC24))</f>
        <v>3</v>
      </c>
      <c r="BE25" s="338"/>
      <c r="BF25" s="338"/>
      <c r="BG25" s="339"/>
      <c r="BH25" s="77"/>
      <c r="BI25" s="11"/>
      <c r="BJ25" s="315" t="s">
        <v>383</v>
      </c>
      <c r="BK25" s="335"/>
      <c r="BL25" s="335"/>
      <c r="BM25" s="335" t="str">
        <f>IF(BJ23="ここに","",VLOOKUP(BJ23,'登録ナンバー'!$A$1:$H$619,8,0))</f>
        <v>Ｋテニスカレッジ</v>
      </c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478"/>
      <c r="CB25" s="417"/>
      <c r="CC25" s="417"/>
      <c r="CD25" s="342"/>
      <c r="CE25" s="417"/>
      <c r="CF25" s="417"/>
      <c r="CG25" s="417"/>
      <c r="CH25" s="418"/>
      <c r="CI25" s="478"/>
      <c r="CJ25" s="417"/>
      <c r="CK25" s="417"/>
      <c r="CL25" s="342"/>
      <c r="CM25" s="417"/>
      <c r="CN25" s="417"/>
      <c r="CO25" s="417"/>
      <c r="CP25" s="418"/>
      <c r="CQ25" s="478"/>
      <c r="CR25" s="417"/>
      <c r="CS25" s="417"/>
      <c r="CT25" s="417"/>
      <c r="CU25" s="417"/>
      <c r="CV25" s="417"/>
      <c r="CW25" s="417"/>
      <c r="CX25" s="418"/>
      <c r="CY25" s="317"/>
      <c r="CZ25" s="346"/>
      <c r="DA25" s="346"/>
      <c r="DB25" s="346"/>
      <c r="DC25" s="346"/>
      <c r="DD25" s="346"/>
      <c r="DE25" s="346"/>
      <c r="DF25" s="347"/>
      <c r="DG25" s="362">
        <f>IF(OR(COUNTIF(DH11:DJ24,2)=3,COUNTIF(DH11:DJ24,1)=3),(CI26+CQ26+CA26)/(CI26+CQ26+CM23+CU23+CE23+CA26),"")</f>
      </c>
      <c r="DH25" s="337"/>
      <c r="DI25" s="337"/>
      <c r="DJ25" s="337"/>
      <c r="DK25" s="338">
        <f>IF(DG25&lt;&gt;"",RANK(DG25,DG13:DG26),RANK(DH23,DH11:DJ24))</f>
        <v>3</v>
      </c>
      <c r="DL25" s="338"/>
      <c r="DM25" s="338"/>
      <c r="DN25" s="339"/>
    </row>
    <row r="26" spans="2:118" ht="6" customHeight="1" hidden="1">
      <c r="B26" s="11"/>
      <c r="C26" s="457"/>
      <c r="D26" s="449"/>
      <c r="E26" s="449"/>
      <c r="F26" s="449"/>
      <c r="G26" s="449"/>
      <c r="H26" s="449"/>
      <c r="I26" s="449"/>
      <c r="J26" s="450"/>
      <c r="K26" s="72"/>
      <c r="L26" s="457"/>
      <c r="M26" s="449"/>
      <c r="N26" s="449"/>
      <c r="O26" s="449"/>
      <c r="P26" s="449"/>
      <c r="Q26" s="449"/>
      <c r="R26" s="449"/>
      <c r="S26" s="450"/>
      <c r="T26" s="67">
        <f>IF(T23="⑦","7",IF(T23="⑥","6",T23))</f>
        <v>0</v>
      </c>
      <c r="U26" s="44"/>
      <c r="V26" s="44"/>
      <c r="W26" s="44"/>
      <c r="X26" s="44"/>
      <c r="Y26" s="44"/>
      <c r="Z26" s="44"/>
      <c r="AA26" s="66"/>
      <c r="AB26" s="67">
        <f>IF(AB23="⑦","7",IF(AB23="⑥","6",AB23))</f>
        <v>0</v>
      </c>
      <c r="AC26" s="44"/>
      <c r="AD26" s="44"/>
      <c r="AE26" s="44"/>
      <c r="AF26" s="44"/>
      <c r="AG26" s="44"/>
      <c r="AH26" s="44"/>
      <c r="AI26" s="66"/>
      <c r="AJ26" s="67" t="str">
        <f>IF(AJ23="⑦","7",IF(AJ23="⑥","6",AJ23))</f>
        <v>6</v>
      </c>
      <c r="AK26" s="44"/>
      <c r="AL26" s="44"/>
      <c r="AM26" s="44"/>
      <c r="AN26" s="44"/>
      <c r="AO26" s="44"/>
      <c r="AP26" s="44"/>
      <c r="AQ26" s="66"/>
      <c r="AR26" s="317"/>
      <c r="AS26" s="346"/>
      <c r="AT26" s="346"/>
      <c r="AU26" s="346"/>
      <c r="AV26" s="346"/>
      <c r="AW26" s="346"/>
      <c r="AX26" s="346"/>
      <c r="AY26" s="347"/>
      <c r="AZ26" s="533"/>
      <c r="BA26" s="496"/>
      <c r="BB26" s="496"/>
      <c r="BC26" s="496"/>
      <c r="BD26" s="472"/>
      <c r="BE26" s="472"/>
      <c r="BF26" s="472"/>
      <c r="BG26" s="473"/>
      <c r="BH26" s="77"/>
      <c r="BI26" s="11"/>
      <c r="BJ26" s="316"/>
      <c r="BK26" s="306"/>
      <c r="BL26" s="306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67">
        <f>IF(CA23="⑦","7",IF(CA23="⑥","6",CA23))</f>
        <v>1</v>
      </c>
      <c r="CB26" s="44"/>
      <c r="CC26" s="44"/>
      <c r="CD26" s="44"/>
      <c r="CE26" s="44"/>
      <c r="CF26" s="44"/>
      <c r="CG26" s="44"/>
      <c r="CH26" s="66"/>
      <c r="CI26" s="67" t="str">
        <f>IF(CI23="⑦","7",IF(CI23="⑥","6",CI23))</f>
        <v>6</v>
      </c>
      <c r="CJ26" s="44"/>
      <c r="CK26" s="44"/>
      <c r="CL26" s="44"/>
      <c r="CM26" s="44"/>
      <c r="CN26" s="44"/>
      <c r="CO26" s="44"/>
      <c r="CP26" s="66"/>
      <c r="CQ26" s="67">
        <f>IF(CQ23="⑦","7",IF(CQ23="⑥","6",CQ23))</f>
        <v>2</v>
      </c>
      <c r="CR26" s="44"/>
      <c r="CS26" s="44"/>
      <c r="CT26" s="44"/>
      <c r="CU26" s="44"/>
      <c r="CV26" s="44"/>
      <c r="CW26" s="44"/>
      <c r="CX26" s="66"/>
      <c r="CY26" s="317"/>
      <c r="CZ26" s="346"/>
      <c r="DA26" s="346"/>
      <c r="DB26" s="346"/>
      <c r="DC26" s="346"/>
      <c r="DD26" s="346"/>
      <c r="DE26" s="346"/>
      <c r="DF26" s="347"/>
      <c r="DG26" s="533"/>
      <c r="DH26" s="496"/>
      <c r="DI26" s="496"/>
      <c r="DJ26" s="496"/>
      <c r="DK26" s="472"/>
      <c r="DL26" s="472"/>
      <c r="DM26" s="472"/>
      <c r="DN26" s="473"/>
    </row>
    <row r="27" spans="3:118" ht="3" customHeight="1">
      <c r="C27" s="63"/>
      <c r="D27" s="63"/>
      <c r="E27" s="63"/>
      <c r="F27" s="63"/>
      <c r="G27" s="63"/>
      <c r="H27" s="63"/>
      <c r="I27" s="43"/>
      <c r="J27" s="43"/>
      <c r="K27" s="39"/>
      <c r="L27" s="40"/>
      <c r="M27" s="40"/>
      <c r="N27" s="40"/>
      <c r="O27" s="40"/>
      <c r="P27" s="40"/>
      <c r="Q27" s="40"/>
      <c r="R27" s="40"/>
      <c r="S27" s="39"/>
      <c r="T27" s="40"/>
      <c r="U27" s="40"/>
      <c r="V27" s="40"/>
      <c r="W27" s="40"/>
      <c r="X27" s="44"/>
      <c r="Y27" s="44"/>
      <c r="Z27" s="44"/>
      <c r="AA27" s="3"/>
      <c r="AB27" s="3"/>
      <c r="AC27" s="3"/>
      <c r="AD27" s="3"/>
      <c r="AE27" s="3"/>
      <c r="AF27" s="3"/>
      <c r="AG27" s="3"/>
      <c r="AH27" s="3"/>
      <c r="AI27" s="3"/>
      <c r="AJ27" s="38"/>
      <c r="AK27" s="38"/>
      <c r="AL27" s="38"/>
      <c r="AM27" s="38"/>
      <c r="AN27" s="38"/>
      <c r="AO27" s="38"/>
      <c r="AP27" s="38"/>
      <c r="AQ27" s="41"/>
      <c r="AR27" s="41"/>
      <c r="AS27" s="41"/>
      <c r="AT27" s="41"/>
      <c r="AU27" s="42"/>
      <c r="AV27" s="42"/>
      <c r="AW27" s="42"/>
      <c r="AX27" s="42"/>
      <c r="AY27" s="52"/>
      <c r="AZ27" s="52"/>
      <c r="BA27" s="52"/>
      <c r="BB27" s="52"/>
      <c r="BC27" s="52"/>
      <c r="BD27" s="52"/>
      <c r="BE27" s="52"/>
      <c r="BF27" s="52"/>
      <c r="BG27" s="52"/>
      <c r="BH27" s="61"/>
      <c r="BJ27" s="63"/>
      <c r="BK27" s="63"/>
      <c r="BL27" s="63"/>
      <c r="BM27" s="63"/>
      <c r="BN27" s="63"/>
      <c r="BO27" s="63"/>
      <c r="BP27" s="63"/>
      <c r="BQ27" s="63"/>
      <c r="BR27" s="64"/>
      <c r="BS27" s="44"/>
      <c r="BT27" s="44"/>
      <c r="BU27" s="44"/>
      <c r="BV27" s="44"/>
      <c r="BW27" s="44"/>
      <c r="BX27" s="44"/>
      <c r="BY27" s="44"/>
      <c r="BZ27" s="64"/>
      <c r="CA27" s="44"/>
      <c r="CB27" s="44"/>
      <c r="CC27" s="44"/>
      <c r="CD27" s="44"/>
      <c r="CE27" s="44"/>
      <c r="CF27" s="44"/>
      <c r="CG27" s="44"/>
      <c r="CH27" s="64"/>
      <c r="CI27" s="44"/>
      <c r="CJ27" s="44"/>
      <c r="CK27" s="44"/>
      <c r="CL27" s="44"/>
      <c r="CM27" s="44"/>
      <c r="CN27" s="44"/>
      <c r="CO27" s="44"/>
      <c r="CP27" s="3"/>
      <c r="CQ27" s="3"/>
      <c r="CR27" s="3"/>
      <c r="CS27" s="3"/>
      <c r="CT27" s="3"/>
      <c r="CU27" s="3"/>
      <c r="CV27" s="3"/>
      <c r="CW27" s="3"/>
      <c r="CX27" s="65"/>
      <c r="CY27" s="65"/>
      <c r="CZ27" s="65"/>
      <c r="DA27" s="65"/>
      <c r="DB27" s="65"/>
      <c r="DC27" s="52"/>
      <c r="DD27" s="52"/>
      <c r="DE27" s="52"/>
      <c r="DF27" s="52"/>
      <c r="DG27" s="44"/>
      <c r="DH27" s="44"/>
      <c r="DI27" s="44"/>
      <c r="DJ27" s="44"/>
      <c r="DK27" s="44"/>
      <c r="DL27" s="44"/>
      <c r="DM27" s="44"/>
      <c r="DN27" s="44"/>
    </row>
    <row r="28" spans="3:110" ht="31.5" customHeight="1">
      <c r="C28" s="1"/>
      <c r="D28" s="1"/>
      <c r="E28" s="1"/>
      <c r="F28" s="391" t="s">
        <v>1447</v>
      </c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5"/>
      <c r="BJ28" s="62"/>
      <c r="BK28" s="62"/>
      <c r="BL28" s="62"/>
      <c r="BM28" s="62"/>
      <c r="BN28" s="62"/>
      <c r="BO28" s="62"/>
      <c r="BP28" s="62"/>
      <c r="BQ28" s="62"/>
      <c r="BR28" s="6"/>
      <c r="BZ28" s="6"/>
      <c r="CH28" s="6"/>
      <c r="CP28" s="1"/>
      <c r="CQ28" s="1"/>
      <c r="CR28" s="1"/>
      <c r="CS28" s="1"/>
      <c r="CT28" s="1"/>
      <c r="CU28" s="1"/>
      <c r="CV28" s="1"/>
      <c r="CW28" s="1"/>
      <c r="CX28" s="60"/>
      <c r="CY28" s="60"/>
      <c r="CZ28" s="60"/>
      <c r="DA28" s="60"/>
      <c r="DB28" s="60"/>
      <c r="DC28" s="61"/>
      <c r="DD28" s="61"/>
      <c r="DE28" s="61"/>
      <c r="DF28" s="61"/>
    </row>
    <row r="29" spans="3:118" ht="12" customHeight="1">
      <c r="C29" s="342" t="s">
        <v>1442</v>
      </c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1"/>
      <c r="BJ29" s="342" t="s">
        <v>1443</v>
      </c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2"/>
      <c r="DN29" s="342"/>
    </row>
    <row r="30" spans="3:118" ht="12" customHeight="1" thickBot="1"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1"/>
      <c r="BJ30" s="417"/>
      <c r="BK30" s="417"/>
      <c r="BL30" s="417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7"/>
      <c r="DD30" s="417"/>
      <c r="DE30" s="417"/>
      <c r="DF30" s="417"/>
      <c r="DG30" s="417"/>
      <c r="DH30" s="417"/>
      <c r="DI30" s="417"/>
      <c r="DJ30" s="417"/>
      <c r="DK30" s="417"/>
      <c r="DL30" s="417"/>
      <c r="DM30" s="417"/>
      <c r="DN30" s="417"/>
    </row>
    <row r="31" spans="1:118" ht="12" customHeight="1">
      <c r="A31" s="11"/>
      <c r="C31" s="361" t="s">
        <v>390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/>
      <c r="T31" s="412" t="str">
        <f>F35</f>
        <v>北村</v>
      </c>
      <c r="U31" s="396"/>
      <c r="V31" s="396"/>
      <c r="W31" s="396"/>
      <c r="X31" s="396"/>
      <c r="Y31" s="396"/>
      <c r="Z31" s="396"/>
      <c r="AA31" s="405"/>
      <c r="AB31" s="353" t="str">
        <f>F39</f>
        <v>高瀬</v>
      </c>
      <c r="AC31" s="342"/>
      <c r="AD31" s="342"/>
      <c r="AE31" s="342"/>
      <c r="AF31" s="342"/>
      <c r="AG31" s="342"/>
      <c r="AH31" s="342"/>
      <c r="AI31" s="342"/>
      <c r="AJ31" s="412" t="str">
        <f>F43</f>
        <v>水本</v>
      </c>
      <c r="AK31" s="396"/>
      <c r="AL31" s="396"/>
      <c r="AM31" s="396"/>
      <c r="AN31" s="396"/>
      <c r="AO31" s="396"/>
      <c r="AP31" s="396"/>
      <c r="AQ31" s="405"/>
      <c r="AR31" s="412" t="str">
        <f>F47</f>
        <v>岡川</v>
      </c>
      <c r="AS31" s="396"/>
      <c r="AT31" s="396"/>
      <c r="AU31" s="396"/>
      <c r="AV31" s="396"/>
      <c r="AW31" s="396"/>
      <c r="AX31" s="396"/>
      <c r="AY31" s="461"/>
      <c r="AZ31" s="407" t="str">
        <f>IF(AZ37&lt;&gt;"","取得","")</f>
        <v>取得</v>
      </c>
      <c r="BA31" s="44"/>
      <c r="BB31" s="396" t="s">
        <v>378</v>
      </c>
      <c r="BC31" s="396"/>
      <c r="BD31" s="396"/>
      <c r="BE31" s="396"/>
      <c r="BF31" s="396"/>
      <c r="BG31" s="397"/>
      <c r="BH31" s="75"/>
      <c r="BI31" s="4"/>
      <c r="BJ31" s="361" t="s">
        <v>394</v>
      </c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3"/>
      <c r="CA31" s="412" t="str">
        <f>BM35</f>
        <v>川並</v>
      </c>
      <c r="CB31" s="396"/>
      <c r="CC31" s="396"/>
      <c r="CD31" s="396"/>
      <c r="CE31" s="396"/>
      <c r="CF31" s="396"/>
      <c r="CG31" s="396"/>
      <c r="CH31" s="405"/>
      <c r="CI31" s="353" t="str">
        <f>BM39</f>
        <v>北野</v>
      </c>
      <c r="CJ31" s="342"/>
      <c r="CK31" s="342"/>
      <c r="CL31" s="342"/>
      <c r="CM31" s="342"/>
      <c r="CN31" s="342"/>
      <c r="CO31" s="342"/>
      <c r="CP31" s="342"/>
      <c r="CQ31" s="412" t="str">
        <f>BM43</f>
        <v>大島</v>
      </c>
      <c r="CR31" s="396"/>
      <c r="CS31" s="396"/>
      <c r="CT31" s="396"/>
      <c r="CU31" s="396"/>
      <c r="CV31" s="396"/>
      <c r="CW31" s="396"/>
      <c r="CX31" s="405"/>
      <c r="CY31" s="412" t="str">
        <f>BM47</f>
        <v>天谷</v>
      </c>
      <c r="CZ31" s="396"/>
      <c r="DA31" s="396"/>
      <c r="DB31" s="396"/>
      <c r="DC31" s="396"/>
      <c r="DD31" s="396"/>
      <c r="DE31" s="396"/>
      <c r="DF31" s="461"/>
      <c r="DG31" s="407">
        <f>IF(DG37&lt;&gt;"","取得","")</f>
      </c>
      <c r="DH31" s="44"/>
      <c r="DI31" s="396" t="s">
        <v>378</v>
      </c>
      <c r="DJ31" s="396"/>
      <c r="DK31" s="396"/>
      <c r="DL31" s="396"/>
      <c r="DM31" s="396"/>
      <c r="DN31" s="397"/>
    </row>
    <row r="32" spans="1:118" ht="12" customHeight="1">
      <c r="A32" s="11"/>
      <c r="C32" s="361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/>
      <c r="T32" s="353"/>
      <c r="U32" s="342"/>
      <c r="V32" s="342"/>
      <c r="W32" s="342"/>
      <c r="X32" s="342"/>
      <c r="Y32" s="342"/>
      <c r="Z32" s="342"/>
      <c r="AA32" s="343"/>
      <c r="AB32" s="353"/>
      <c r="AC32" s="342"/>
      <c r="AD32" s="342"/>
      <c r="AE32" s="342"/>
      <c r="AF32" s="342"/>
      <c r="AG32" s="342"/>
      <c r="AH32" s="342"/>
      <c r="AI32" s="342"/>
      <c r="AJ32" s="353"/>
      <c r="AK32" s="342"/>
      <c r="AL32" s="342"/>
      <c r="AM32" s="342"/>
      <c r="AN32" s="342"/>
      <c r="AO32" s="342"/>
      <c r="AP32" s="342"/>
      <c r="AQ32" s="343"/>
      <c r="AR32" s="353"/>
      <c r="AS32" s="342"/>
      <c r="AT32" s="342"/>
      <c r="AU32" s="342"/>
      <c r="AV32" s="342"/>
      <c r="AW32" s="342"/>
      <c r="AX32" s="342"/>
      <c r="AY32" s="399"/>
      <c r="AZ32" s="401"/>
      <c r="BB32" s="342"/>
      <c r="BC32" s="342"/>
      <c r="BD32" s="342"/>
      <c r="BE32" s="342"/>
      <c r="BF32" s="342"/>
      <c r="BG32" s="398"/>
      <c r="BH32" s="75"/>
      <c r="BI32" s="4"/>
      <c r="BJ32" s="361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3"/>
      <c r="CA32" s="353"/>
      <c r="CB32" s="342"/>
      <c r="CC32" s="342"/>
      <c r="CD32" s="342"/>
      <c r="CE32" s="342"/>
      <c r="CF32" s="342"/>
      <c r="CG32" s="342"/>
      <c r="CH32" s="343"/>
      <c r="CI32" s="353"/>
      <c r="CJ32" s="342"/>
      <c r="CK32" s="342"/>
      <c r="CL32" s="342"/>
      <c r="CM32" s="342"/>
      <c r="CN32" s="342"/>
      <c r="CO32" s="342"/>
      <c r="CP32" s="342"/>
      <c r="CQ32" s="353"/>
      <c r="CR32" s="342"/>
      <c r="CS32" s="342"/>
      <c r="CT32" s="342"/>
      <c r="CU32" s="342"/>
      <c r="CV32" s="342"/>
      <c r="CW32" s="342"/>
      <c r="CX32" s="343"/>
      <c r="CY32" s="353"/>
      <c r="CZ32" s="342"/>
      <c r="DA32" s="342"/>
      <c r="DB32" s="342"/>
      <c r="DC32" s="342"/>
      <c r="DD32" s="342"/>
      <c r="DE32" s="342"/>
      <c r="DF32" s="399"/>
      <c r="DG32" s="401"/>
      <c r="DI32" s="342"/>
      <c r="DJ32" s="342"/>
      <c r="DK32" s="342"/>
      <c r="DL32" s="342"/>
      <c r="DM32" s="342"/>
      <c r="DN32" s="398"/>
    </row>
    <row r="33" spans="1:118" ht="12" customHeight="1">
      <c r="A33" s="11"/>
      <c r="C33" s="361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/>
      <c r="T33" s="353" t="str">
        <f>O35</f>
        <v>藤原</v>
      </c>
      <c r="U33" s="342"/>
      <c r="V33" s="342"/>
      <c r="W33" s="342"/>
      <c r="X33" s="342"/>
      <c r="Y33" s="342"/>
      <c r="Z33" s="342"/>
      <c r="AA33" s="343"/>
      <c r="AB33" s="353" t="str">
        <f>O39</f>
        <v>植垣</v>
      </c>
      <c r="AC33" s="342"/>
      <c r="AD33" s="342"/>
      <c r="AE33" s="342"/>
      <c r="AF33" s="342"/>
      <c r="AG33" s="342"/>
      <c r="AH33" s="342"/>
      <c r="AI33" s="342"/>
      <c r="AJ33" s="353" t="str">
        <f>O43</f>
        <v>吉岡</v>
      </c>
      <c r="AK33" s="342"/>
      <c r="AL33" s="342"/>
      <c r="AM33" s="342"/>
      <c r="AN33" s="342"/>
      <c r="AO33" s="342"/>
      <c r="AP33" s="342"/>
      <c r="AQ33" s="343"/>
      <c r="AR33" s="342" t="str">
        <f>O47</f>
        <v>速水</v>
      </c>
      <c r="AS33" s="342"/>
      <c r="AT33" s="342"/>
      <c r="AU33" s="342"/>
      <c r="AV33" s="342"/>
      <c r="AW33" s="342"/>
      <c r="AX33" s="342"/>
      <c r="AY33" s="399"/>
      <c r="AZ33" s="401" t="str">
        <f>IF(AZ37&lt;&gt;"","ゲーム率","")</f>
        <v>ゲーム率</v>
      </c>
      <c r="BA33" s="342"/>
      <c r="BB33" s="342" t="s">
        <v>379</v>
      </c>
      <c r="BC33" s="342"/>
      <c r="BD33" s="342"/>
      <c r="BE33" s="342"/>
      <c r="BF33" s="342"/>
      <c r="BG33" s="398"/>
      <c r="BH33" s="75"/>
      <c r="BI33" s="441">
        <f>DC37</f>
        <v>0</v>
      </c>
      <c r="BJ33" s="361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3"/>
      <c r="CA33" s="353" t="str">
        <f>BV35</f>
        <v>田中</v>
      </c>
      <c r="CB33" s="342"/>
      <c r="CC33" s="342"/>
      <c r="CD33" s="342"/>
      <c r="CE33" s="342"/>
      <c r="CF33" s="342"/>
      <c r="CG33" s="342"/>
      <c r="CH33" s="343"/>
      <c r="CI33" s="353" t="str">
        <f>BV39</f>
        <v>望月</v>
      </c>
      <c r="CJ33" s="342"/>
      <c r="CK33" s="342"/>
      <c r="CL33" s="342"/>
      <c r="CM33" s="342"/>
      <c r="CN33" s="342"/>
      <c r="CO33" s="342"/>
      <c r="CP33" s="342"/>
      <c r="CQ33" s="353" t="str">
        <f>BV43</f>
        <v>家倉</v>
      </c>
      <c r="CR33" s="342"/>
      <c r="CS33" s="342"/>
      <c r="CT33" s="342"/>
      <c r="CU33" s="342"/>
      <c r="CV33" s="342"/>
      <c r="CW33" s="342"/>
      <c r="CX33" s="343"/>
      <c r="CY33" s="342" t="str">
        <f>BV47</f>
        <v>久田</v>
      </c>
      <c r="CZ33" s="342"/>
      <c r="DA33" s="342"/>
      <c r="DB33" s="342"/>
      <c r="DC33" s="342"/>
      <c r="DD33" s="342"/>
      <c r="DE33" s="342"/>
      <c r="DF33" s="399"/>
      <c r="DG33" s="401">
        <f>IF(DG37&lt;&gt;"","ゲーム率","")</f>
      </c>
      <c r="DH33" s="342"/>
      <c r="DI33" s="342" t="s">
        <v>379</v>
      </c>
      <c r="DJ33" s="342"/>
      <c r="DK33" s="342"/>
      <c r="DL33" s="342"/>
      <c r="DM33" s="342"/>
      <c r="DN33" s="398"/>
    </row>
    <row r="34" spans="1:118" s="1" customFormat="1" ht="12" customHeight="1">
      <c r="A34" s="75"/>
      <c r="B34" s="59"/>
      <c r="C34" s="406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5"/>
      <c r="T34" s="354"/>
      <c r="U34" s="344"/>
      <c r="V34" s="344"/>
      <c r="W34" s="344"/>
      <c r="X34" s="344"/>
      <c r="Y34" s="344"/>
      <c r="Z34" s="344"/>
      <c r="AA34" s="345"/>
      <c r="AB34" s="354"/>
      <c r="AC34" s="344"/>
      <c r="AD34" s="344"/>
      <c r="AE34" s="344"/>
      <c r="AF34" s="344"/>
      <c r="AG34" s="344"/>
      <c r="AH34" s="344"/>
      <c r="AI34" s="344"/>
      <c r="AJ34" s="354"/>
      <c r="AK34" s="344"/>
      <c r="AL34" s="344"/>
      <c r="AM34" s="344"/>
      <c r="AN34" s="344"/>
      <c r="AO34" s="344"/>
      <c r="AP34" s="344"/>
      <c r="AQ34" s="345"/>
      <c r="AR34" s="344"/>
      <c r="AS34" s="344"/>
      <c r="AT34" s="344"/>
      <c r="AU34" s="344"/>
      <c r="AV34" s="344"/>
      <c r="AW34" s="344"/>
      <c r="AX34" s="344"/>
      <c r="AY34" s="400"/>
      <c r="AZ34" s="402"/>
      <c r="BA34" s="344"/>
      <c r="BB34" s="344"/>
      <c r="BC34" s="344"/>
      <c r="BD34" s="344"/>
      <c r="BE34" s="344"/>
      <c r="BF34" s="344"/>
      <c r="BG34" s="403"/>
      <c r="BH34" s="75"/>
      <c r="BI34" s="441"/>
      <c r="BJ34" s="406"/>
      <c r="BK34" s="344"/>
      <c r="BL34" s="344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5"/>
      <c r="CA34" s="354"/>
      <c r="CB34" s="344"/>
      <c r="CC34" s="344"/>
      <c r="CD34" s="344"/>
      <c r="CE34" s="344"/>
      <c r="CF34" s="344"/>
      <c r="CG34" s="344"/>
      <c r="CH34" s="345"/>
      <c r="CI34" s="354"/>
      <c r="CJ34" s="344"/>
      <c r="CK34" s="344"/>
      <c r="CL34" s="344"/>
      <c r="CM34" s="344"/>
      <c r="CN34" s="344"/>
      <c r="CO34" s="344"/>
      <c r="CP34" s="344"/>
      <c r="CQ34" s="354"/>
      <c r="CR34" s="344"/>
      <c r="CS34" s="344"/>
      <c r="CT34" s="344"/>
      <c r="CU34" s="344"/>
      <c r="CV34" s="344"/>
      <c r="CW34" s="344"/>
      <c r="CX34" s="345"/>
      <c r="CY34" s="344"/>
      <c r="CZ34" s="344"/>
      <c r="DA34" s="344"/>
      <c r="DB34" s="344"/>
      <c r="DC34" s="344"/>
      <c r="DD34" s="344"/>
      <c r="DE34" s="344"/>
      <c r="DF34" s="400"/>
      <c r="DG34" s="402"/>
      <c r="DH34" s="344"/>
      <c r="DI34" s="344"/>
      <c r="DJ34" s="344"/>
      <c r="DK34" s="344"/>
      <c r="DL34" s="344"/>
      <c r="DM34" s="344"/>
      <c r="DN34" s="403"/>
    </row>
    <row r="35" spans="1:118" s="1" customFormat="1" ht="12" customHeight="1">
      <c r="A35" s="75"/>
      <c r="B35" s="440">
        <f>BD37</f>
        <v>1</v>
      </c>
      <c r="C35" s="364" t="s">
        <v>1323</v>
      </c>
      <c r="D35" s="340"/>
      <c r="E35" s="340"/>
      <c r="F35" s="394" t="str">
        <f>IF(C35="ここに","",VLOOKUP(C35,'登録ナンバー'!$A$1:$C$616,2,0))</f>
        <v>北村</v>
      </c>
      <c r="G35" s="394"/>
      <c r="H35" s="394"/>
      <c r="I35" s="394"/>
      <c r="J35" s="394"/>
      <c r="K35" s="394" t="s">
        <v>381</v>
      </c>
      <c r="L35" s="394" t="s">
        <v>1460</v>
      </c>
      <c r="M35" s="394"/>
      <c r="N35" s="394"/>
      <c r="O35" s="394" t="str">
        <f>IF(L35="ここに","",VLOOKUP(L35,'登録ナンバー'!$A$1:$C$616,2,0))</f>
        <v>藤原</v>
      </c>
      <c r="P35" s="394"/>
      <c r="Q35" s="394"/>
      <c r="R35" s="394"/>
      <c r="S35" s="395"/>
      <c r="T35" s="481">
        <f>IF(AB35="","丸付き数字は試合順番","")</f>
      </c>
      <c r="U35" s="419"/>
      <c r="V35" s="419"/>
      <c r="W35" s="419"/>
      <c r="X35" s="419"/>
      <c r="Y35" s="419"/>
      <c r="Z35" s="419"/>
      <c r="AA35" s="420"/>
      <c r="AB35" s="368" t="s">
        <v>1454</v>
      </c>
      <c r="AC35" s="269"/>
      <c r="AD35" s="269"/>
      <c r="AE35" s="269" t="s">
        <v>382</v>
      </c>
      <c r="AF35" s="269">
        <v>4</v>
      </c>
      <c r="AG35" s="269"/>
      <c r="AH35" s="269"/>
      <c r="AI35" s="413"/>
      <c r="AJ35" s="368" t="s">
        <v>1454</v>
      </c>
      <c r="AK35" s="269"/>
      <c r="AL35" s="269"/>
      <c r="AM35" s="269" t="s">
        <v>382</v>
      </c>
      <c r="AN35" s="394">
        <v>3</v>
      </c>
      <c r="AO35" s="394"/>
      <c r="AP35" s="394"/>
      <c r="AQ35" s="395"/>
      <c r="AR35" s="368" t="s">
        <v>1454</v>
      </c>
      <c r="AS35" s="269"/>
      <c r="AT35" s="269" t="s">
        <v>382</v>
      </c>
      <c r="AU35" s="269">
        <v>2</v>
      </c>
      <c r="AV35" s="269"/>
      <c r="AW35" s="269"/>
      <c r="AX35" s="269"/>
      <c r="AY35" s="370"/>
      <c r="AZ35" s="372">
        <f>IF(COUNTIF(BA35:BC48,1)=2,"直接対決","")</f>
      </c>
      <c r="BA35" s="374">
        <f>COUNTIF(T35:AY36,"⑥")+COUNTIF(T35:AY36,"⑦")</f>
        <v>3</v>
      </c>
      <c r="BB35" s="374"/>
      <c r="BC35" s="374"/>
      <c r="BD35" s="376">
        <f>IF(AB35="","",3-BA35)</f>
        <v>0</v>
      </c>
      <c r="BE35" s="376"/>
      <c r="BF35" s="376"/>
      <c r="BG35" s="377"/>
      <c r="BH35" s="76"/>
      <c r="BI35" s="440">
        <f>DK37</f>
        <v>2</v>
      </c>
      <c r="BJ35" s="314" t="s">
        <v>1319</v>
      </c>
      <c r="BK35" s="333"/>
      <c r="BL35" s="333"/>
      <c r="BM35" s="442" t="str">
        <f>IF(BJ35="ここに","",VLOOKUP(BJ35,'登録ナンバー'!$A$1:$C$619,2,0))</f>
        <v>川並</v>
      </c>
      <c r="BN35" s="442"/>
      <c r="BO35" s="442"/>
      <c r="BP35" s="442"/>
      <c r="BQ35" s="442"/>
      <c r="BR35" s="443" t="s">
        <v>381</v>
      </c>
      <c r="BS35" s="442" t="s">
        <v>1325</v>
      </c>
      <c r="BT35" s="442"/>
      <c r="BU35" s="442"/>
      <c r="BV35" s="442" t="str">
        <f>IF(BS35="ここに","",VLOOKUP(BS35,'登録ナンバー'!$A$1:$C$619,2,0))</f>
        <v>田中</v>
      </c>
      <c r="BW35" s="442"/>
      <c r="BX35" s="442"/>
      <c r="BY35" s="442"/>
      <c r="BZ35" s="442"/>
      <c r="CA35" s="534">
        <f>IF(CI35="","丸付き数字は試合順番","")</f>
      </c>
      <c r="CB35" s="535"/>
      <c r="CC35" s="535"/>
      <c r="CD35" s="535"/>
      <c r="CE35" s="535"/>
      <c r="CF35" s="535"/>
      <c r="CG35" s="535"/>
      <c r="CH35" s="536"/>
      <c r="CI35" s="453">
        <v>3</v>
      </c>
      <c r="CJ35" s="454"/>
      <c r="CK35" s="454"/>
      <c r="CL35" s="454" t="s">
        <v>382</v>
      </c>
      <c r="CM35" s="454">
        <v>6</v>
      </c>
      <c r="CN35" s="454"/>
      <c r="CO35" s="454"/>
      <c r="CP35" s="512"/>
      <c r="CQ35" s="453" t="s">
        <v>1450</v>
      </c>
      <c r="CR35" s="454"/>
      <c r="CS35" s="454"/>
      <c r="CT35" s="454" t="s">
        <v>382</v>
      </c>
      <c r="CU35" s="446">
        <v>2</v>
      </c>
      <c r="CV35" s="446"/>
      <c r="CW35" s="446"/>
      <c r="CX35" s="447"/>
      <c r="CY35" s="453" t="s">
        <v>1450</v>
      </c>
      <c r="CZ35" s="454"/>
      <c r="DA35" s="454" t="s">
        <v>382</v>
      </c>
      <c r="DB35" s="454">
        <v>2</v>
      </c>
      <c r="DC35" s="454"/>
      <c r="DD35" s="454"/>
      <c r="DE35" s="454"/>
      <c r="DF35" s="462"/>
      <c r="DG35" s="470">
        <f>IF(COUNTIF(DH35:DJ48,1)=2,"直接対決","")</f>
      </c>
      <c r="DH35" s="468">
        <f>COUNTIF(CA35:DF36,"⑥")+COUNTIF(CA35:DF36,"⑦")</f>
        <v>2</v>
      </c>
      <c r="DI35" s="468"/>
      <c r="DJ35" s="468"/>
      <c r="DK35" s="464">
        <f>IF(CI35="","",3-DH35)</f>
        <v>1</v>
      </c>
      <c r="DL35" s="464"/>
      <c r="DM35" s="464"/>
      <c r="DN35" s="465"/>
    </row>
    <row r="36" spans="1:118" ht="18.75" customHeight="1">
      <c r="A36" s="11"/>
      <c r="B36" s="440"/>
      <c r="C36" s="361"/>
      <c r="D36" s="342"/>
      <c r="E36" s="342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2"/>
      <c r="T36" s="482"/>
      <c r="U36" s="421"/>
      <c r="V36" s="421"/>
      <c r="W36" s="421"/>
      <c r="X36" s="421"/>
      <c r="Y36" s="421"/>
      <c r="Z36" s="421"/>
      <c r="AA36" s="422"/>
      <c r="AB36" s="369"/>
      <c r="AC36" s="270"/>
      <c r="AD36" s="270"/>
      <c r="AE36" s="270"/>
      <c r="AF36" s="270"/>
      <c r="AG36" s="270"/>
      <c r="AH36" s="270"/>
      <c r="AI36" s="414"/>
      <c r="AJ36" s="369"/>
      <c r="AK36" s="270"/>
      <c r="AL36" s="270"/>
      <c r="AM36" s="270"/>
      <c r="AN36" s="391"/>
      <c r="AO36" s="391"/>
      <c r="AP36" s="391"/>
      <c r="AQ36" s="392"/>
      <c r="AR36" s="369"/>
      <c r="AS36" s="270"/>
      <c r="AT36" s="270"/>
      <c r="AU36" s="270"/>
      <c r="AV36" s="270"/>
      <c r="AW36" s="270"/>
      <c r="AX36" s="270"/>
      <c r="AY36" s="371"/>
      <c r="AZ36" s="373"/>
      <c r="BA36" s="375"/>
      <c r="BB36" s="375"/>
      <c r="BC36" s="375"/>
      <c r="BD36" s="378"/>
      <c r="BE36" s="378"/>
      <c r="BF36" s="378"/>
      <c r="BG36" s="379"/>
      <c r="BH36" s="76"/>
      <c r="BI36" s="440"/>
      <c r="BJ36" s="315"/>
      <c r="BK36" s="335"/>
      <c r="BL36" s="335"/>
      <c r="BM36" s="433"/>
      <c r="BN36" s="433"/>
      <c r="BO36" s="433"/>
      <c r="BP36" s="433"/>
      <c r="BQ36" s="433"/>
      <c r="BR36" s="443"/>
      <c r="BS36" s="433"/>
      <c r="BT36" s="433"/>
      <c r="BU36" s="433"/>
      <c r="BV36" s="433"/>
      <c r="BW36" s="433"/>
      <c r="BX36" s="433"/>
      <c r="BY36" s="433"/>
      <c r="BZ36" s="433"/>
      <c r="CA36" s="537"/>
      <c r="CB36" s="538"/>
      <c r="CC36" s="538"/>
      <c r="CD36" s="538"/>
      <c r="CE36" s="538"/>
      <c r="CF36" s="538"/>
      <c r="CG36" s="538"/>
      <c r="CH36" s="539"/>
      <c r="CI36" s="455"/>
      <c r="CJ36" s="456"/>
      <c r="CK36" s="456"/>
      <c r="CL36" s="456"/>
      <c r="CM36" s="456"/>
      <c r="CN36" s="456"/>
      <c r="CO36" s="456"/>
      <c r="CP36" s="513"/>
      <c r="CQ36" s="455"/>
      <c r="CR36" s="456"/>
      <c r="CS36" s="456"/>
      <c r="CT36" s="456"/>
      <c r="CU36" s="444"/>
      <c r="CV36" s="444"/>
      <c r="CW36" s="444"/>
      <c r="CX36" s="448"/>
      <c r="CY36" s="455"/>
      <c r="CZ36" s="456"/>
      <c r="DA36" s="456"/>
      <c r="DB36" s="456"/>
      <c r="DC36" s="456"/>
      <c r="DD36" s="456"/>
      <c r="DE36" s="456"/>
      <c r="DF36" s="463"/>
      <c r="DG36" s="471"/>
      <c r="DH36" s="469"/>
      <c r="DI36" s="469"/>
      <c r="DJ36" s="469"/>
      <c r="DK36" s="466"/>
      <c r="DL36" s="466"/>
      <c r="DM36" s="466"/>
      <c r="DN36" s="467"/>
    </row>
    <row r="37" spans="1:118" ht="27" customHeight="1">
      <c r="A37" s="11"/>
      <c r="C37" s="361" t="s">
        <v>383</v>
      </c>
      <c r="D37" s="342"/>
      <c r="E37" s="342"/>
      <c r="F37" s="391" t="str">
        <f>IF(C35="ここに","",VLOOKUP(C35,'登録ナンバー'!$A$1:$D$616,4,0))</f>
        <v>グリフィンズ</v>
      </c>
      <c r="G37" s="391"/>
      <c r="H37" s="391"/>
      <c r="I37" s="391"/>
      <c r="J37" s="391"/>
      <c r="K37" s="247"/>
      <c r="L37" s="391" t="s">
        <v>383</v>
      </c>
      <c r="M37" s="391"/>
      <c r="N37" s="391"/>
      <c r="O37" s="391" t="str">
        <f>IF(L35="ここに","",VLOOKUP(L35,'登録ナンバー'!$A$1:$D$616,4,0))</f>
        <v>ぼんズ</v>
      </c>
      <c r="P37" s="391"/>
      <c r="Q37" s="391"/>
      <c r="R37" s="391"/>
      <c r="S37" s="392"/>
      <c r="T37" s="482"/>
      <c r="U37" s="421"/>
      <c r="V37" s="421"/>
      <c r="W37" s="421"/>
      <c r="X37" s="421"/>
      <c r="Y37" s="421"/>
      <c r="Z37" s="421"/>
      <c r="AA37" s="422"/>
      <c r="AB37" s="369"/>
      <c r="AC37" s="270"/>
      <c r="AD37" s="270"/>
      <c r="AE37" s="270"/>
      <c r="AF37" s="270"/>
      <c r="AG37" s="270"/>
      <c r="AH37" s="270"/>
      <c r="AI37" s="414"/>
      <c r="AJ37" s="369"/>
      <c r="AK37" s="270"/>
      <c r="AL37" s="270"/>
      <c r="AM37" s="270"/>
      <c r="AN37" s="391"/>
      <c r="AO37" s="391"/>
      <c r="AP37" s="391"/>
      <c r="AQ37" s="392"/>
      <c r="AR37" s="369"/>
      <c r="AS37" s="270"/>
      <c r="AT37" s="270"/>
      <c r="AU37" s="270"/>
      <c r="AV37" s="270"/>
      <c r="AW37" s="270"/>
      <c r="AX37" s="270"/>
      <c r="AY37" s="371"/>
      <c r="AZ37" s="380">
        <f>IF(OR(COUNTIF(BA35:BC48,2)=3,COUNTIF(BA35:BC48,1)=3),(AB38+AJ38+AR38)/(AB38+AJ38+AF35+AN35+AW35+AR38),"")</f>
        <v>0.72</v>
      </c>
      <c r="BA37" s="382"/>
      <c r="BB37" s="382"/>
      <c r="BC37" s="382"/>
      <c r="BD37" s="384">
        <f>IF(AZ37&lt;&gt;"",RANK(AZ37,AZ37:AZ50),RANK(BA35,BA35:BC48))</f>
        <v>1</v>
      </c>
      <c r="BE37" s="384"/>
      <c r="BF37" s="384"/>
      <c r="BG37" s="385"/>
      <c r="BH37" s="77"/>
      <c r="BI37" s="4"/>
      <c r="BJ37" s="315" t="s">
        <v>383</v>
      </c>
      <c r="BK37" s="335"/>
      <c r="BL37" s="335"/>
      <c r="BM37" s="433" t="str">
        <f>IF(BJ35="ここに","",VLOOKUP(BJ35,'登録ナンバー'!$A$1:$H$619,8,0))</f>
        <v>Ｋテニスカレッジ</v>
      </c>
      <c r="BN37" s="433"/>
      <c r="BO37" s="433"/>
      <c r="BP37" s="433"/>
      <c r="BQ37" s="433"/>
      <c r="BR37" s="433"/>
      <c r="BS37" s="433"/>
      <c r="BT37" s="433"/>
      <c r="BU37" s="433"/>
      <c r="BV37" s="433"/>
      <c r="BW37" s="433"/>
      <c r="BX37" s="433"/>
      <c r="BY37" s="433"/>
      <c r="BZ37" s="434"/>
      <c r="CA37" s="537"/>
      <c r="CB37" s="538"/>
      <c r="CC37" s="538"/>
      <c r="CD37" s="538"/>
      <c r="CE37" s="538"/>
      <c r="CF37" s="538"/>
      <c r="CG37" s="538"/>
      <c r="CH37" s="539"/>
      <c r="CI37" s="455"/>
      <c r="CJ37" s="456"/>
      <c r="CK37" s="456"/>
      <c r="CL37" s="456"/>
      <c r="CM37" s="456"/>
      <c r="CN37" s="456"/>
      <c r="CO37" s="456"/>
      <c r="CP37" s="513"/>
      <c r="CQ37" s="455"/>
      <c r="CR37" s="456"/>
      <c r="CS37" s="456"/>
      <c r="CT37" s="456"/>
      <c r="CU37" s="444"/>
      <c r="CV37" s="444"/>
      <c r="CW37" s="444"/>
      <c r="CX37" s="448"/>
      <c r="CY37" s="455"/>
      <c r="CZ37" s="456"/>
      <c r="DA37" s="456"/>
      <c r="DB37" s="456"/>
      <c r="DC37" s="456"/>
      <c r="DD37" s="456"/>
      <c r="DE37" s="456"/>
      <c r="DF37" s="463"/>
      <c r="DG37" s="459">
        <f>IF(OR(COUNTIF(DH35:DJ48,2)=3,COUNTIF(DH35:DJ48,1)=3),(CI38+CQ38+CY38)/(CI38+CQ38+CM35+CU35+DD35+CY38),"")</f>
      </c>
      <c r="DH37" s="509"/>
      <c r="DI37" s="509"/>
      <c r="DJ37" s="509"/>
      <c r="DK37" s="474">
        <f>IF(DG37&lt;&gt;"",RANK(DG37,DG37:DG50),RANK(DH35,DH35:DJ48))</f>
        <v>2</v>
      </c>
      <c r="DL37" s="474"/>
      <c r="DM37" s="474"/>
      <c r="DN37" s="475"/>
    </row>
    <row r="38" spans="1:118" ht="12" customHeight="1" hidden="1">
      <c r="A38" s="11"/>
      <c r="B38" s="59">
        <f>BD40</f>
        <v>0</v>
      </c>
      <c r="C38" s="361"/>
      <c r="D38" s="342"/>
      <c r="E38" s="342"/>
      <c r="F38" s="247"/>
      <c r="G38" s="247"/>
      <c r="H38" s="247"/>
      <c r="I38" s="247"/>
      <c r="J38" s="247"/>
      <c r="K38" s="247"/>
      <c r="L38" s="480"/>
      <c r="M38" s="391"/>
      <c r="N38" s="391"/>
      <c r="O38" s="247"/>
      <c r="P38" s="247"/>
      <c r="Q38" s="247"/>
      <c r="R38" s="257"/>
      <c r="S38" s="258"/>
      <c r="T38" s="483"/>
      <c r="U38" s="423"/>
      <c r="V38" s="423"/>
      <c r="W38" s="423"/>
      <c r="X38" s="423"/>
      <c r="Y38" s="423"/>
      <c r="Z38" s="423"/>
      <c r="AA38" s="424"/>
      <c r="AB38" s="256" t="str">
        <f>IF(AB35="⑦","7",IF(AB35="⑥","6",AB35))</f>
        <v>6</v>
      </c>
      <c r="AC38" s="259"/>
      <c r="AD38" s="259"/>
      <c r="AE38" s="259"/>
      <c r="AF38" s="259"/>
      <c r="AG38" s="259"/>
      <c r="AH38" s="259"/>
      <c r="AI38" s="260"/>
      <c r="AJ38" s="256" t="str">
        <f>IF(AJ35="⑦","7",IF(AJ35="⑥","6",AJ35))</f>
        <v>6</v>
      </c>
      <c r="AK38" s="259"/>
      <c r="AL38" s="259"/>
      <c r="AM38" s="259"/>
      <c r="AN38" s="259"/>
      <c r="AO38" s="259"/>
      <c r="AP38" s="259"/>
      <c r="AQ38" s="260"/>
      <c r="AR38" s="259" t="str">
        <f>IF(AR35="⑦","7",IF(AR35="⑥","6",AR35))</f>
        <v>6</v>
      </c>
      <c r="AS38" s="259"/>
      <c r="AT38" s="259"/>
      <c r="AU38" s="279"/>
      <c r="AV38" s="247"/>
      <c r="AW38" s="279"/>
      <c r="AX38" s="279"/>
      <c r="AY38" s="280"/>
      <c r="AZ38" s="381"/>
      <c r="BA38" s="383"/>
      <c r="BB38" s="383"/>
      <c r="BC38" s="383"/>
      <c r="BD38" s="386"/>
      <c r="BE38" s="386"/>
      <c r="BF38" s="386"/>
      <c r="BG38" s="387"/>
      <c r="BH38" s="61"/>
      <c r="BJ38" s="316"/>
      <c r="BK38" s="306"/>
      <c r="BL38" s="306"/>
      <c r="BM38" s="435"/>
      <c r="BN38" s="435"/>
      <c r="BO38" s="435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436"/>
      <c r="CA38" s="540"/>
      <c r="CB38" s="541"/>
      <c r="CC38" s="541"/>
      <c r="CD38" s="541"/>
      <c r="CE38" s="541"/>
      <c r="CF38" s="541"/>
      <c r="CG38" s="541"/>
      <c r="CH38" s="542"/>
      <c r="CI38" s="263">
        <f>IF(CI35="⑦","7",IF(CI35="⑥","6",CI35))</f>
        <v>3</v>
      </c>
      <c r="CJ38" s="271"/>
      <c r="CK38" s="271"/>
      <c r="CL38" s="271"/>
      <c r="CM38" s="271"/>
      <c r="CN38" s="271"/>
      <c r="CO38" s="271"/>
      <c r="CP38" s="272"/>
      <c r="CQ38" s="263" t="str">
        <f>IF(CQ35="⑦","7",IF(CQ35="⑥","6",CQ35))</f>
        <v>6</v>
      </c>
      <c r="CR38" s="271"/>
      <c r="CS38" s="271"/>
      <c r="CT38" s="271"/>
      <c r="CU38" s="271"/>
      <c r="CV38" s="271"/>
      <c r="CW38" s="271"/>
      <c r="CX38" s="272"/>
      <c r="CY38" s="271" t="str">
        <f>IF(CY35="⑦","7",IF(CY35="⑥","6",CY35))</f>
        <v>6</v>
      </c>
      <c r="CZ38" s="271"/>
      <c r="DA38" s="271"/>
      <c r="DB38" s="273"/>
      <c r="DC38" s="262"/>
      <c r="DD38" s="273"/>
      <c r="DE38" s="273"/>
      <c r="DF38" s="274"/>
      <c r="DG38" s="460"/>
      <c r="DH38" s="510"/>
      <c r="DI38" s="510"/>
      <c r="DJ38" s="510"/>
      <c r="DK38" s="476"/>
      <c r="DL38" s="476"/>
      <c r="DM38" s="476"/>
      <c r="DN38" s="477"/>
    </row>
    <row r="39" spans="1:118" ht="12" customHeight="1">
      <c r="A39" s="11"/>
      <c r="B39" s="440">
        <f>BD41</f>
        <v>2</v>
      </c>
      <c r="C39" s="364" t="s">
        <v>1342</v>
      </c>
      <c r="D39" s="340"/>
      <c r="E39" s="340"/>
      <c r="F39" s="340" t="str">
        <f>IF(C39="ここに","",VLOOKUP(C39,'登録ナンバー'!$A$1:$C$616,2,0))</f>
        <v>高瀬</v>
      </c>
      <c r="G39" s="340"/>
      <c r="H39" s="340"/>
      <c r="I39" s="340"/>
      <c r="J39" s="340"/>
      <c r="K39" s="340" t="s">
        <v>381</v>
      </c>
      <c r="L39" s="340" t="s">
        <v>1343</v>
      </c>
      <c r="M39" s="340"/>
      <c r="N39" s="340"/>
      <c r="O39" s="340" t="str">
        <f>IF(L39="ここに","",VLOOKUP(L39,'登録ナンバー'!$A$1:$C$616,2,0))</f>
        <v>植垣</v>
      </c>
      <c r="P39" s="340"/>
      <c r="Q39" s="340"/>
      <c r="R39" s="340"/>
      <c r="S39" s="341"/>
      <c r="T39" s="352">
        <f>IF(AB35="","",IF(AND(AF35=6,AB35&lt;&gt;"⑦"),"⑥",IF(AF35=7,"⑦",AF35)))</f>
        <v>4</v>
      </c>
      <c r="U39" s="340"/>
      <c r="V39" s="340"/>
      <c r="W39" s="340" t="s">
        <v>382</v>
      </c>
      <c r="X39" s="340">
        <f>IF(AB35="","",IF(AB35="⑥",6,IF(AB35="⑦",7,AB35)))</f>
        <v>6</v>
      </c>
      <c r="Y39" s="340"/>
      <c r="Z39" s="340"/>
      <c r="AA39" s="341"/>
      <c r="AB39" s="308"/>
      <c r="AC39" s="309"/>
      <c r="AD39" s="309"/>
      <c r="AE39" s="309"/>
      <c r="AF39" s="309"/>
      <c r="AG39" s="309"/>
      <c r="AH39" s="309"/>
      <c r="AI39" s="300"/>
      <c r="AJ39" s="311" t="s">
        <v>1450</v>
      </c>
      <c r="AK39" s="327"/>
      <c r="AL39" s="327"/>
      <c r="AM39" s="327" t="s">
        <v>382</v>
      </c>
      <c r="AN39" s="340">
        <v>3</v>
      </c>
      <c r="AO39" s="340"/>
      <c r="AP39" s="340"/>
      <c r="AQ39" s="341"/>
      <c r="AR39" s="311">
        <v>4</v>
      </c>
      <c r="AS39" s="327"/>
      <c r="AT39" s="327" t="s">
        <v>382</v>
      </c>
      <c r="AU39" s="327">
        <v>6</v>
      </c>
      <c r="AV39" s="327"/>
      <c r="AW39" s="327"/>
      <c r="AX39" s="327"/>
      <c r="AY39" s="328"/>
      <c r="AZ39" s="348">
        <f>IF(COUNTIF(BA35:BC50,1)=2,"直接対決","")</f>
      </c>
      <c r="BA39" s="350">
        <f>COUNTIF(T39:AY40,"⑥")+COUNTIF(T39:AY40,"⑦")</f>
        <v>1</v>
      </c>
      <c r="BB39" s="350"/>
      <c r="BC39" s="350"/>
      <c r="BD39" s="357">
        <f>IF(AB35="","",3-BA39)</f>
        <v>2</v>
      </c>
      <c r="BE39" s="357"/>
      <c r="BF39" s="357"/>
      <c r="BG39" s="358"/>
      <c r="BH39" s="76"/>
      <c r="BI39" s="440">
        <f>DK41</f>
        <v>1</v>
      </c>
      <c r="BJ39" s="314" t="s">
        <v>1340</v>
      </c>
      <c r="BK39" s="333"/>
      <c r="BL39" s="333"/>
      <c r="BM39" s="393" t="str">
        <f>IF(BJ39="ここに","",VLOOKUP(BJ39,'登録ナンバー'!$A$1:$C$619,2,0))</f>
        <v>北野</v>
      </c>
      <c r="BN39" s="393"/>
      <c r="BO39" s="393"/>
      <c r="BP39" s="393"/>
      <c r="BQ39" s="393"/>
      <c r="BR39" s="393" t="s">
        <v>381</v>
      </c>
      <c r="BS39" s="393" t="s">
        <v>827</v>
      </c>
      <c r="BT39" s="393"/>
      <c r="BU39" s="393"/>
      <c r="BV39" s="393" t="s">
        <v>1341</v>
      </c>
      <c r="BW39" s="393"/>
      <c r="BX39" s="393"/>
      <c r="BY39" s="393"/>
      <c r="BZ39" s="484"/>
      <c r="CA39" s="485" t="str">
        <f>IF(CI35="","",IF(AND(CM35=6,CI35&lt;&gt;"⑦"),"⑥",IF(CM35=7,"⑦",CM35)))</f>
        <v>⑥</v>
      </c>
      <c r="CB39" s="394"/>
      <c r="CC39" s="394"/>
      <c r="CD39" s="394" t="s">
        <v>382</v>
      </c>
      <c r="CE39" s="394">
        <f>IF(CI35="","",IF(CI35="⑥",6,IF(CI35="⑦",7,CI35)))</f>
        <v>3</v>
      </c>
      <c r="CF39" s="394"/>
      <c r="CG39" s="394"/>
      <c r="CH39" s="395"/>
      <c r="CI39" s="487"/>
      <c r="CJ39" s="488"/>
      <c r="CK39" s="488"/>
      <c r="CL39" s="488"/>
      <c r="CM39" s="488"/>
      <c r="CN39" s="488"/>
      <c r="CO39" s="488"/>
      <c r="CP39" s="489"/>
      <c r="CQ39" s="368" t="s">
        <v>1452</v>
      </c>
      <c r="CR39" s="269"/>
      <c r="CS39" s="269"/>
      <c r="CT39" s="269" t="s">
        <v>382</v>
      </c>
      <c r="CU39" s="394">
        <v>4</v>
      </c>
      <c r="CV39" s="394"/>
      <c r="CW39" s="394"/>
      <c r="CX39" s="395"/>
      <c r="CY39" s="368" t="s">
        <v>1452</v>
      </c>
      <c r="CZ39" s="269"/>
      <c r="DA39" s="269" t="s">
        <v>382</v>
      </c>
      <c r="DB39" s="269">
        <v>3</v>
      </c>
      <c r="DC39" s="269"/>
      <c r="DD39" s="269"/>
      <c r="DE39" s="269"/>
      <c r="DF39" s="370"/>
      <c r="DG39" s="372">
        <f>IF(COUNTIF(DH35:DJ50,1)=2,"直接対決","")</f>
      </c>
      <c r="DH39" s="374">
        <f>COUNTIF(CA39:DF40,"⑥")+COUNTIF(CA39:DF40,"⑦")</f>
        <v>3</v>
      </c>
      <c r="DI39" s="374"/>
      <c r="DJ39" s="374"/>
      <c r="DK39" s="376">
        <f>IF(CI35="","",3-DH39)</f>
        <v>0</v>
      </c>
      <c r="DL39" s="376"/>
      <c r="DM39" s="376"/>
      <c r="DN39" s="377"/>
    </row>
    <row r="40" spans="1:118" ht="19.5" customHeight="1">
      <c r="A40" s="11"/>
      <c r="B40" s="440"/>
      <c r="C40" s="361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3"/>
      <c r="T40" s="353"/>
      <c r="U40" s="342"/>
      <c r="V40" s="342"/>
      <c r="W40" s="342"/>
      <c r="X40" s="342"/>
      <c r="Y40" s="342"/>
      <c r="Z40" s="342"/>
      <c r="AA40" s="343"/>
      <c r="AB40" s="301"/>
      <c r="AC40" s="264"/>
      <c r="AD40" s="264"/>
      <c r="AE40" s="264"/>
      <c r="AF40" s="264"/>
      <c r="AG40" s="264"/>
      <c r="AH40" s="264"/>
      <c r="AI40" s="265"/>
      <c r="AJ40" s="312"/>
      <c r="AK40" s="329"/>
      <c r="AL40" s="329"/>
      <c r="AM40" s="329"/>
      <c r="AN40" s="342"/>
      <c r="AO40" s="342"/>
      <c r="AP40" s="342"/>
      <c r="AQ40" s="343"/>
      <c r="AR40" s="312"/>
      <c r="AS40" s="329"/>
      <c r="AT40" s="329"/>
      <c r="AU40" s="329"/>
      <c r="AV40" s="329"/>
      <c r="AW40" s="329"/>
      <c r="AX40" s="329"/>
      <c r="AY40" s="330"/>
      <c r="AZ40" s="349"/>
      <c r="BA40" s="351"/>
      <c r="BB40" s="351"/>
      <c r="BC40" s="351"/>
      <c r="BD40" s="359"/>
      <c r="BE40" s="359"/>
      <c r="BF40" s="359"/>
      <c r="BG40" s="360"/>
      <c r="BH40" s="76"/>
      <c r="BI40" s="440"/>
      <c r="BJ40" s="315"/>
      <c r="BK40" s="335"/>
      <c r="BL40" s="335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437"/>
      <c r="CA40" s="486"/>
      <c r="CB40" s="391"/>
      <c r="CC40" s="391"/>
      <c r="CD40" s="391"/>
      <c r="CE40" s="391"/>
      <c r="CF40" s="391"/>
      <c r="CG40" s="391"/>
      <c r="CH40" s="392"/>
      <c r="CI40" s="490"/>
      <c r="CJ40" s="491"/>
      <c r="CK40" s="491"/>
      <c r="CL40" s="491"/>
      <c r="CM40" s="491"/>
      <c r="CN40" s="491"/>
      <c r="CO40" s="491"/>
      <c r="CP40" s="492"/>
      <c r="CQ40" s="369"/>
      <c r="CR40" s="270"/>
      <c r="CS40" s="270"/>
      <c r="CT40" s="270"/>
      <c r="CU40" s="391"/>
      <c r="CV40" s="391"/>
      <c r="CW40" s="391"/>
      <c r="CX40" s="392"/>
      <c r="CY40" s="369"/>
      <c r="CZ40" s="270"/>
      <c r="DA40" s="270"/>
      <c r="DB40" s="270"/>
      <c r="DC40" s="270"/>
      <c r="DD40" s="270"/>
      <c r="DE40" s="270"/>
      <c r="DF40" s="371"/>
      <c r="DG40" s="373"/>
      <c r="DH40" s="375"/>
      <c r="DI40" s="375"/>
      <c r="DJ40" s="375"/>
      <c r="DK40" s="378"/>
      <c r="DL40" s="378"/>
      <c r="DM40" s="378"/>
      <c r="DN40" s="379"/>
    </row>
    <row r="41" spans="1:118" ht="21" customHeight="1">
      <c r="A41" s="11"/>
      <c r="B41" s="11"/>
      <c r="C41" s="361" t="s">
        <v>383</v>
      </c>
      <c r="D41" s="342"/>
      <c r="E41" s="342"/>
      <c r="F41" s="342" t="str">
        <f>IF(C39="ここに","",VLOOKUP(C39,'登録ナンバー'!$A$1:$H$616,8,0))</f>
        <v>うさぎとかめの集い</v>
      </c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3"/>
      <c r="T41" s="353"/>
      <c r="U41" s="342"/>
      <c r="V41" s="342"/>
      <c r="W41" s="342"/>
      <c r="X41" s="342"/>
      <c r="Y41" s="342"/>
      <c r="Z41" s="342"/>
      <c r="AA41" s="343"/>
      <c r="AB41" s="301"/>
      <c r="AC41" s="264"/>
      <c r="AD41" s="264"/>
      <c r="AE41" s="264"/>
      <c r="AF41" s="264"/>
      <c r="AG41" s="264"/>
      <c r="AH41" s="264"/>
      <c r="AI41" s="265"/>
      <c r="AJ41" s="312"/>
      <c r="AK41" s="329"/>
      <c r="AL41" s="329"/>
      <c r="AM41" s="329"/>
      <c r="AN41" s="342"/>
      <c r="AO41" s="342"/>
      <c r="AP41" s="342"/>
      <c r="AQ41" s="343"/>
      <c r="AR41" s="312"/>
      <c r="AS41" s="329"/>
      <c r="AT41" s="329"/>
      <c r="AU41" s="329"/>
      <c r="AV41" s="329"/>
      <c r="AW41" s="329"/>
      <c r="AX41" s="329"/>
      <c r="AY41" s="330"/>
      <c r="AZ41" s="362">
        <f>IF(OR(COUNTIF(BA35:BC48,2)=3,COUNTIF(BA35:BC48,1)=3),(T42+AJ42+AR42)/(T42+AJ42+X39+AN39+AU39+AR42),"")</f>
        <v>0.4827586206896552</v>
      </c>
      <c r="BA41" s="342"/>
      <c r="BB41" s="342"/>
      <c r="BC41" s="342"/>
      <c r="BD41" s="338">
        <f>IF(AZ41&lt;&gt;"",RANK(AZ41,AZ37:AZ50),RANK(BA39,BA35:BC48))</f>
        <v>2</v>
      </c>
      <c r="BE41" s="338"/>
      <c r="BF41" s="338"/>
      <c r="BG41" s="339"/>
      <c r="BH41" s="77"/>
      <c r="BI41" s="11"/>
      <c r="BJ41" s="315" t="s">
        <v>383</v>
      </c>
      <c r="BK41" s="335"/>
      <c r="BL41" s="335"/>
      <c r="BM41" s="388" t="str">
        <f>IF(BJ39="ここに","",VLOOKUP(BJ39,'登録ナンバー'!$A$1:$D$619,4,0))</f>
        <v>グリフィンズ</v>
      </c>
      <c r="BN41" s="388"/>
      <c r="BO41" s="388"/>
      <c r="BP41" s="388"/>
      <c r="BQ41" s="388"/>
      <c r="BR41" s="252"/>
      <c r="BS41" s="389" t="s">
        <v>383</v>
      </c>
      <c r="BT41" s="389"/>
      <c r="BU41" s="389"/>
      <c r="BV41" s="388" t="s">
        <v>993</v>
      </c>
      <c r="BW41" s="388"/>
      <c r="BX41" s="388"/>
      <c r="BY41" s="388"/>
      <c r="BZ41" s="437"/>
      <c r="CA41" s="486"/>
      <c r="CB41" s="391"/>
      <c r="CC41" s="391"/>
      <c r="CD41" s="391"/>
      <c r="CE41" s="391"/>
      <c r="CF41" s="391"/>
      <c r="CG41" s="391"/>
      <c r="CH41" s="392"/>
      <c r="CI41" s="490"/>
      <c r="CJ41" s="491"/>
      <c r="CK41" s="491"/>
      <c r="CL41" s="491"/>
      <c r="CM41" s="491"/>
      <c r="CN41" s="491"/>
      <c r="CO41" s="491"/>
      <c r="CP41" s="492"/>
      <c r="CQ41" s="369"/>
      <c r="CR41" s="270"/>
      <c r="CS41" s="270"/>
      <c r="CT41" s="270"/>
      <c r="CU41" s="391"/>
      <c r="CV41" s="391"/>
      <c r="CW41" s="391"/>
      <c r="CX41" s="392"/>
      <c r="CY41" s="369"/>
      <c r="CZ41" s="270"/>
      <c r="DA41" s="270"/>
      <c r="DB41" s="270"/>
      <c r="DC41" s="270"/>
      <c r="DD41" s="270"/>
      <c r="DE41" s="270"/>
      <c r="DF41" s="371"/>
      <c r="DG41" s="380">
        <f>IF(OR(COUNTIF(DH35:DJ48,2)=3,COUNTIF(DH35:DJ48,1)=3),(CA42+CQ42+CY42)/(CA42+CQ42+CE39+CU39+DD39+CY42),"")</f>
      </c>
      <c r="DH41" s="391"/>
      <c r="DI41" s="391"/>
      <c r="DJ41" s="391"/>
      <c r="DK41" s="384">
        <f>IF(DG41&lt;&gt;"",RANK(DG41,DG37:DG50),RANK(DH39,DH35:DJ48))</f>
        <v>1</v>
      </c>
      <c r="DL41" s="384"/>
      <c r="DM41" s="384"/>
      <c r="DN41" s="385"/>
    </row>
    <row r="42" spans="1:118" ht="12" customHeight="1" hidden="1">
      <c r="A42" s="11"/>
      <c r="B42" s="59">
        <f aca="true" t="shared" si="0" ref="B42:B47">BD44</f>
        <v>0</v>
      </c>
      <c r="C42" s="361"/>
      <c r="D42" s="342"/>
      <c r="E42" s="342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5"/>
      <c r="T42" s="26">
        <f>IF(T39="⑦","7",IF(T39="⑥","6",T39))</f>
        <v>4</v>
      </c>
      <c r="U42" s="9"/>
      <c r="V42" s="9"/>
      <c r="W42" s="9"/>
      <c r="X42" s="9"/>
      <c r="Y42" s="9"/>
      <c r="Z42" s="9"/>
      <c r="AA42" s="30"/>
      <c r="AB42" s="266"/>
      <c r="AC42" s="267"/>
      <c r="AD42" s="267"/>
      <c r="AE42" s="267"/>
      <c r="AF42" s="267"/>
      <c r="AG42" s="267"/>
      <c r="AH42" s="267"/>
      <c r="AI42" s="268"/>
      <c r="AJ42" s="26" t="str">
        <f>IF(AJ39="⑦","7",IF(AJ39="⑥","6",AJ39))</f>
        <v>6</v>
      </c>
      <c r="AK42" s="27"/>
      <c r="AL42" s="27"/>
      <c r="AM42" s="27"/>
      <c r="AN42" s="27"/>
      <c r="AO42" s="27"/>
      <c r="AP42" s="27"/>
      <c r="AQ42" s="28"/>
      <c r="AR42" s="27">
        <f>IF(AR39="⑦","7",IF(AR39="⑥","6",AR39))</f>
        <v>4</v>
      </c>
      <c r="AS42" s="27"/>
      <c r="AT42" s="27"/>
      <c r="AU42" s="27"/>
      <c r="AV42" s="27"/>
      <c r="AW42" s="27"/>
      <c r="AX42" s="27"/>
      <c r="AY42" s="34"/>
      <c r="AZ42" s="363"/>
      <c r="BA42" s="344"/>
      <c r="BB42" s="344"/>
      <c r="BC42" s="344"/>
      <c r="BD42" s="366"/>
      <c r="BE42" s="366"/>
      <c r="BF42" s="366"/>
      <c r="BG42" s="367"/>
      <c r="BH42" s="77"/>
      <c r="BI42" s="11"/>
      <c r="BJ42" s="316"/>
      <c r="BK42" s="306"/>
      <c r="BL42" s="306"/>
      <c r="BM42" s="252"/>
      <c r="BN42" s="252"/>
      <c r="BO42" s="252"/>
      <c r="BP42" s="252"/>
      <c r="BQ42" s="251"/>
      <c r="BR42" s="252"/>
      <c r="BS42" s="390"/>
      <c r="BT42" s="390"/>
      <c r="BU42" s="390"/>
      <c r="BV42" s="252"/>
      <c r="BW42" s="252"/>
      <c r="BX42" s="252"/>
      <c r="BY42" s="254"/>
      <c r="BZ42" s="255"/>
      <c r="CA42" s="256" t="str">
        <f>IF(CA39="⑦","7",IF(CA39="⑥","6",CA39))</f>
        <v>6</v>
      </c>
      <c r="CB42" s="257"/>
      <c r="CC42" s="257"/>
      <c r="CD42" s="257"/>
      <c r="CE42" s="257"/>
      <c r="CF42" s="257"/>
      <c r="CG42" s="257"/>
      <c r="CH42" s="258"/>
      <c r="CI42" s="493"/>
      <c r="CJ42" s="494"/>
      <c r="CK42" s="494"/>
      <c r="CL42" s="494"/>
      <c r="CM42" s="494"/>
      <c r="CN42" s="494"/>
      <c r="CO42" s="494"/>
      <c r="CP42" s="495"/>
      <c r="CQ42" s="256" t="str">
        <f>IF(CQ39="⑦","7",IF(CQ39="⑥","6",CQ39))</f>
        <v>6</v>
      </c>
      <c r="CR42" s="259"/>
      <c r="CS42" s="259"/>
      <c r="CT42" s="259"/>
      <c r="CU42" s="259"/>
      <c r="CV42" s="259"/>
      <c r="CW42" s="259"/>
      <c r="CX42" s="260"/>
      <c r="CY42" s="259" t="str">
        <f>IF(CY39="⑦","7",IF(CY39="⑥","6",CY39))</f>
        <v>6</v>
      </c>
      <c r="CZ42" s="259"/>
      <c r="DA42" s="259"/>
      <c r="DB42" s="259"/>
      <c r="DC42" s="259"/>
      <c r="DD42" s="259"/>
      <c r="DE42" s="259"/>
      <c r="DF42" s="261"/>
      <c r="DG42" s="381"/>
      <c r="DH42" s="430"/>
      <c r="DI42" s="430"/>
      <c r="DJ42" s="430"/>
      <c r="DK42" s="386"/>
      <c r="DL42" s="386"/>
      <c r="DM42" s="386"/>
      <c r="DN42" s="387"/>
    </row>
    <row r="43" spans="1:118" ht="12" customHeight="1">
      <c r="A43" s="11"/>
      <c r="B43" s="440">
        <f t="shared" si="0"/>
        <v>4</v>
      </c>
      <c r="C43" s="364" t="s">
        <v>1332</v>
      </c>
      <c r="D43" s="340"/>
      <c r="E43" s="340"/>
      <c r="F43" s="340" t="str">
        <f>IF(C43="ここに","",VLOOKUP(C43,'登録ナンバー'!$A$1:$C$616,2,0))</f>
        <v>水本</v>
      </c>
      <c r="G43" s="340"/>
      <c r="H43" s="340"/>
      <c r="I43" s="340"/>
      <c r="J43" s="340"/>
      <c r="K43" s="340" t="s">
        <v>381</v>
      </c>
      <c r="L43" s="340" t="s">
        <v>1333</v>
      </c>
      <c r="M43" s="340"/>
      <c r="N43" s="340"/>
      <c r="O43" s="340" t="str">
        <f>IF(L43="ここに","",VLOOKUP(L43,'登録ナンバー'!$A$1:$C$616,2,0))</f>
        <v>吉岡</v>
      </c>
      <c r="P43" s="340"/>
      <c r="Q43" s="340"/>
      <c r="R43" s="340"/>
      <c r="S43" s="341"/>
      <c r="T43" s="352">
        <v>3</v>
      </c>
      <c r="U43" s="340"/>
      <c r="V43" s="340"/>
      <c r="W43" s="340" t="s">
        <v>382</v>
      </c>
      <c r="X43" s="340">
        <f>IF(AN35="","",IF(AJ35="⑥",6,IF(AJ35="⑦",7,AJ35)))</f>
        <v>6</v>
      </c>
      <c r="Y43" s="340"/>
      <c r="Z43" s="340"/>
      <c r="AA43" s="341"/>
      <c r="AB43" s="352">
        <f>IF(AN39="","",IF(AND(AN39=6,AJ39&lt;&gt;"⑦"),"⑥",IF(AN39=7,"⑦",AN39)))</f>
        <v>3</v>
      </c>
      <c r="AC43" s="340"/>
      <c r="AD43" s="340"/>
      <c r="AE43" s="340" t="s">
        <v>382</v>
      </c>
      <c r="AF43" s="340">
        <f>IF(AN39="","",IF(AJ39="⑥",6,IF(AJ39="⑦",7,AJ39)))</f>
        <v>6</v>
      </c>
      <c r="AG43" s="340"/>
      <c r="AH43" s="340"/>
      <c r="AI43" s="341"/>
      <c r="AJ43" s="323"/>
      <c r="AK43" s="321"/>
      <c r="AL43" s="321"/>
      <c r="AM43" s="321"/>
      <c r="AN43" s="321"/>
      <c r="AO43" s="321"/>
      <c r="AP43" s="321"/>
      <c r="AQ43" s="322"/>
      <c r="AR43" s="311" t="s">
        <v>1459</v>
      </c>
      <c r="AS43" s="327"/>
      <c r="AT43" s="327" t="s">
        <v>382</v>
      </c>
      <c r="AU43" s="327">
        <v>5</v>
      </c>
      <c r="AV43" s="327"/>
      <c r="AW43" s="327"/>
      <c r="AX43" s="327"/>
      <c r="AY43" s="328"/>
      <c r="AZ43" s="348">
        <f>IF(COUNTIF(BA35:BC50,1)=2,"直接対決","")</f>
      </c>
      <c r="BA43" s="350">
        <f>COUNTIF(T43:AY44,"⑥")+COUNTIF(T43:AY44,"⑦")</f>
        <v>1</v>
      </c>
      <c r="BB43" s="350"/>
      <c r="BC43" s="350"/>
      <c r="BD43" s="357">
        <f>IF(AB35="","",3-BA43)</f>
        <v>2</v>
      </c>
      <c r="BE43" s="357"/>
      <c r="BF43" s="357"/>
      <c r="BG43" s="358"/>
      <c r="BH43" s="76"/>
      <c r="BI43" s="440">
        <f>DK45</f>
        <v>3</v>
      </c>
      <c r="BJ43" s="314" t="s">
        <v>1328</v>
      </c>
      <c r="BK43" s="333"/>
      <c r="BL43" s="333"/>
      <c r="BM43" s="333" t="str">
        <f>IF(BJ43="ここに","",VLOOKUP(BJ43,'登録ナンバー'!$A$1:$C$619,2,0))</f>
        <v>大島</v>
      </c>
      <c r="BN43" s="333"/>
      <c r="BO43" s="333"/>
      <c r="BP43" s="333"/>
      <c r="BQ43" s="333"/>
      <c r="BR43" s="333" t="s">
        <v>381</v>
      </c>
      <c r="BS43" s="333" t="s">
        <v>1329</v>
      </c>
      <c r="BT43" s="333"/>
      <c r="BU43" s="333"/>
      <c r="BV43" s="333" t="str">
        <f>IF(BS43="ここに","",VLOOKUP(BS43,'登録ナンバー'!$A$1:$C$619,2,0))</f>
        <v>家倉</v>
      </c>
      <c r="BW43" s="333"/>
      <c r="BX43" s="333"/>
      <c r="BY43" s="333"/>
      <c r="BZ43" s="334"/>
      <c r="CA43" s="352">
        <v>2</v>
      </c>
      <c r="CB43" s="340"/>
      <c r="CC43" s="340"/>
      <c r="CD43" s="340" t="s">
        <v>382</v>
      </c>
      <c r="CE43" s="340">
        <f>IF(CU35="","",IF(CQ35="⑥",6,IF(CQ35="⑦",7,CQ35)))</f>
        <v>6</v>
      </c>
      <c r="CF43" s="340"/>
      <c r="CG43" s="340"/>
      <c r="CH43" s="341"/>
      <c r="CI43" s="352">
        <f>IF(CU39="","",IF(AND(CU39=6,CQ39&lt;&gt;"⑦"),"⑥",IF(CU39=7,"⑦",CU39)))</f>
        <v>4</v>
      </c>
      <c r="CJ43" s="340"/>
      <c r="CK43" s="340"/>
      <c r="CL43" s="340" t="s">
        <v>382</v>
      </c>
      <c r="CM43" s="340">
        <f>IF(CU39="","",IF(CQ39="⑥",6,IF(CQ39="⑦",7,CQ39)))</f>
        <v>6</v>
      </c>
      <c r="CN43" s="340"/>
      <c r="CO43" s="340"/>
      <c r="CP43" s="341"/>
      <c r="CQ43" s="323"/>
      <c r="CR43" s="321"/>
      <c r="CS43" s="321"/>
      <c r="CT43" s="321"/>
      <c r="CU43" s="321"/>
      <c r="CV43" s="321"/>
      <c r="CW43" s="321"/>
      <c r="CX43" s="322"/>
      <c r="CY43" s="311" t="s">
        <v>1451</v>
      </c>
      <c r="CZ43" s="327"/>
      <c r="DA43" s="327" t="s">
        <v>382</v>
      </c>
      <c r="DB43" s="327">
        <v>1</v>
      </c>
      <c r="DC43" s="327"/>
      <c r="DD43" s="327"/>
      <c r="DE43" s="327"/>
      <c r="DF43" s="328"/>
      <c r="DG43" s="348">
        <f>IF(COUNTIF(DH35:DJ50,1)=2,"直接対決","")</f>
      </c>
      <c r="DH43" s="350">
        <f>COUNTIF(CA43:DF44,"⑥")+COUNTIF(CA43:DF44,"⑦")</f>
        <v>1</v>
      </c>
      <c r="DI43" s="350"/>
      <c r="DJ43" s="350"/>
      <c r="DK43" s="357">
        <f>IF(CI35="","",3-DH43)</f>
        <v>2</v>
      </c>
      <c r="DL43" s="357"/>
      <c r="DM43" s="357"/>
      <c r="DN43" s="358"/>
    </row>
    <row r="44" spans="1:118" ht="20.25" customHeight="1">
      <c r="A44" s="11"/>
      <c r="B44" s="398"/>
      <c r="C44" s="361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3"/>
      <c r="T44" s="353"/>
      <c r="U44" s="342"/>
      <c r="V44" s="342"/>
      <c r="W44" s="342"/>
      <c r="X44" s="342"/>
      <c r="Y44" s="342"/>
      <c r="Z44" s="342"/>
      <c r="AA44" s="343"/>
      <c r="AB44" s="353"/>
      <c r="AC44" s="342"/>
      <c r="AD44" s="342"/>
      <c r="AE44" s="342"/>
      <c r="AF44" s="342"/>
      <c r="AG44" s="342"/>
      <c r="AH44" s="342"/>
      <c r="AI44" s="343"/>
      <c r="AJ44" s="317"/>
      <c r="AK44" s="346"/>
      <c r="AL44" s="346"/>
      <c r="AM44" s="346"/>
      <c r="AN44" s="346"/>
      <c r="AO44" s="346"/>
      <c r="AP44" s="346"/>
      <c r="AQ44" s="318"/>
      <c r="AR44" s="312"/>
      <c r="AS44" s="329"/>
      <c r="AT44" s="329"/>
      <c r="AU44" s="329"/>
      <c r="AV44" s="329"/>
      <c r="AW44" s="329"/>
      <c r="AX44" s="329"/>
      <c r="AY44" s="330"/>
      <c r="AZ44" s="349"/>
      <c r="BA44" s="351"/>
      <c r="BB44" s="351"/>
      <c r="BC44" s="351"/>
      <c r="BD44" s="359"/>
      <c r="BE44" s="359"/>
      <c r="BF44" s="359"/>
      <c r="BG44" s="360"/>
      <c r="BH44" s="76"/>
      <c r="BI44" s="398"/>
      <c r="BJ44" s="31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24"/>
      <c r="CA44" s="353"/>
      <c r="CB44" s="342"/>
      <c r="CC44" s="342"/>
      <c r="CD44" s="342"/>
      <c r="CE44" s="342"/>
      <c r="CF44" s="342"/>
      <c r="CG44" s="342"/>
      <c r="CH44" s="343"/>
      <c r="CI44" s="353"/>
      <c r="CJ44" s="342"/>
      <c r="CK44" s="342"/>
      <c r="CL44" s="342"/>
      <c r="CM44" s="342"/>
      <c r="CN44" s="342"/>
      <c r="CO44" s="342"/>
      <c r="CP44" s="343"/>
      <c r="CQ44" s="317"/>
      <c r="CR44" s="346"/>
      <c r="CS44" s="346"/>
      <c r="CT44" s="346"/>
      <c r="CU44" s="346"/>
      <c r="CV44" s="346"/>
      <c r="CW44" s="346"/>
      <c r="CX44" s="318"/>
      <c r="CY44" s="312"/>
      <c r="CZ44" s="329"/>
      <c r="DA44" s="329"/>
      <c r="DB44" s="329"/>
      <c r="DC44" s="329"/>
      <c r="DD44" s="329"/>
      <c r="DE44" s="329"/>
      <c r="DF44" s="330"/>
      <c r="DG44" s="349"/>
      <c r="DH44" s="351"/>
      <c r="DI44" s="351"/>
      <c r="DJ44" s="351"/>
      <c r="DK44" s="359"/>
      <c r="DL44" s="359"/>
      <c r="DM44" s="359"/>
      <c r="DN44" s="360"/>
    </row>
    <row r="45" spans="1:118" ht="18.75" customHeight="1">
      <c r="A45" s="11"/>
      <c r="B45" s="11"/>
      <c r="C45" s="361" t="s">
        <v>383</v>
      </c>
      <c r="D45" s="342"/>
      <c r="E45" s="342"/>
      <c r="F45" s="342" t="str">
        <f>IF(C43="ここに","",VLOOKUP(C43,'登録ナンバー'!$A$1:$D$616,4,0))</f>
        <v>フレンズ</v>
      </c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3"/>
      <c r="T45" s="353"/>
      <c r="U45" s="342"/>
      <c r="V45" s="342"/>
      <c r="W45" s="342"/>
      <c r="X45" s="342"/>
      <c r="Y45" s="342"/>
      <c r="Z45" s="342"/>
      <c r="AA45" s="343"/>
      <c r="AB45" s="353"/>
      <c r="AC45" s="342"/>
      <c r="AD45" s="342"/>
      <c r="AE45" s="342"/>
      <c r="AF45" s="342"/>
      <c r="AG45" s="342"/>
      <c r="AH45" s="342"/>
      <c r="AI45" s="343"/>
      <c r="AJ45" s="317"/>
      <c r="AK45" s="346"/>
      <c r="AL45" s="346"/>
      <c r="AM45" s="346"/>
      <c r="AN45" s="346"/>
      <c r="AO45" s="346"/>
      <c r="AP45" s="346"/>
      <c r="AQ45" s="318"/>
      <c r="AR45" s="312"/>
      <c r="AS45" s="329"/>
      <c r="AT45" s="331"/>
      <c r="AU45" s="329"/>
      <c r="AV45" s="329"/>
      <c r="AW45" s="329"/>
      <c r="AX45" s="329"/>
      <c r="AY45" s="330"/>
      <c r="AZ45" s="362">
        <v>0.433</v>
      </c>
      <c r="BA45" s="337"/>
      <c r="BB45" s="337"/>
      <c r="BC45" s="337"/>
      <c r="BD45" s="338">
        <f>IF(AZ45&lt;&gt;"",RANK(AZ45,AZ37:AZ50),RANK(BA43,BA35:BC48))</f>
        <v>4</v>
      </c>
      <c r="BE45" s="338"/>
      <c r="BF45" s="338"/>
      <c r="BG45" s="339"/>
      <c r="BH45" s="77"/>
      <c r="BI45" s="11"/>
      <c r="BJ45" s="315" t="s">
        <v>383</v>
      </c>
      <c r="BK45" s="335"/>
      <c r="BL45" s="335"/>
      <c r="BM45" s="335" t="str">
        <f>IF(BJ43="ここに","",VLOOKUP(BJ43,'登録ナンバー'!$A$1:$D$619,4,0))</f>
        <v>フレンズ</v>
      </c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24"/>
      <c r="CA45" s="353"/>
      <c r="CB45" s="342"/>
      <c r="CC45" s="342"/>
      <c r="CD45" s="342"/>
      <c r="CE45" s="342"/>
      <c r="CF45" s="342"/>
      <c r="CG45" s="342"/>
      <c r="CH45" s="343"/>
      <c r="CI45" s="353"/>
      <c r="CJ45" s="342"/>
      <c r="CK45" s="342"/>
      <c r="CL45" s="342"/>
      <c r="CM45" s="342"/>
      <c r="CN45" s="342"/>
      <c r="CO45" s="342"/>
      <c r="CP45" s="343"/>
      <c r="CQ45" s="317"/>
      <c r="CR45" s="346"/>
      <c r="CS45" s="346"/>
      <c r="CT45" s="346"/>
      <c r="CU45" s="346"/>
      <c r="CV45" s="346"/>
      <c r="CW45" s="346"/>
      <c r="CX45" s="318"/>
      <c r="CY45" s="312"/>
      <c r="CZ45" s="329"/>
      <c r="DA45" s="331"/>
      <c r="DB45" s="329"/>
      <c r="DC45" s="329"/>
      <c r="DD45" s="329"/>
      <c r="DE45" s="329"/>
      <c r="DF45" s="330"/>
      <c r="DG45" s="362">
        <f>IF(OR(COUNTIF(DH35:DJ48,2)=3,COUNTIF(DH35:DJ48,1)=3),(CI46+CY46+CA46)/(CA46+CM43+CE43+DD43+CY46+CI46),"")</f>
      </c>
      <c r="DH45" s="337"/>
      <c r="DI45" s="337"/>
      <c r="DJ45" s="337"/>
      <c r="DK45" s="338">
        <f>IF(DG45&lt;&gt;"",RANK(DG45,DG37:DG50),RANK(DH43,DH35:DJ48))</f>
        <v>3</v>
      </c>
      <c r="DL45" s="338"/>
      <c r="DM45" s="338"/>
      <c r="DN45" s="339"/>
    </row>
    <row r="46" spans="1:118" ht="12.75" customHeight="1" hidden="1">
      <c r="A46" s="11"/>
      <c r="B46" s="59">
        <f t="shared" si="0"/>
        <v>0</v>
      </c>
      <c r="C46" s="361"/>
      <c r="D46" s="342"/>
      <c r="E46" s="342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5"/>
      <c r="T46" s="45">
        <f>IF(T43="⑦","7",IF(T43="⑥","6",T43))</f>
        <v>3</v>
      </c>
      <c r="AA46" s="19"/>
      <c r="AB46" s="45">
        <f>IF(AB43="⑦","7",IF(AB43="⑥","6",AB43))</f>
        <v>3</v>
      </c>
      <c r="AJ46" s="319"/>
      <c r="AK46" s="320"/>
      <c r="AL46" s="320"/>
      <c r="AM46" s="320"/>
      <c r="AN46" s="320"/>
      <c r="AO46" s="320"/>
      <c r="AP46" s="320"/>
      <c r="AQ46" s="310"/>
      <c r="AR46" s="27" t="str">
        <f>IF(AR43="⑦","7",IF(AR43="⑥","6",AR43))</f>
        <v>7</v>
      </c>
      <c r="AS46" s="27"/>
      <c r="AT46" s="27"/>
      <c r="AU46" s="27"/>
      <c r="AV46" s="27"/>
      <c r="AW46" s="27"/>
      <c r="AX46" s="27"/>
      <c r="AY46" s="34"/>
      <c r="AZ46" s="363"/>
      <c r="BA46" s="365"/>
      <c r="BB46" s="365"/>
      <c r="BC46" s="365"/>
      <c r="BD46" s="366"/>
      <c r="BE46" s="366"/>
      <c r="BF46" s="366"/>
      <c r="BG46" s="367"/>
      <c r="BH46" s="77"/>
      <c r="BI46" s="11"/>
      <c r="BJ46" s="316"/>
      <c r="BK46" s="306"/>
      <c r="BL46" s="306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24"/>
      <c r="CA46" s="45">
        <f>IF(CA43="⑦","7",IF(CA43="⑥","6",CA43))</f>
        <v>2</v>
      </c>
      <c r="CH46" s="19"/>
      <c r="CI46" s="45">
        <f>IF(CI43="⑦","7",IF(CI43="⑥","6",CI43))</f>
        <v>4</v>
      </c>
      <c r="CQ46" s="319"/>
      <c r="CR46" s="320"/>
      <c r="CS46" s="320"/>
      <c r="CT46" s="320"/>
      <c r="CU46" s="320"/>
      <c r="CV46" s="320"/>
      <c r="CW46" s="320"/>
      <c r="CX46" s="310"/>
      <c r="CY46" s="27" t="str">
        <f>IF(CY43="⑦","7",IF(CY43="⑥","6",CY43))</f>
        <v>6</v>
      </c>
      <c r="CZ46" s="27"/>
      <c r="DA46" s="27"/>
      <c r="DB46" s="27"/>
      <c r="DC46" s="27"/>
      <c r="DD46" s="27"/>
      <c r="DE46" s="27"/>
      <c r="DF46" s="34"/>
      <c r="DG46" s="363"/>
      <c r="DH46" s="365"/>
      <c r="DI46" s="365"/>
      <c r="DJ46" s="365"/>
      <c r="DK46" s="366"/>
      <c r="DL46" s="366"/>
      <c r="DM46" s="366"/>
      <c r="DN46" s="367"/>
    </row>
    <row r="47" spans="1:118" ht="12.75" customHeight="1">
      <c r="A47" s="11"/>
      <c r="B47" s="440">
        <f t="shared" si="0"/>
        <v>3</v>
      </c>
      <c r="C47" s="364" t="s">
        <v>1349</v>
      </c>
      <c r="D47" s="340"/>
      <c r="E47" s="340"/>
      <c r="F47" s="340" t="str">
        <f>IF(C47="ここに","",VLOOKUP(C47,'登録ナンバー'!$A$1:$C$616,2,0))</f>
        <v>岡川</v>
      </c>
      <c r="G47" s="340"/>
      <c r="H47" s="340"/>
      <c r="I47" s="340"/>
      <c r="J47" s="340"/>
      <c r="K47" s="340" t="s">
        <v>381</v>
      </c>
      <c r="L47" s="340" t="s">
        <v>1350</v>
      </c>
      <c r="M47" s="340"/>
      <c r="N47" s="340"/>
      <c r="O47" s="340" t="str">
        <f>IF(L47="ここに","",VLOOKUP(L47,'登録ナンバー'!$A$1:$C$616,2,0))</f>
        <v>速水</v>
      </c>
      <c r="P47" s="340"/>
      <c r="Q47" s="340"/>
      <c r="R47" s="340"/>
      <c r="S47" s="341"/>
      <c r="T47" s="352">
        <f>IF(AU35="","",IF(AND(AU35=6,AR35&lt;&gt;"⑦"),"⑥",IF(AU35=7,"⑦",AU35)))</f>
        <v>2</v>
      </c>
      <c r="U47" s="340"/>
      <c r="V47" s="340"/>
      <c r="W47" s="340" t="s">
        <v>382</v>
      </c>
      <c r="X47" s="340">
        <v>6</v>
      </c>
      <c r="Y47" s="340"/>
      <c r="Z47" s="340"/>
      <c r="AA47" s="341"/>
      <c r="AB47" s="352" t="str">
        <f>IF(AU39="","",IF(AND(AU39=6,AR39&lt;&gt;"⑦"),"⑥",IF(AU39=7,"⑦",AU39)))</f>
        <v>⑥</v>
      </c>
      <c r="AC47" s="340"/>
      <c r="AD47" s="340"/>
      <c r="AE47" s="340" t="s">
        <v>382</v>
      </c>
      <c r="AF47" s="340">
        <f>IF(AU39="","",IF(AR39="⑥",6,IF(AR39="⑦",7,AR39)))</f>
        <v>4</v>
      </c>
      <c r="AG47" s="340"/>
      <c r="AH47" s="340"/>
      <c r="AI47" s="341"/>
      <c r="AJ47" s="352">
        <f>IF(AU43="","",IF(AND(AU43=6,AR43&lt;&gt;"⑦"),"⑥",IF(AU43=7,"⑦",AU43)))</f>
        <v>5</v>
      </c>
      <c r="AK47" s="340"/>
      <c r="AL47" s="340"/>
      <c r="AM47" s="340" t="s">
        <v>382</v>
      </c>
      <c r="AN47" s="340">
        <f>IF(AU43="","",IF(AR43="⑥",6,IF(AR43="⑦",7,AR43)))</f>
        <v>7</v>
      </c>
      <c r="AO47" s="340"/>
      <c r="AP47" s="340"/>
      <c r="AQ47" s="341"/>
      <c r="AR47" s="323"/>
      <c r="AS47" s="321"/>
      <c r="AT47" s="321"/>
      <c r="AU47" s="321"/>
      <c r="AV47" s="321"/>
      <c r="AW47" s="321"/>
      <c r="AX47" s="321"/>
      <c r="AY47" s="514"/>
      <c r="AZ47" s="348">
        <f>IF(COUNTIF(BA35:BC48,1)=2,"直接対決","")</f>
      </c>
      <c r="BA47" s="350">
        <f>COUNTIF(T47:AQ48,"⑥")+COUNTIF(T47:AQ48,"⑦")</f>
        <v>1</v>
      </c>
      <c r="BB47" s="350"/>
      <c r="BC47" s="350"/>
      <c r="BD47" s="357">
        <f>IF(AB35="","",3-BA47)</f>
        <v>2</v>
      </c>
      <c r="BE47" s="357"/>
      <c r="BF47" s="357"/>
      <c r="BG47" s="358"/>
      <c r="BH47" s="76"/>
      <c r="BI47" s="440">
        <f>DK49</f>
        <v>4</v>
      </c>
      <c r="BJ47" s="314" t="s">
        <v>828</v>
      </c>
      <c r="BK47" s="333"/>
      <c r="BL47" s="333"/>
      <c r="BM47" s="333" t="s">
        <v>1348</v>
      </c>
      <c r="BN47" s="333"/>
      <c r="BO47" s="333"/>
      <c r="BP47" s="333"/>
      <c r="BQ47" s="333"/>
      <c r="BR47" s="333" t="s">
        <v>381</v>
      </c>
      <c r="BS47" s="333" t="s">
        <v>146</v>
      </c>
      <c r="BT47" s="333"/>
      <c r="BU47" s="333"/>
      <c r="BV47" s="333" t="s">
        <v>146</v>
      </c>
      <c r="BW47" s="333"/>
      <c r="BX47" s="333"/>
      <c r="BY47" s="333"/>
      <c r="BZ47" s="334"/>
      <c r="CA47" s="352">
        <f>IF(DB35="","",IF(AND(DB35=6,CY35&lt;&gt;"⑦"),"⑥",IF(DB35=7,"⑦",DB35)))</f>
        <v>2</v>
      </c>
      <c r="CB47" s="340"/>
      <c r="CC47" s="340"/>
      <c r="CD47" s="340" t="s">
        <v>382</v>
      </c>
      <c r="CE47" s="340">
        <v>6</v>
      </c>
      <c r="CF47" s="340"/>
      <c r="CG47" s="340"/>
      <c r="CH47" s="341"/>
      <c r="CI47" s="352">
        <f>IF(DB39="","",IF(AND(DB39=6,CY39&lt;&gt;"⑦"),"⑥",IF(DB39=7,"⑦",DB39)))</f>
        <v>3</v>
      </c>
      <c r="CJ47" s="340"/>
      <c r="CK47" s="340"/>
      <c r="CL47" s="340" t="s">
        <v>382</v>
      </c>
      <c r="CM47" s="340">
        <f>IF(DB39="","",IF(CY39="⑥",6,IF(CY39="⑦",7,CY39)))</f>
        <v>6</v>
      </c>
      <c r="CN47" s="340"/>
      <c r="CO47" s="340"/>
      <c r="CP47" s="341"/>
      <c r="CQ47" s="352">
        <f>IF(DB43="","",IF(AND(DB43=6,CY43&lt;&gt;"⑦"),"⑥",IF(DB43=7,"⑦",DB43)))</f>
        <v>1</v>
      </c>
      <c r="CR47" s="340"/>
      <c r="CS47" s="340"/>
      <c r="CT47" s="340" t="s">
        <v>382</v>
      </c>
      <c r="CU47" s="340">
        <f>IF(DB43="","",IF(CY43="⑥",6,IF(CY43="⑦",7,CY43)))</f>
        <v>6</v>
      </c>
      <c r="CV47" s="340"/>
      <c r="CW47" s="340"/>
      <c r="CX47" s="341"/>
      <c r="CY47" s="323"/>
      <c r="CZ47" s="321"/>
      <c r="DA47" s="321"/>
      <c r="DB47" s="321"/>
      <c r="DC47" s="321"/>
      <c r="DD47" s="321"/>
      <c r="DE47" s="321"/>
      <c r="DF47" s="514"/>
      <c r="DG47" s="348">
        <f>IF(COUNTIF(DH35:DJ48,1)=2,"直接対決","")</f>
      </c>
      <c r="DH47" s="350">
        <f>COUNTIF(CA47:CX48,"⑥")+COUNTIF(CA47:CX48,"⑦")</f>
        <v>0</v>
      </c>
      <c r="DI47" s="350"/>
      <c r="DJ47" s="350"/>
      <c r="DK47" s="357">
        <f>IF(CI35="","",3-DH47)</f>
        <v>3</v>
      </c>
      <c r="DL47" s="357"/>
      <c r="DM47" s="357"/>
      <c r="DN47" s="358"/>
    </row>
    <row r="48" spans="1:118" ht="19.5" customHeight="1" thickBot="1">
      <c r="A48" s="11"/>
      <c r="B48" s="398"/>
      <c r="C48" s="361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3"/>
      <c r="T48" s="353"/>
      <c r="U48" s="342"/>
      <c r="V48" s="342"/>
      <c r="W48" s="342"/>
      <c r="X48" s="342"/>
      <c r="Y48" s="342"/>
      <c r="Z48" s="342"/>
      <c r="AA48" s="343"/>
      <c r="AB48" s="353"/>
      <c r="AC48" s="342"/>
      <c r="AD48" s="342"/>
      <c r="AE48" s="342"/>
      <c r="AF48" s="342"/>
      <c r="AG48" s="342"/>
      <c r="AH48" s="342"/>
      <c r="AI48" s="343"/>
      <c r="AJ48" s="353"/>
      <c r="AK48" s="342"/>
      <c r="AL48" s="342"/>
      <c r="AM48" s="342"/>
      <c r="AN48" s="342"/>
      <c r="AO48" s="342"/>
      <c r="AP48" s="342"/>
      <c r="AQ48" s="343"/>
      <c r="AR48" s="317"/>
      <c r="AS48" s="346"/>
      <c r="AT48" s="346"/>
      <c r="AU48" s="346"/>
      <c r="AV48" s="346"/>
      <c r="AW48" s="346"/>
      <c r="AX48" s="346"/>
      <c r="AY48" s="347"/>
      <c r="AZ48" s="349"/>
      <c r="BA48" s="351"/>
      <c r="BB48" s="351"/>
      <c r="BC48" s="351"/>
      <c r="BD48" s="359"/>
      <c r="BE48" s="359"/>
      <c r="BF48" s="359"/>
      <c r="BG48" s="360"/>
      <c r="BH48" s="76"/>
      <c r="BI48" s="398"/>
      <c r="BJ48" s="31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24"/>
      <c r="CA48" s="353"/>
      <c r="CB48" s="342"/>
      <c r="CC48" s="342"/>
      <c r="CD48" s="342"/>
      <c r="CE48" s="342"/>
      <c r="CF48" s="342"/>
      <c r="CG48" s="342"/>
      <c r="CH48" s="343"/>
      <c r="CI48" s="353"/>
      <c r="CJ48" s="342"/>
      <c r="CK48" s="342"/>
      <c r="CL48" s="342"/>
      <c r="CM48" s="342"/>
      <c r="CN48" s="342"/>
      <c r="CO48" s="342"/>
      <c r="CP48" s="343"/>
      <c r="CQ48" s="353"/>
      <c r="CR48" s="342"/>
      <c r="CS48" s="342"/>
      <c r="CT48" s="342"/>
      <c r="CU48" s="342"/>
      <c r="CV48" s="342"/>
      <c r="CW48" s="342"/>
      <c r="CX48" s="343"/>
      <c r="CY48" s="317"/>
      <c r="CZ48" s="346"/>
      <c r="DA48" s="346"/>
      <c r="DB48" s="346"/>
      <c r="DC48" s="346"/>
      <c r="DD48" s="346"/>
      <c r="DE48" s="346"/>
      <c r="DF48" s="347"/>
      <c r="DG48" s="349"/>
      <c r="DH48" s="351"/>
      <c r="DI48" s="351"/>
      <c r="DJ48" s="351"/>
      <c r="DK48" s="359"/>
      <c r="DL48" s="359"/>
      <c r="DM48" s="359"/>
      <c r="DN48" s="360"/>
    </row>
    <row r="49" spans="1:118" ht="18.75" customHeight="1" thickBot="1">
      <c r="A49" s="11"/>
      <c r="B49" s="11"/>
      <c r="C49" s="458" t="s">
        <v>383</v>
      </c>
      <c r="D49" s="417"/>
      <c r="E49" s="417"/>
      <c r="F49" s="417" t="str">
        <f>IF(C47="ここに","",VLOOKUP(C47,'登録ナンバー'!$A$1:$D$616,4,0))</f>
        <v>村田八日市</v>
      </c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8"/>
      <c r="T49" s="353"/>
      <c r="U49" s="417"/>
      <c r="V49" s="417"/>
      <c r="W49" s="342"/>
      <c r="X49" s="417"/>
      <c r="Y49" s="417"/>
      <c r="Z49" s="417"/>
      <c r="AA49" s="418"/>
      <c r="AB49" s="478"/>
      <c r="AC49" s="417"/>
      <c r="AD49" s="417"/>
      <c r="AE49" s="342"/>
      <c r="AF49" s="417"/>
      <c r="AG49" s="417"/>
      <c r="AH49" s="417"/>
      <c r="AI49" s="418"/>
      <c r="AJ49" s="478"/>
      <c r="AK49" s="417"/>
      <c r="AL49" s="417"/>
      <c r="AM49" s="417"/>
      <c r="AN49" s="417"/>
      <c r="AO49" s="417"/>
      <c r="AP49" s="417"/>
      <c r="AQ49" s="418"/>
      <c r="AR49" s="317"/>
      <c r="AS49" s="346"/>
      <c r="AT49" s="346"/>
      <c r="AU49" s="346"/>
      <c r="AV49" s="346"/>
      <c r="AW49" s="346"/>
      <c r="AX49" s="346"/>
      <c r="AY49" s="347"/>
      <c r="AZ49" s="362">
        <f>IF(OR(COUNTIF(BA35:BC48,2)=3,COUNTIF(BA35:BC48,1)=3),(AB50+AJ50+T50)/(AB50+AJ50+AF47+AN47+X47+T50),"")</f>
        <v>0.43333333333333335</v>
      </c>
      <c r="BA49" s="337"/>
      <c r="BB49" s="337"/>
      <c r="BC49" s="337"/>
      <c r="BD49" s="338">
        <f>IF(AZ49&lt;&gt;"",RANK(AZ49,AZ37:AZ50),RANK(BA47,BA35:BC48))</f>
        <v>3</v>
      </c>
      <c r="BE49" s="338"/>
      <c r="BF49" s="338"/>
      <c r="BG49" s="339"/>
      <c r="BH49" s="214"/>
      <c r="BI49" s="3"/>
      <c r="BJ49" s="315" t="s">
        <v>383</v>
      </c>
      <c r="BK49" s="335"/>
      <c r="BL49" s="335"/>
      <c r="BM49" s="335" t="s">
        <v>1317</v>
      </c>
      <c r="BN49" s="335"/>
      <c r="BO49" s="335"/>
      <c r="BP49" s="335"/>
      <c r="BQ49" s="335"/>
      <c r="BR49" s="97"/>
      <c r="BS49" s="307" t="s">
        <v>383</v>
      </c>
      <c r="BT49" s="307"/>
      <c r="BU49" s="307"/>
      <c r="BV49" s="335" t="s">
        <v>1317</v>
      </c>
      <c r="BW49" s="335"/>
      <c r="BX49" s="335"/>
      <c r="BY49" s="335"/>
      <c r="BZ49" s="324"/>
      <c r="CA49" s="478"/>
      <c r="CB49" s="417"/>
      <c r="CC49" s="417"/>
      <c r="CD49" s="342"/>
      <c r="CE49" s="417"/>
      <c r="CF49" s="417"/>
      <c r="CG49" s="417"/>
      <c r="CH49" s="418"/>
      <c r="CI49" s="478"/>
      <c r="CJ49" s="417"/>
      <c r="CK49" s="417"/>
      <c r="CL49" s="342"/>
      <c r="CM49" s="417"/>
      <c r="CN49" s="417"/>
      <c r="CO49" s="417"/>
      <c r="CP49" s="418"/>
      <c r="CQ49" s="478"/>
      <c r="CR49" s="417"/>
      <c r="CS49" s="417"/>
      <c r="CT49" s="417"/>
      <c r="CU49" s="417"/>
      <c r="CV49" s="417"/>
      <c r="CW49" s="417"/>
      <c r="CX49" s="418"/>
      <c r="CY49" s="317"/>
      <c r="CZ49" s="346"/>
      <c r="DA49" s="346"/>
      <c r="DB49" s="346"/>
      <c r="DC49" s="346"/>
      <c r="DD49" s="346"/>
      <c r="DE49" s="346"/>
      <c r="DF49" s="347"/>
      <c r="DG49" s="362">
        <f>IF(OR(COUNTIF(DH35:DJ48,2)=3,COUNTIF(DH35:DJ48,1)=3),(CI50+CQ50+CA50)/(CI50+CQ50+CM47+CU47+CE47+CA50),"")</f>
      </c>
      <c r="DH49" s="337"/>
      <c r="DI49" s="337"/>
      <c r="DJ49" s="337"/>
      <c r="DK49" s="338">
        <f>IF(DG49&lt;&gt;"",RANK(DG49,DG37:DG50),RANK(DH47,DH35:DJ48))</f>
        <v>4</v>
      </c>
      <c r="DL49" s="338"/>
      <c r="DM49" s="338"/>
      <c r="DN49" s="339"/>
    </row>
    <row r="50" spans="2:125" ht="18.75" customHeight="1" hidden="1">
      <c r="B50" s="13"/>
      <c r="C50" s="457"/>
      <c r="D50" s="449"/>
      <c r="E50" s="449"/>
      <c r="F50" s="552"/>
      <c r="G50" s="552"/>
      <c r="H50" s="552"/>
      <c r="I50" s="552"/>
      <c r="J50" s="553"/>
      <c r="K50" s="69"/>
      <c r="L50" s="554"/>
      <c r="M50" s="552"/>
      <c r="N50" s="552"/>
      <c r="O50" s="552"/>
      <c r="P50" s="552"/>
      <c r="Q50" s="552"/>
      <c r="R50" s="552"/>
      <c r="S50" s="553"/>
      <c r="T50" s="70">
        <f>IF(T47="⑦","7",IF(T47="⑥","6",T47))</f>
        <v>2</v>
      </c>
      <c r="U50" s="44"/>
      <c r="V50" s="44"/>
      <c r="W50" s="44"/>
      <c r="X50" s="44"/>
      <c r="Y50" s="44"/>
      <c r="Z50" s="44"/>
      <c r="AA50" s="66"/>
      <c r="AB50" s="67" t="str">
        <f>IF(AB47="⑦","7",IF(AB47="⑥","6",AB47))</f>
        <v>6</v>
      </c>
      <c r="AC50" s="44"/>
      <c r="AD50" s="44"/>
      <c r="AE50" s="44"/>
      <c r="AF50" s="44"/>
      <c r="AG50" s="44"/>
      <c r="AH50" s="44"/>
      <c r="AI50" s="66"/>
      <c r="AJ50" s="67">
        <f>IF(AJ47="⑦","7",IF(AJ47="⑥","6",AJ47))</f>
        <v>5</v>
      </c>
      <c r="AK50" s="44"/>
      <c r="AL50" s="44"/>
      <c r="AM50" s="44"/>
      <c r="AN50" s="44"/>
      <c r="AO50" s="44"/>
      <c r="AP50" s="44"/>
      <c r="AQ50" s="66"/>
      <c r="AR50" s="317"/>
      <c r="AS50" s="346"/>
      <c r="AT50" s="346"/>
      <c r="AU50" s="346"/>
      <c r="AV50" s="346"/>
      <c r="AW50" s="346"/>
      <c r="AX50" s="346"/>
      <c r="AY50" s="347"/>
      <c r="AZ50" s="362"/>
      <c r="BA50" s="337"/>
      <c r="BB50" s="337"/>
      <c r="BC50" s="337"/>
      <c r="BD50" s="338"/>
      <c r="BE50" s="338"/>
      <c r="BF50" s="338"/>
      <c r="BG50" s="339"/>
      <c r="BH50" s="61"/>
      <c r="BJ50" s="316"/>
      <c r="BK50" s="306"/>
      <c r="BL50" s="306"/>
      <c r="BM50" s="97"/>
      <c r="BN50" s="97"/>
      <c r="BO50" s="97"/>
      <c r="BP50" s="97"/>
      <c r="BQ50" s="97"/>
      <c r="BR50" s="97"/>
      <c r="BS50" s="335"/>
      <c r="BT50" s="335"/>
      <c r="BU50" s="335"/>
      <c r="BV50" s="97"/>
      <c r="BW50" s="97"/>
      <c r="BX50" s="97"/>
      <c r="BY50" s="216"/>
      <c r="BZ50" s="217"/>
      <c r="CA50" s="67">
        <f>IF(CA47="⑦","7",IF(CA47="⑥","6",CA47))</f>
        <v>2</v>
      </c>
      <c r="CB50" s="44"/>
      <c r="CC50" s="44"/>
      <c r="CD50" s="44"/>
      <c r="CE50" s="44"/>
      <c r="CF50" s="44"/>
      <c r="CG50" s="44"/>
      <c r="CH50" s="66"/>
      <c r="CI50" s="67">
        <f>IF(CI47="⑦","7",IF(CI47="⑥","6",CI47))</f>
        <v>3</v>
      </c>
      <c r="CJ50" s="44"/>
      <c r="CK50" s="44"/>
      <c r="CL50" s="44"/>
      <c r="CM50" s="44"/>
      <c r="CN50" s="44"/>
      <c r="CO50" s="44"/>
      <c r="CP50" s="66"/>
      <c r="CQ50" s="67">
        <f>IF(CQ47="⑦","7",IF(CQ47="⑥","6",CQ47))</f>
        <v>1</v>
      </c>
      <c r="CR50" s="44"/>
      <c r="CS50" s="44"/>
      <c r="CT50" s="44"/>
      <c r="CU50" s="44"/>
      <c r="CV50" s="44"/>
      <c r="CW50" s="44"/>
      <c r="CX50" s="66"/>
      <c r="CY50" s="317"/>
      <c r="CZ50" s="346"/>
      <c r="DA50" s="346"/>
      <c r="DB50" s="346"/>
      <c r="DC50" s="346"/>
      <c r="DD50" s="346"/>
      <c r="DE50" s="346"/>
      <c r="DF50" s="347"/>
      <c r="DG50" s="362"/>
      <c r="DH50" s="337"/>
      <c r="DI50" s="496"/>
      <c r="DJ50" s="496"/>
      <c r="DK50" s="472"/>
      <c r="DL50" s="472"/>
      <c r="DM50" s="472"/>
      <c r="DN50" s="473"/>
      <c r="DO50" s="5"/>
      <c r="DP50" s="5"/>
      <c r="DQ50" s="5"/>
      <c r="DR50" s="5"/>
      <c r="DS50" s="5"/>
      <c r="DT50" s="5"/>
      <c r="DU50" s="5"/>
    </row>
    <row r="51" spans="2:125" ht="3.75" customHeight="1">
      <c r="B51" s="13"/>
      <c r="C51" s="1"/>
      <c r="D51" s="1"/>
      <c r="E51" s="1"/>
      <c r="F51" s="1"/>
      <c r="G51" s="1"/>
      <c r="H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64"/>
      <c r="U51" s="44"/>
      <c r="V51" s="44"/>
      <c r="W51" s="44"/>
      <c r="X51" s="44"/>
      <c r="Y51" s="44"/>
      <c r="Z51" s="44"/>
      <c r="AA51" s="44"/>
      <c r="AB51" s="64"/>
      <c r="AC51" s="44"/>
      <c r="AD51" s="44"/>
      <c r="AE51" s="44"/>
      <c r="AF51" s="44"/>
      <c r="AG51" s="44"/>
      <c r="AH51" s="44"/>
      <c r="AI51" s="44"/>
      <c r="AJ51" s="64"/>
      <c r="AK51" s="44"/>
      <c r="AL51" s="44"/>
      <c r="AM51" s="44"/>
      <c r="AN51" s="44"/>
      <c r="AO51" s="44"/>
      <c r="AP51" s="44"/>
      <c r="AQ51" s="44"/>
      <c r="AR51" s="3"/>
      <c r="AS51" s="3"/>
      <c r="AT51" s="3"/>
      <c r="AU51" s="3"/>
      <c r="AV51" s="3"/>
      <c r="AW51" s="3"/>
      <c r="AX51" s="3"/>
      <c r="AY51" s="3"/>
      <c r="AZ51" s="220"/>
      <c r="BA51" s="65"/>
      <c r="BB51" s="65"/>
      <c r="BC51" s="65"/>
      <c r="BD51" s="52"/>
      <c r="BE51" s="52"/>
      <c r="BF51" s="52"/>
      <c r="BG51" s="52"/>
      <c r="BH51" s="61"/>
      <c r="BJ51" s="108"/>
      <c r="BK51" s="108"/>
      <c r="BL51" s="10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9"/>
      <c r="BZ51" s="219"/>
      <c r="CA51" s="64"/>
      <c r="CB51" s="44"/>
      <c r="CC51" s="44"/>
      <c r="CD51" s="44"/>
      <c r="CE51" s="44"/>
      <c r="CF51" s="44"/>
      <c r="CG51" s="44"/>
      <c r="CH51" s="44"/>
      <c r="CI51" s="64"/>
      <c r="CJ51" s="44"/>
      <c r="CK51" s="44"/>
      <c r="CL51" s="44"/>
      <c r="CM51" s="44"/>
      <c r="CN51" s="44"/>
      <c r="CO51" s="44"/>
      <c r="CP51" s="44"/>
      <c r="CQ51" s="64"/>
      <c r="CR51" s="44"/>
      <c r="CS51" s="44"/>
      <c r="CT51" s="44"/>
      <c r="CU51" s="44"/>
      <c r="CV51" s="44"/>
      <c r="CW51" s="44"/>
      <c r="CX51" s="44"/>
      <c r="CY51" s="3"/>
      <c r="CZ51" s="3"/>
      <c r="DA51" s="3"/>
      <c r="DB51" s="3"/>
      <c r="DC51" s="3"/>
      <c r="DD51" s="3"/>
      <c r="DE51" s="3"/>
      <c r="DF51" s="3"/>
      <c r="DG51" s="220"/>
      <c r="DH51" s="65"/>
      <c r="DI51" s="65"/>
      <c r="DJ51" s="65"/>
      <c r="DK51" s="52"/>
      <c r="DL51" s="52"/>
      <c r="DM51" s="52"/>
      <c r="DN51" s="52"/>
      <c r="DO51" s="5"/>
      <c r="DP51" s="5"/>
      <c r="DQ51" s="5"/>
      <c r="DR51" s="5"/>
      <c r="DS51" s="5"/>
      <c r="DT51" s="5"/>
      <c r="DU51" s="5"/>
    </row>
    <row r="52" spans="3:118" ht="12" customHeight="1">
      <c r="C52" s="342" t="s">
        <v>1444</v>
      </c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1"/>
      <c r="BJ52" s="1"/>
      <c r="BK52" s="1"/>
      <c r="BL52" s="1"/>
      <c r="BM52" s="1"/>
      <c r="BN52" s="1"/>
      <c r="BO52" s="1"/>
      <c r="BP52" s="1"/>
      <c r="BQ52" s="1"/>
      <c r="BR52" s="1"/>
      <c r="BS52" s="10"/>
      <c r="BT52" s="10"/>
      <c r="BU52" s="10"/>
      <c r="BV52" s="10"/>
      <c r="BW52" s="10"/>
      <c r="BX52" s="10"/>
      <c r="BZ52" s="445" t="s">
        <v>386</v>
      </c>
      <c r="CA52" s="445"/>
      <c r="CB52" s="445"/>
      <c r="CC52" s="445"/>
      <c r="CD52" s="445"/>
      <c r="CE52" s="445"/>
      <c r="CF52" s="445"/>
      <c r="CG52" s="445"/>
      <c r="CH52" s="445"/>
      <c r="CI52" s="445"/>
      <c r="CJ52" s="445"/>
      <c r="CK52" s="445"/>
      <c r="CL52" s="445"/>
      <c r="CM52" s="445"/>
      <c r="CN52" s="445"/>
      <c r="CO52" s="445"/>
      <c r="CP52" s="445"/>
      <c r="CQ52" s="445"/>
      <c r="CR52" s="445"/>
      <c r="CS52" s="445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3:117" ht="12" customHeight="1" thickBot="1"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7"/>
      <c r="BF53" s="417"/>
      <c r="BG53" s="417"/>
      <c r="BH53" s="1"/>
      <c r="BY53" s="1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45"/>
      <c r="CO53" s="445"/>
      <c r="CP53" s="445"/>
      <c r="CQ53" s="445"/>
      <c r="CR53" s="445"/>
      <c r="CS53" s="445"/>
      <c r="CT53" s="5"/>
      <c r="CU53" s="432" t="s">
        <v>1354</v>
      </c>
      <c r="CV53" s="432"/>
      <c r="CW53" s="432"/>
      <c r="CX53" s="432"/>
      <c r="CY53" s="432"/>
      <c r="CZ53" s="432"/>
      <c r="DA53" s="432"/>
      <c r="DB53" s="432"/>
      <c r="DC53" s="432"/>
      <c r="DD53" s="432"/>
      <c r="DE53" s="432"/>
      <c r="DF53" s="432"/>
      <c r="DG53" s="432"/>
      <c r="DH53" s="432"/>
      <c r="DI53" s="432"/>
      <c r="DJ53" s="432"/>
      <c r="DK53" s="432"/>
      <c r="DL53" s="432"/>
      <c r="DM53" s="432"/>
    </row>
    <row r="54" spans="1:117" ht="12" customHeight="1">
      <c r="A54" s="11"/>
      <c r="C54" s="361" t="s">
        <v>391</v>
      </c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3"/>
      <c r="T54" s="412" t="str">
        <f>F58</f>
        <v>西川</v>
      </c>
      <c r="U54" s="396"/>
      <c r="V54" s="396"/>
      <c r="W54" s="396"/>
      <c r="X54" s="396"/>
      <c r="Y54" s="396"/>
      <c r="Z54" s="396"/>
      <c r="AA54" s="405"/>
      <c r="AB54" s="353" t="str">
        <f>F62</f>
        <v>坪田</v>
      </c>
      <c r="AC54" s="342"/>
      <c r="AD54" s="342"/>
      <c r="AE54" s="342"/>
      <c r="AF54" s="342"/>
      <c r="AG54" s="342"/>
      <c r="AH54" s="342"/>
      <c r="AI54" s="342"/>
      <c r="AJ54" s="412" t="str">
        <f>F66</f>
        <v>宮岡</v>
      </c>
      <c r="AK54" s="396"/>
      <c r="AL54" s="396"/>
      <c r="AM54" s="396"/>
      <c r="AN54" s="396"/>
      <c r="AO54" s="396"/>
      <c r="AP54" s="396"/>
      <c r="AQ54" s="405"/>
      <c r="AR54" s="412" t="str">
        <f>F70</f>
        <v>石井</v>
      </c>
      <c r="AS54" s="396"/>
      <c r="AT54" s="396"/>
      <c r="AU54" s="396"/>
      <c r="AV54" s="396"/>
      <c r="AW54" s="396"/>
      <c r="AX54" s="396"/>
      <c r="AY54" s="461"/>
      <c r="AZ54" s="407">
        <f>IF(AZ60&lt;&gt;"","取得","")</f>
      </c>
      <c r="BA54" s="44"/>
      <c r="BB54" s="396" t="s">
        <v>378</v>
      </c>
      <c r="BC54" s="396"/>
      <c r="BD54" s="396"/>
      <c r="BE54" s="396"/>
      <c r="BF54" s="396"/>
      <c r="BG54" s="397"/>
      <c r="BH54" s="1"/>
      <c r="BY54" s="1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  <c r="CO54" s="445"/>
      <c r="CP54" s="445"/>
      <c r="CQ54" s="445"/>
      <c r="CR54" s="445"/>
      <c r="CS54" s="445"/>
      <c r="CT54" s="5"/>
      <c r="CU54" s="432"/>
      <c r="CV54" s="432"/>
      <c r="CW54" s="432"/>
      <c r="CX54" s="432"/>
      <c r="CY54" s="432"/>
      <c r="CZ54" s="432"/>
      <c r="DA54" s="432"/>
      <c r="DB54" s="432"/>
      <c r="DC54" s="432"/>
      <c r="DD54" s="432"/>
      <c r="DE54" s="432"/>
      <c r="DF54" s="432"/>
      <c r="DG54" s="432"/>
      <c r="DH54" s="432"/>
      <c r="DI54" s="432"/>
      <c r="DJ54" s="432"/>
      <c r="DK54" s="432"/>
      <c r="DL54" s="432"/>
      <c r="DM54" s="432"/>
    </row>
    <row r="55" spans="1:117" ht="12" customHeight="1">
      <c r="A55" s="11"/>
      <c r="C55" s="361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3"/>
      <c r="T55" s="353"/>
      <c r="U55" s="342"/>
      <c r="V55" s="342"/>
      <c r="W55" s="342"/>
      <c r="X55" s="342"/>
      <c r="Y55" s="342"/>
      <c r="Z55" s="342"/>
      <c r="AA55" s="343"/>
      <c r="AB55" s="353"/>
      <c r="AC55" s="342"/>
      <c r="AD55" s="342"/>
      <c r="AE55" s="342"/>
      <c r="AF55" s="342"/>
      <c r="AG55" s="342"/>
      <c r="AH55" s="342"/>
      <c r="AI55" s="342"/>
      <c r="AJ55" s="353"/>
      <c r="AK55" s="342"/>
      <c r="AL55" s="342"/>
      <c r="AM55" s="342"/>
      <c r="AN55" s="342"/>
      <c r="AO55" s="342"/>
      <c r="AP55" s="342"/>
      <c r="AQ55" s="343"/>
      <c r="AR55" s="353"/>
      <c r="AS55" s="342"/>
      <c r="AT55" s="342"/>
      <c r="AU55" s="342"/>
      <c r="AV55" s="342"/>
      <c r="AW55" s="342"/>
      <c r="AX55" s="342"/>
      <c r="AY55" s="399"/>
      <c r="AZ55" s="401"/>
      <c r="BB55" s="342"/>
      <c r="BC55" s="342"/>
      <c r="BD55" s="342"/>
      <c r="BE55" s="342"/>
      <c r="BF55" s="342"/>
      <c r="BG55" s="398"/>
      <c r="BH55" s="1"/>
      <c r="BI55" s="13"/>
      <c r="BS55" s="1"/>
      <c r="BT55" s="1"/>
      <c r="BU55" s="1"/>
      <c r="BV55" s="1"/>
      <c r="BW55" s="1"/>
      <c r="BX55" s="1"/>
      <c r="BY55" s="22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45"/>
      <c r="CP55" s="445"/>
      <c r="CQ55" s="445"/>
      <c r="CR55" s="445"/>
      <c r="CS55" s="445"/>
      <c r="CT55" s="5"/>
      <c r="CU55" s="432"/>
      <c r="CV55" s="432"/>
      <c r="CW55" s="432"/>
      <c r="CX55" s="432"/>
      <c r="CY55" s="432"/>
      <c r="CZ55" s="432"/>
      <c r="DA55" s="432"/>
      <c r="DB55" s="432"/>
      <c r="DC55" s="432"/>
      <c r="DD55" s="432"/>
      <c r="DE55" s="432"/>
      <c r="DF55" s="432"/>
      <c r="DG55" s="432"/>
      <c r="DH55" s="432"/>
      <c r="DI55" s="432"/>
      <c r="DJ55" s="432"/>
      <c r="DK55" s="432"/>
      <c r="DL55" s="432"/>
      <c r="DM55" s="432"/>
    </row>
    <row r="56" spans="1:117" ht="12" customHeight="1">
      <c r="A56" s="11"/>
      <c r="C56" s="361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3"/>
      <c r="T56" s="353" t="str">
        <f>O58</f>
        <v>佐竹</v>
      </c>
      <c r="U56" s="342"/>
      <c r="V56" s="342"/>
      <c r="W56" s="342"/>
      <c r="X56" s="342"/>
      <c r="Y56" s="342"/>
      <c r="Z56" s="342"/>
      <c r="AA56" s="343"/>
      <c r="AB56" s="353" t="str">
        <f>O62</f>
        <v>石原</v>
      </c>
      <c r="AC56" s="342"/>
      <c r="AD56" s="342"/>
      <c r="AE56" s="342"/>
      <c r="AF56" s="342"/>
      <c r="AG56" s="342"/>
      <c r="AH56" s="342"/>
      <c r="AI56" s="342"/>
      <c r="AJ56" s="353" t="str">
        <f>O66</f>
        <v>中島</v>
      </c>
      <c r="AK56" s="342"/>
      <c r="AL56" s="342"/>
      <c r="AM56" s="342"/>
      <c r="AN56" s="342"/>
      <c r="AO56" s="342"/>
      <c r="AP56" s="342"/>
      <c r="AQ56" s="343"/>
      <c r="AR56" s="342" t="str">
        <f>O70</f>
        <v>村井</v>
      </c>
      <c r="AS56" s="342"/>
      <c r="AT56" s="342"/>
      <c r="AU56" s="342"/>
      <c r="AV56" s="342"/>
      <c r="AW56" s="342"/>
      <c r="AX56" s="342"/>
      <c r="AY56" s="399"/>
      <c r="AZ56" s="401">
        <f>IF(AZ60&lt;&gt;"","ゲーム率","")</f>
      </c>
      <c r="BA56" s="342"/>
      <c r="BB56" s="342" t="s">
        <v>379</v>
      </c>
      <c r="BC56" s="342"/>
      <c r="BD56" s="342"/>
      <c r="BE56" s="342"/>
      <c r="BF56" s="342"/>
      <c r="BG56" s="398"/>
      <c r="BH56" s="1"/>
      <c r="BI56" s="13"/>
      <c r="BJ56" s="13"/>
      <c r="BK56" s="13"/>
      <c r="BL56" s="13"/>
      <c r="BM56" s="342" t="str">
        <f>IF($AB$11="","リーグ1・1位",VLOOKUP(1,$B$11:$S$24,5,FALSE))</f>
        <v>成宮</v>
      </c>
      <c r="BN56" s="342"/>
      <c r="BO56" s="342"/>
      <c r="BP56" s="342"/>
      <c r="BQ56" s="342"/>
      <c r="BR56" s="342"/>
      <c r="BS56" s="342"/>
      <c r="BT56" s="342"/>
      <c r="BU56" s="342" t="str">
        <f>IF($AB$11="","",VLOOKUP(1,$B$11:$S$24,14,FALSE))</f>
        <v>筒井</v>
      </c>
      <c r="BV56" s="342"/>
      <c r="BW56" s="342"/>
      <c r="BX56" s="342"/>
      <c r="BY56" s="342"/>
      <c r="BZ56" s="342"/>
      <c r="CA56" s="342"/>
      <c r="CB56" s="342"/>
      <c r="CC56" s="9"/>
      <c r="CD56" s="9"/>
      <c r="CE56" s="9"/>
      <c r="CF56" s="9"/>
      <c r="CG56" s="9"/>
      <c r="CH56" s="9"/>
      <c r="DD56" s="342" t="str">
        <f>IF($CI$11="","リーグ4・1位",VLOOKUP(1,$BI$11:$BZ$25,5,FALSE))</f>
        <v>川上</v>
      </c>
      <c r="DE56" s="342"/>
      <c r="DF56" s="342"/>
      <c r="DG56" s="342"/>
      <c r="DH56" s="342" t="str">
        <f>IF($CI$11="","",VLOOKUP(1,$BI$11:$BZ$25,14,FALSE))</f>
        <v>佐藤</v>
      </c>
      <c r="DI56" s="342"/>
      <c r="DJ56" s="342" t="str">
        <f>IF($CI$11="","リーグ4・1位",VLOOKUP(1,$BI$11:$BZ$25,5,FALSE))</f>
        <v>川上</v>
      </c>
      <c r="DK56" s="342"/>
      <c r="DL56" s="342" t="str">
        <f>IF($CI$11="","リーグ4・1位",VLOOKUP(1,$BI$11:$BZ$25,5,FALSE))</f>
        <v>川上</v>
      </c>
      <c r="DM56" s="342"/>
    </row>
    <row r="57" spans="1:153" s="1" customFormat="1" ht="12" customHeight="1" thickBot="1">
      <c r="A57" s="75"/>
      <c r="B57" s="2"/>
      <c r="C57" s="406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5"/>
      <c r="T57" s="354"/>
      <c r="U57" s="344"/>
      <c r="V57" s="344"/>
      <c r="W57" s="344"/>
      <c r="X57" s="344"/>
      <c r="Y57" s="344"/>
      <c r="Z57" s="344"/>
      <c r="AA57" s="345"/>
      <c r="AB57" s="354"/>
      <c r="AC57" s="344"/>
      <c r="AD57" s="344"/>
      <c r="AE57" s="344"/>
      <c r="AF57" s="344"/>
      <c r="AG57" s="344"/>
      <c r="AH57" s="344"/>
      <c r="AI57" s="344"/>
      <c r="AJ57" s="354"/>
      <c r="AK57" s="344"/>
      <c r="AL57" s="344"/>
      <c r="AM57" s="344"/>
      <c r="AN57" s="344"/>
      <c r="AO57" s="344"/>
      <c r="AP57" s="344"/>
      <c r="AQ57" s="345"/>
      <c r="AR57" s="344"/>
      <c r="AS57" s="344"/>
      <c r="AT57" s="344"/>
      <c r="AU57" s="344"/>
      <c r="AV57" s="344"/>
      <c r="AW57" s="344"/>
      <c r="AX57" s="344"/>
      <c r="AY57" s="400"/>
      <c r="AZ57" s="402"/>
      <c r="BA57" s="344"/>
      <c r="BB57" s="344"/>
      <c r="BC57" s="344"/>
      <c r="BD57" s="344"/>
      <c r="BE57" s="344"/>
      <c r="BF57" s="344"/>
      <c r="BG57" s="403"/>
      <c r="BI57" s="13"/>
      <c r="BJ57" s="13"/>
      <c r="BK57" s="13"/>
      <c r="BL57" s="13"/>
      <c r="BM57" s="342"/>
      <c r="BN57" s="342"/>
      <c r="BO57" s="342"/>
      <c r="BP57" s="342"/>
      <c r="BQ57" s="342"/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13"/>
      <c r="CD57" s="13"/>
      <c r="CE57" s="13"/>
      <c r="CF57" s="13"/>
      <c r="CG57" s="13"/>
      <c r="CH57" s="50"/>
      <c r="CI57" s="55"/>
      <c r="CJ57" s="7"/>
      <c r="CK57" s="7"/>
      <c r="CL57" s="7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73"/>
      <c r="CZ57" s="21"/>
      <c r="DA57" s="21"/>
      <c r="DB57" s="21"/>
      <c r="DC57" s="21"/>
      <c r="DD57" s="342"/>
      <c r="DE57" s="342"/>
      <c r="DF57" s="342"/>
      <c r="DG57" s="342"/>
      <c r="DH57" s="342"/>
      <c r="DI57" s="342"/>
      <c r="DJ57" s="342"/>
      <c r="DK57" s="342"/>
      <c r="DL57" s="342"/>
      <c r="DM57" s="342"/>
      <c r="DN57" s="2"/>
      <c r="DO57" s="2"/>
      <c r="DP57" s="2"/>
      <c r="DQ57" s="2"/>
      <c r="DR57" s="2"/>
      <c r="DS57" s="2"/>
      <c r="DT57" s="2"/>
      <c r="DU57" s="2"/>
      <c r="EA57" s="2"/>
      <c r="EB57" s="2"/>
      <c r="EC57" s="2"/>
      <c r="ED57" s="2"/>
      <c r="EE57" s="2"/>
      <c r="ES57" s="15"/>
      <c r="ET57" s="15"/>
      <c r="EU57" s="15"/>
      <c r="EV57" s="15"/>
      <c r="EW57" s="15"/>
    </row>
    <row r="58" spans="1:153" s="1" customFormat="1" ht="12" customHeight="1">
      <c r="A58" s="75"/>
      <c r="B58" s="440">
        <f>BD60</f>
        <v>2</v>
      </c>
      <c r="C58" s="364" t="s">
        <v>1321</v>
      </c>
      <c r="D58" s="340"/>
      <c r="E58" s="340"/>
      <c r="F58" s="446" t="str">
        <f>IF(C58="ここに","",VLOOKUP(C58,'登録ナンバー'!$A$1:$C$492,2,0))</f>
        <v>西川</v>
      </c>
      <c r="G58" s="446"/>
      <c r="H58" s="446"/>
      <c r="I58" s="446"/>
      <c r="J58" s="446"/>
      <c r="K58" s="446" t="s">
        <v>381</v>
      </c>
      <c r="L58" s="446" t="s">
        <v>1322</v>
      </c>
      <c r="M58" s="446"/>
      <c r="N58" s="446"/>
      <c r="O58" s="446" t="str">
        <f>IF(L58="ここに","",VLOOKUP(L58,'登録ナンバー'!$A$1:$C$492,2,0))</f>
        <v>佐竹</v>
      </c>
      <c r="P58" s="446"/>
      <c r="Q58" s="446"/>
      <c r="R58" s="446"/>
      <c r="S58" s="447"/>
      <c r="T58" s="534">
        <f>IF(AB58="","丸付き数字は試合順番","")</f>
      </c>
      <c r="U58" s="535"/>
      <c r="V58" s="535"/>
      <c r="W58" s="535"/>
      <c r="X58" s="535"/>
      <c r="Y58" s="535"/>
      <c r="Z58" s="535"/>
      <c r="AA58" s="536"/>
      <c r="AB58" s="453" t="s">
        <v>1450</v>
      </c>
      <c r="AC58" s="454"/>
      <c r="AD58" s="454"/>
      <c r="AE58" s="454" t="s">
        <v>382</v>
      </c>
      <c r="AF58" s="454">
        <v>2</v>
      </c>
      <c r="AG58" s="454"/>
      <c r="AH58" s="454"/>
      <c r="AI58" s="512"/>
      <c r="AJ58" s="453" t="s">
        <v>1450</v>
      </c>
      <c r="AK58" s="454"/>
      <c r="AL58" s="454"/>
      <c r="AM58" s="454" t="s">
        <v>382</v>
      </c>
      <c r="AN58" s="446">
        <v>2</v>
      </c>
      <c r="AO58" s="446"/>
      <c r="AP58" s="446"/>
      <c r="AQ58" s="447"/>
      <c r="AR58" s="453">
        <v>4</v>
      </c>
      <c r="AS58" s="454"/>
      <c r="AT58" s="454" t="s">
        <v>382</v>
      </c>
      <c r="AU58" s="454">
        <v>6</v>
      </c>
      <c r="AV58" s="454"/>
      <c r="AW58" s="454"/>
      <c r="AX58" s="454"/>
      <c r="AY58" s="462"/>
      <c r="AZ58" s="470">
        <f>IF(COUNTIF(BA58:BC71,1)=2,"直接対決","")</f>
      </c>
      <c r="BA58" s="468">
        <f>COUNTIF(T58:AY59,"⑥")+COUNTIF(T58:AY59,"⑦")</f>
        <v>2</v>
      </c>
      <c r="BB58" s="468"/>
      <c r="BC58" s="468"/>
      <c r="BD58" s="464">
        <f>IF(AB58="","",3-BA58)</f>
        <v>1</v>
      </c>
      <c r="BE58" s="464"/>
      <c r="BF58" s="464"/>
      <c r="BG58" s="465"/>
      <c r="BH58" s="74"/>
      <c r="BI58" s="13"/>
      <c r="BJ58" s="13"/>
      <c r="BK58" s="13"/>
      <c r="BL58" s="13"/>
      <c r="BM58" s="342" t="str">
        <f>IF($CI$11="","リーグ4・2位",VLOOKUP(2,$BI$11:$BZ$26,5,FALSE))</f>
        <v>田中</v>
      </c>
      <c r="BN58" s="342"/>
      <c r="BO58" s="342"/>
      <c r="BP58" s="342"/>
      <c r="BQ58" s="342"/>
      <c r="BR58" s="342"/>
      <c r="BS58" s="342"/>
      <c r="BT58" s="342"/>
      <c r="BU58" s="342" t="str">
        <f>IF($CI$11="","",VLOOKUP(2,$BI$11:$BZ$26,14,FALSE))</f>
        <v>松井</v>
      </c>
      <c r="BV58" s="342"/>
      <c r="BW58" s="342"/>
      <c r="BX58" s="342"/>
      <c r="BY58" s="342"/>
      <c r="BZ58" s="342"/>
      <c r="CA58" s="342"/>
      <c r="CB58" s="342"/>
      <c r="CC58" s="12"/>
      <c r="CD58" s="12"/>
      <c r="CE58" s="13"/>
      <c r="CF58" s="13"/>
      <c r="CG58" s="13"/>
      <c r="CH58" s="298"/>
      <c r="CI58" s="519" t="s">
        <v>1474</v>
      </c>
      <c r="CJ58" s="518"/>
      <c r="CK58" s="518"/>
      <c r="CL58" s="556"/>
      <c r="CM58" s="13"/>
      <c r="CN58" s="391" t="s">
        <v>387</v>
      </c>
      <c r="CO58" s="391"/>
      <c r="CP58" s="391"/>
      <c r="CQ58" s="391"/>
      <c r="CR58" s="391"/>
      <c r="CS58" s="391"/>
      <c r="CT58" s="13"/>
      <c r="CU58" s="13"/>
      <c r="CV58" s="13"/>
      <c r="CW58" s="13"/>
      <c r="CX58" s="14"/>
      <c r="CY58" s="24"/>
      <c r="CZ58" s="13"/>
      <c r="DA58" s="13"/>
      <c r="DB58" s="13"/>
      <c r="DC58" s="13"/>
      <c r="DD58" s="13"/>
      <c r="DE58" s="13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EA58" s="2"/>
      <c r="EB58" s="2"/>
      <c r="EC58" s="2"/>
      <c r="ED58" s="2"/>
      <c r="EE58" s="2"/>
      <c r="ES58" s="15"/>
      <c r="ET58" s="15"/>
      <c r="EU58" s="15"/>
      <c r="EV58" s="15"/>
      <c r="EW58" s="15"/>
    </row>
    <row r="59" spans="1:153" ht="12" customHeight="1" thickBot="1">
      <c r="A59" s="11"/>
      <c r="B59" s="440"/>
      <c r="C59" s="361"/>
      <c r="D59" s="342"/>
      <c r="E59" s="342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8"/>
      <c r="T59" s="537"/>
      <c r="U59" s="538"/>
      <c r="V59" s="538"/>
      <c r="W59" s="538"/>
      <c r="X59" s="538"/>
      <c r="Y59" s="538"/>
      <c r="Z59" s="538"/>
      <c r="AA59" s="539"/>
      <c r="AB59" s="455"/>
      <c r="AC59" s="456"/>
      <c r="AD59" s="456"/>
      <c r="AE59" s="456"/>
      <c r="AF59" s="456"/>
      <c r="AG59" s="456"/>
      <c r="AH59" s="456"/>
      <c r="AI59" s="513"/>
      <c r="AJ59" s="455"/>
      <c r="AK59" s="456"/>
      <c r="AL59" s="456"/>
      <c r="AM59" s="456"/>
      <c r="AN59" s="444"/>
      <c r="AO59" s="444"/>
      <c r="AP59" s="444"/>
      <c r="AQ59" s="448"/>
      <c r="AR59" s="455"/>
      <c r="AS59" s="456"/>
      <c r="AT59" s="456"/>
      <c r="AU59" s="456"/>
      <c r="AV59" s="456"/>
      <c r="AW59" s="456"/>
      <c r="AX59" s="456"/>
      <c r="AY59" s="463"/>
      <c r="AZ59" s="471"/>
      <c r="BA59" s="469"/>
      <c r="BB59" s="469"/>
      <c r="BC59" s="469"/>
      <c r="BD59" s="466"/>
      <c r="BE59" s="466"/>
      <c r="BF59" s="466"/>
      <c r="BG59" s="467"/>
      <c r="BH59" s="74"/>
      <c r="BI59" s="13"/>
      <c r="BJ59" s="13"/>
      <c r="BK59" s="13"/>
      <c r="BL59" s="13"/>
      <c r="BM59" s="342"/>
      <c r="BN59" s="342"/>
      <c r="BO59" s="342"/>
      <c r="BP59" s="342"/>
      <c r="BQ59" s="342"/>
      <c r="BR59" s="342"/>
      <c r="BS59" s="342"/>
      <c r="BT59" s="342"/>
      <c r="BU59" s="342"/>
      <c r="BV59" s="342"/>
      <c r="BW59" s="342"/>
      <c r="BX59" s="342"/>
      <c r="BY59" s="342"/>
      <c r="BZ59" s="342"/>
      <c r="CA59" s="342"/>
      <c r="CB59" s="342"/>
      <c r="CC59" s="1"/>
      <c r="CD59" s="48"/>
      <c r="CE59" s="56"/>
      <c r="CF59" s="57"/>
      <c r="CG59" s="7"/>
      <c r="CH59" s="303"/>
      <c r="CI59" s="342"/>
      <c r="CJ59" s="342"/>
      <c r="CK59" s="342"/>
      <c r="CL59" s="516"/>
      <c r="CM59" s="13"/>
      <c r="CN59" s="391"/>
      <c r="CO59" s="391"/>
      <c r="CP59" s="391"/>
      <c r="CQ59" s="391"/>
      <c r="CR59" s="391"/>
      <c r="CS59" s="391"/>
      <c r="CT59" s="13"/>
      <c r="CU59" s="16"/>
      <c r="CV59" s="16"/>
      <c r="CW59" s="16"/>
      <c r="CX59" s="17"/>
      <c r="CY59" s="24"/>
      <c r="CZ59" s="13"/>
      <c r="DA59" s="13"/>
      <c r="DB59" s="13"/>
      <c r="DC59" s="13"/>
      <c r="DD59" s="13"/>
      <c r="DE59" s="13"/>
      <c r="DF59" s="13"/>
      <c r="DQ59" s="1"/>
      <c r="DR59" s="1"/>
      <c r="DS59" s="1"/>
      <c r="DT59" s="1"/>
      <c r="DU59" s="1"/>
      <c r="ES59" s="15"/>
      <c r="ET59" s="15"/>
      <c r="EU59" s="15"/>
      <c r="EV59" s="15"/>
      <c r="EW59" s="15"/>
    </row>
    <row r="60" spans="1:117" ht="20.25" customHeight="1" thickBot="1">
      <c r="A60" s="11"/>
      <c r="C60" s="361" t="s">
        <v>383</v>
      </c>
      <c r="D60" s="342"/>
      <c r="E60" s="342"/>
      <c r="F60" s="444" t="str">
        <f>IF(C58="ここに","",VLOOKUP(C58,'登録ナンバー'!$A$1:$D$492,4,0))</f>
        <v>ぼんズ</v>
      </c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8"/>
      <c r="T60" s="537"/>
      <c r="U60" s="538"/>
      <c r="V60" s="538"/>
      <c r="W60" s="538"/>
      <c r="X60" s="538"/>
      <c r="Y60" s="538"/>
      <c r="Z60" s="538"/>
      <c r="AA60" s="539"/>
      <c r="AB60" s="455"/>
      <c r="AC60" s="456"/>
      <c r="AD60" s="456"/>
      <c r="AE60" s="456"/>
      <c r="AF60" s="456"/>
      <c r="AG60" s="456"/>
      <c r="AH60" s="456"/>
      <c r="AI60" s="513"/>
      <c r="AJ60" s="455"/>
      <c r="AK60" s="456"/>
      <c r="AL60" s="456"/>
      <c r="AM60" s="456"/>
      <c r="AN60" s="444"/>
      <c r="AO60" s="444"/>
      <c r="AP60" s="444"/>
      <c r="AQ60" s="448"/>
      <c r="AR60" s="455"/>
      <c r="AS60" s="456"/>
      <c r="AT60" s="456"/>
      <c r="AU60" s="456"/>
      <c r="AV60" s="456"/>
      <c r="AW60" s="456"/>
      <c r="AX60" s="456"/>
      <c r="AY60" s="463"/>
      <c r="AZ60" s="459">
        <f>IF(OR(COUNTIF(BA58:BC71,2)=3,COUNTIF(BA58:BC71,1)=3),(AB61+AJ61+AR61)/(AB61+AJ61+AF58+AN58+AW58+AR61),"")</f>
      </c>
      <c r="BA60" s="509"/>
      <c r="BB60" s="509"/>
      <c r="BC60" s="509"/>
      <c r="BD60" s="474">
        <f>IF(AZ60&lt;&gt;"",RANK(AZ60,AZ60:AZ73),RANK(BA58,BA58:BC71))</f>
        <v>2</v>
      </c>
      <c r="BE60" s="474"/>
      <c r="BF60" s="474"/>
      <c r="BG60" s="475"/>
      <c r="BH60" s="61"/>
      <c r="BI60" s="13"/>
      <c r="BJ60" s="13"/>
      <c r="BK60" s="13"/>
      <c r="BL60" s="13"/>
      <c r="BM60" s="391" t="str">
        <f>IF($CI$35="","リーグ5・2位",VLOOKUP(2,$BI$33:$BZ$48,5,FALSE))</f>
        <v>川並</v>
      </c>
      <c r="BN60" s="391"/>
      <c r="BO60" s="391"/>
      <c r="BP60" s="391"/>
      <c r="BQ60" s="391"/>
      <c r="BR60" s="391"/>
      <c r="BS60" s="391"/>
      <c r="BT60" s="391"/>
      <c r="BU60" s="391" t="str">
        <f>IF($CI$35="","",VLOOKUP(2,$BI$33:$BZ$48,14,FALSE))</f>
        <v>田中</v>
      </c>
      <c r="BV60" s="391"/>
      <c r="BW60" s="391"/>
      <c r="BX60" s="391"/>
      <c r="BY60" s="391"/>
      <c r="BZ60" s="391"/>
      <c r="CA60" s="391"/>
      <c r="CB60" s="391"/>
      <c r="CC60" s="12"/>
      <c r="CD60" s="288"/>
      <c r="CE60" s="555" t="s">
        <v>1465</v>
      </c>
      <c r="CF60" s="518"/>
      <c r="CG60" s="518"/>
      <c r="CH60" s="518"/>
      <c r="CL60" s="8"/>
      <c r="CP60" s="8"/>
      <c r="CT60" s="19"/>
      <c r="CU60" s="517" t="s">
        <v>1471</v>
      </c>
      <c r="CV60" s="518"/>
      <c r="CW60" s="518"/>
      <c r="CX60" s="518"/>
      <c r="CY60" s="302"/>
      <c r="CZ60" s="12"/>
      <c r="DA60" s="12"/>
      <c r="DB60" s="12"/>
      <c r="DC60" s="12"/>
      <c r="DD60" s="342" t="str">
        <f>IF($AB$58="","リーグ3.2位",VLOOKUP(2,$B$58:$S$73,5,FALSE))</f>
        <v>西川</v>
      </c>
      <c r="DE60" s="342"/>
      <c r="DF60" s="342"/>
      <c r="DG60" s="342"/>
      <c r="DH60" s="342" t="str">
        <f>IF($AB$58="","",VLOOKUP(2,$B$58:$S$73,14,FALSE))</f>
        <v>佐竹</v>
      </c>
      <c r="DI60" s="342"/>
      <c r="DJ60" s="342"/>
      <c r="DK60" s="342"/>
      <c r="DL60" s="342"/>
      <c r="DM60" s="342"/>
    </row>
    <row r="61" spans="1:117" ht="5.25" customHeight="1" hidden="1">
      <c r="A61" s="11"/>
      <c r="C61" s="361"/>
      <c r="D61" s="342"/>
      <c r="E61" s="342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2"/>
      <c r="T61" s="540"/>
      <c r="U61" s="541"/>
      <c r="V61" s="541"/>
      <c r="W61" s="541"/>
      <c r="X61" s="541"/>
      <c r="Y61" s="541"/>
      <c r="Z61" s="541"/>
      <c r="AA61" s="542"/>
      <c r="AB61" s="263" t="str">
        <f>IF(AB58="⑦","7",IF(AB58="⑥","6",AB58))</f>
        <v>6</v>
      </c>
      <c r="AC61" s="271"/>
      <c r="AD61" s="271"/>
      <c r="AE61" s="271"/>
      <c r="AF61" s="271"/>
      <c r="AG61" s="271"/>
      <c r="AH61" s="271"/>
      <c r="AI61" s="272"/>
      <c r="AJ61" s="263" t="str">
        <f>IF(AJ58="⑦","7",IF(AJ58="⑥","6",AJ58))</f>
        <v>6</v>
      </c>
      <c r="AK61" s="271"/>
      <c r="AL61" s="271"/>
      <c r="AM61" s="271"/>
      <c r="AN61" s="271"/>
      <c r="AO61" s="271"/>
      <c r="AP61" s="271"/>
      <c r="AQ61" s="272"/>
      <c r="AR61" s="271">
        <f>IF(AR58="⑦","7",IF(AR58="⑥","6",AR58))</f>
        <v>4</v>
      </c>
      <c r="AS61" s="271"/>
      <c r="AT61" s="271"/>
      <c r="AU61" s="273"/>
      <c r="AV61" s="262"/>
      <c r="AW61" s="273"/>
      <c r="AX61" s="273"/>
      <c r="AY61" s="274"/>
      <c r="AZ61" s="460"/>
      <c r="BA61" s="510"/>
      <c r="BB61" s="510"/>
      <c r="BC61" s="510"/>
      <c r="BD61" s="476"/>
      <c r="BE61" s="476"/>
      <c r="BF61" s="476"/>
      <c r="BG61" s="477"/>
      <c r="BH61" s="61"/>
      <c r="BI61" s="13"/>
      <c r="BJ61" s="13"/>
      <c r="BK61" s="13"/>
      <c r="BL61" s="13"/>
      <c r="BM61" s="391"/>
      <c r="BN61" s="391"/>
      <c r="BO61" s="391"/>
      <c r="BP61" s="391"/>
      <c r="BQ61" s="391"/>
      <c r="BR61" s="391"/>
      <c r="BS61" s="391"/>
      <c r="BT61" s="391"/>
      <c r="BU61" s="391"/>
      <c r="BV61" s="391"/>
      <c r="BW61" s="391"/>
      <c r="BX61" s="391"/>
      <c r="BY61" s="391"/>
      <c r="BZ61" s="391"/>
      <c r="CA61" s="391"/>
      <c r="CB61" s="391"/>
      <c r="CD61" s="22"/>
      <c r="CE61" s="22"/>
      <c r="CF61" s="22"/>
      <c r="CG61" s="13"/>
      <c r="CH61" s="13"/>
      <c r="CL61" s="8"/>
      <c r="CN61" s="558" t="s">
        <v>1477</v>
      </c>
      <c r="CO61" s="342"/>
      <c r="CP61" s="342"/>
      <c r="CQ61" s="342"/>
      <c r="CR61" s="342"/>
      <c r="CS61" s="342"/>
      <c r="CT61" s="19"/>
      <c r="CU61" s="353"/>
      <c r="CV61" s="342"/>
      <c r="CW61" s="342"/>
      <c r="CX61" s="343"/>
      <c r="CY61" s="24"/>
      <c r="CZ61" s="13"/>
      <c r="DA61" s="13"/>
      <c r="DB61" s="13"/>
      <c r="DC61" s="13"/>
      <c r="DD61" s="342"/>
      <c r="DE61" s="342"/>
      <c r="DF61" s="342"/>
      <c r="DG61" s="342"/>
      <c r="DH61" s="342"/>
      <c r="DI61" s="342"/>
      <c r="DJ61" s="342"/>
      <c r="DK61" s="342"/>
      <c r="DL61" s="342"/>
      <c r="DM61" s="342"/>
    </row>
    <row r="62" spans="1:117" ht="12" customHeight="1">
      <c r="A62" s="11"/>
      <c r="B62" s="440">
        <f>BD64</f>
        <v>4</v>
      </c>
      <c r="C62" s="364" t="s">
        <v>310</v>
      </c>
      <c r="D62" s="340"/>
      <c r="E62" s="340"/>
      <c r="F62" s="340" t="str">
        <f>IF(C62="ここに","",VLOOKUP(C62,'登録ナンバー'!$A$1:$C$492,2,0))</f>
        <v>坪田</v>
      </c>
      <c r="G62" s="340"/>
      <c r="H62" s="340"/>
      <c r="I62" s="340"/>
      <c r="J62" s="340"/>
      <c r="K62" s="340" t="s">
        <v>381</v>
      </c>
      <c r="L62" s="340" t="s">
        <v>1326</v>
      </c>
      <c r="M62" s="340"/>
      <c r="N62" s="340"/>
      <c r="O62" s="340" t="str">
        <f>IF(L62="ここに","",VLOOKUP(L62,'登録ナンバー'!$A$1:$C$492,2,0))</f>
        <v>石原</v>
      </c>
      <c r="P62" s="340"/>
      <c r="Q62" s="340"/>
      <c r="R62" s="340"/>
      <c r="S62" s="341"/>
      <c r="T62" s="352">
        <v>2</v>
      </c>
      <c r="U62" s="340"/>
      <c r="V62" s="340"/>
      <c r="W62" s="340" t="s">
        <v>382</v>
      </c>
      <c r="X62" s="340">
        <v>6</v>
      </c>
      <c r="Y62" s="340"/>
      <c r="Z62" s="340"/>
      <c r="AA62" s="341"/>
      <c r="AB62" s="308"/>
      <c r="AC62" s="309"/>
      <c r="AD62" s="309"/>
      <c r="AE62" s="309"/>
      <c r="AF62" s="309"/>
      <c r="AG62" s="309"/>
      <c r="AH62" s="309"/>
      <c r="AI62" s="300"/>
      <c r="AJ62" s="311">
        <v>5</v>
      </c>
      <c r="AK62" s="327"/>
      <c r="AL62" s="327"/>
      <c r="AM62" s="327" t="s">
        <v>382</v>
      </c>
      <c r="AN62" s="340">
        <v>7</v>
      </c>
      <c r="AO62" s="340"/>
      <c r="AP62" s="340"/>
      <c r="AQ62" s="341"/>
      <c r="AR62" s="311">
        <v>4</v>
      </c>
      <c r="AS62" s="327"/>
      <c r="AT62" s="327"/>
      <c r="AU62" s="327">
        <v>6</v>
      </c>
      <c r="AV62" s="327"/>
      <c r="AW62" s="327"/>
      <c r="AX62" s="327"/>
      <c r="AY62" s="328"/>
      <c r="AZ62" s="348">
        <f>IF(COUNTIF(BA58:BC73,1)=2,"直接対決","")</f>
      </c>
      <c r="BA62" s="350">
        <f>COUNTIF(T62:AY63,"⑥")+COUNTIF(T62:AY63,"⑦")</f>
        <v>0</v>
      </c>
      <c r="BB62" s="350"/>
      <c r="BC62" s="350"/>
      <c r="BD62" s="357">
        <f>IF(AB58="","",3-BA62)</f>
        <v>3</v>
      </c>
      <c r="BE62" s="357"/>
      <c r="BF62" s="357"/>
      <c r="BG62" s="358"/>
      <c r="BH62" s="74"/>
      <c r="BI62" s="13"/>
      <c r="BJ62" s="13"/>
      <c r="BK62" s="13"/>
      <c r="BL62" s="13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  <c r="BW62" s="391"/>
      <c r="BX62" s="391"/>
      <c r="BY62" s="391"/>
      <c r="BZ62" s="391"/>
      <c r="CA62" s="391"/>
      <c r="CB62" s="391"/>
      <c r="CC62" s="287"/>
      <c r="CD62" s="287"/>
      <c r="CL62" s="8"/>
      <c r="CN62" s="342"/>
      <c r="CO62" s="342"/>
      <c r="CP62" s="342"/>
      <c r="CQ62" s="342"/>
      <c r="CR62" s="342"/>
      <c r="CS62" s="342"/>
      <c r="CT62" s="19"/>
      <c r="CY62" s="289"/>
      <c r="CZ62" s="289"/>
      <c r="DA62" s="289"/>
      <c r="DB62" s="289"/>
      <c r="DC62" s="289"/>
      <c r="DD62" s="342"/>
      <c r="DE62" s="342"/>
      <c r="DF62" s="342"/>
      <c r="DG62" s="342"/>
      <c r="DH62" s="342"/>
      <c r="DI62" s="342"/>
      <c r="DJ62" s="342"/>
      <c r="DK62" s="342"/>
      <c r="DL62" s="342"/>
      <c r="DM62" s="342"/>
    </row>
    <row r="63" spans="1:117" ht="12" customHeight="1" thickBot="1">
      <c r="A63" s="11"/>
      <c r="B63" s="440"/>
      <c r="C63" s="361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3"/>
      <c r="T63" s="353"/>
      <c r="U63" s="342"/>
      <c r="V63" s="342"/>
      <c r="W63" s="342"/>
      <c r="X63" s="342"/>
      <c r="Y63" s="342"/>
      <c r="Z63" s="342"/>
      <c r="AA63" s="343"/>
      <c r="AB63" s="301"/>
      <c r="AC63" s="264"/>
      <c r="AD63" s="264"/>
      <c r="AE63" s="264"/>
      <c r="AF63" s="264"/>
      <c r="AG63" s="264"/>
      <c r="AH63" s="264"/>
      <c r="AI63" s="265"/>
      <c r="AJ63" s="312"/>
      <c r="AK63" s="329"/>
      <c r="AL63" s="329"/>
      <c r="AM63" s="329"/>
      <c r="AN63" s="342"/>
      <c r="AO63" s="342"/>
      <c r="AP63" s="342"/>
      <c r="AQ63" s="343"/>
      <c r="AR63" s="312"/>
      <c r="AS63" s="329"/>
      <c r="AT63" s="329"/>
      <c r="AU63" s="329"/>
      <c r="AV63" s="329"/>
      <c r="AW63" s="329"/>
      <c r="AX63" s="329"/>
      <c r="AY63" s="330"/>
      <c r="AZ63" s="349"/>
      <c r="BA63" s="351"/>
      <c r="BB63" s="351"/>
      <c r="BC63" s="351"/>
      <c r="BD63" s="359"/>
      <c r="BE63" s="359"/>
      <c r="BF63" s="359"/>
      <c r="BG63" s="360"/>
      <c r="BH63" s="74"/>
      <c r="CL63" s="8"/>
      <c r="CP63" s="8"/>
      <c r="CQ63" s="32"/>
      <c r="CR63" s="9"/>
      <c r="CS63" s="9"/>
      <c r="CT63" s="33"/>
      <c r="CU63" s="353"/>
      <c r="CV63" s="342"/>
      <c r="CW63" s="1"/>
      <c r="CY63" s="13"/>
      <c r="CZ63" s="13"/>
      <c r="DA63" s="13"/>
      <c r="DB63" s="13"/>
      <c r="DC63" s="12"/>
      <c r="DD63" s="342" t="s">
        <v>1464</v>
      </c>
      <c r="DE63" s="342"/>
      <c r="DF63" s="342"/>
      <c r="DG63" s="342"/>
      <c r="DH63" s="342" t="s">
        <v>904</v>
      </c>
      <c r="DI63" s="342"/>
      <c r="DJ63" s="342"/>
      <c r="DK63" s="342"/>
      <c r="DL63" s="342"/>
      <c r="DM63" s="342"/>
    </row>
    <row r="64" spans="1:117" ht="16.5" customHeight="1" thickBot="1">
      <c r="A64" s="11"/>
      <c r="B64" s="11"/>
      <c r="C64" s="361" t="s">
        <v>383</v>
      </c>
      <c r="D64" s="342"/>
      <c r="E64" s="342"/>
      <c r="F64" s="342" t="str">
        <f>IF(C62="ここに","",VLOOKUP(C62,'登録ナンバー'!$A$1:$H$492,8,0))</f>
        <v>Ｋテニスカレッジ</v>
      </c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3"/>
      <c r="T64" s="353"/>
      <c r="U64" s="342"/>
      <c r="V64" s="342"/>
      <c r="W64" s="342"/>
      <c r="X64" s="342"/>
      <c r="Y64" s="342"/>
      <c r="Z64" s="342"/>
      <c r="AA64" s="343"/>
      <c r="AB64" s="301"/>
      <c r="AC64" s="264"/>
      <c r="AD64" s="264"/>
      <c r="AE64" s="264"/>
      <c r="AF64" s="264"/>
      <c r="AG64" s="264"/>
      <c r="AH64" s="264"/>
      <c r="AI64" s="265"/>
      <c r="AJ64" s="312"/>
      <c r="AK64" s="329"/>
      <c r="AL64" s="329"/>
      <c r="AM64" s="329"/>
      <c r="AN64" s="342"/>
      <c r="AO64" s="342"/>
      <c r="AP64" s="342"/>
      <c r="AQ64" s="343"/>
      <c r="AR64" s="312"/>
      <c r="AS64" s="329"/>
      <c r="AT64" s="329"/>
      <c r="AU64" s="329"/>
      <c r="AV64" s="329"/>
      <c r="AW64" s="329"/>
      <c r="AX64" s="329"/>
      <c r="AY64" s="330"/>
      <c r="AZ64" s="362">
        <f>IF(OR(COUNTIF(BA58:BC71,2)=3,COUNTIF(BA58:BC71,1)=3),(T65+AJ65+AR65)/(T65+AJ65+X62+AN62+AW62+AR65),"")</f>
      </c>
      <c r="BA64" s="342"/>
      <c r="BB64" s="342"/>
      <c r="BC64" s="342"/>
      <c r="BD64" s="338">
        <f>IF(AZ64&lt;&gt;"",RANK(AZ64,AZ60:AZ73),RANK(BA62,BA58:BC71))</f>
        <v>4</v>
      </c>
      <c r="BE64" s="338"/>
      <c r="BF64" s="338"/>
      <c r="BG64" s="339"/>
      <c r="BH64" s="61"/>
      <c r="BM64" s="342" t="str">
        <f>IF($AB$35="","リーグ2・1位",VLOOKUP(1,$B$34:$S$49,5,FALSE))</f>
        <v>北村</v>
      </c>
      <c r="BN64" s="342"/>
      <c r="BO64" s="342"/>
      <c r="BP64" s="342"/>
      <c r="BQ64" s="342"/>
      <c r="BR64" s="342"/>
      <c r="BS64" s="342"/>
      <c r="BT64" s="342"/>
      <c r="BU64" s="342" t="str">
        <f>IF($AB$35="","",VLOOKUP(1,$B$34:$S$49,14,FALSE))</f>
        <v>藤原</v>
      </c>
      <c r="BV64" s="342"/>
      <c r="BW64" s="342"/>
      <c r="BX64" s="342"/>
      <c r="BY64" s="342"/>
      <c r="BZ64" s="342"/>
      <c r="CA64" s="342"/>
      <c r="CB64" s="342"/>
      <c r="CC64" s="13"/>
      <c r="CD64" s="13"/>
      <c r="CE64" s="13"/>
      <c r="CF64" s="13"/>
      <c r="CG64" s="13"/>
      <c r="CH64" s="13"/>
      <c r="CL64" s="19"/>
      <c r="CM64" s="517" t="s">
        <v>1475</v>
      </c>
      <c r="CN64" s="518"/>
      <c r="CO64" s="518"/>
      <c r="CP64" s="518"/>
      <c r="CQ64" s="515" t="s">
        <v>1476</v>
      </c>
      <c r="CR64" s="340"/>
      <c r="CS64" s="340"/>
      <c r="CT64" s="516"/>
      <c r="CU64" s="342"/>
      <c r="CV64" s="342"/>
      <c r="CW64" s="1"/>
      <c r="CY64" s="13"/>
      <c r="CZ64" s="13"/>
      <c r="DA64" s="23"/>
      <c r="DB64" s="73"/>
      <c r="DC64" s="13"/>
      <c r="DD64" s="342"/>
      <c r="DE64" s="342"/>
      <c r="DF64" s="342"/>
      <c r="DG64" s="342"/>
      <c r="DH64" s="342"/>
      <c r="DI64" s="342"/>
      <c r="DJ64" s="342"/>
      <c r="DK64" s="342"/>
      <c r="DL64" s="342"/>
      <c r="DM64" s="342"/>
    </row>
    <row r="65" spans="1:109" ht="6.75" customHeight="1" hidden="1">
      <c r="A65" s="11"/>
      <c r="B65" s="11"/>
      <c r="C65" s="361"/>
      <c r="D65" s="342"/>
      <c r="E65" s="342"/>
      <c r="F65" s="1"/>
      <c r="G65" s="1"/>
      <c r="H65" s="1"/>
      <c r="I65" s="1"/>
      <c r="J65" s="1"/>
      <c r="K65" s="1"/>
      <c r="L65" s="9"/>
      <c r="M65" s="9"/>
      <c r="N65" s="9"/>
      <c r="O65" s="9"/>
      <c r="P65" s="9"/>
      <c r="Q65" s="9"/>
      <c r="R65" s="9"/>
      <c r="S65" s="30"/>
      <c r="T65" s="26">
        <f>IF(T62="⑦","7",IF(T62="⑥","6",T62))</f>
        <v>2</v>
      </c>
      <c r="U65" s="9"/>
      <c r="V65" s="9"/>
      <c r="W65" s="9"/>
      <c r="X65" s="9"/>
      <c r="Y65" s="9"/>
      <c r="Z65" s="9"/>
      <c r="AA65" s="30"/>
      <c r="AB65" s="266"/>
      <c r="AC65" s="267"/>
      <c r="AD65" s="267"/>
      <c r="AE65" s="267"/>
      <c r="AF65" s="267"/>
      <c r="AG65" s="267"/>
      <c r="AH65" s="267"/>
      <c r="AI65" s="268"/>
      <c r="AJ65" s="26">
        <f>IF(AJ62="⑦","7",IF(AJ62="⑥","6",AJ62))</f>
        <v>5</v>
      </c>
      <c r="AK65" s="27"/>
      <c r="AL65" s="27"/>
      <c r="AM65" s="27"/>
      <c r="AN65" s="27"/>
      <c r="AO65" s="27"/>
      <c r="AP65" s="27"/>
      <c r="AQ65" s="28"/>
      <c r="AR65" s="27">
        <f>IF(AR62="⑦","7",IF(AR62="⑥","6",AR62))</f>
        <v>4</v>
      </c>
      <c r="AS65" s="27"/>
      <c r="AT65" s="27"/>
      <c r="AU65" s="27"/>
      <c r="AV65" s="27"/>
      <c r="AW65" s="27"/>
      <c r="AX65" s="27"/>
      <c r="AY65" s="34"/>
      <c r="AZ65" s="363"/>
      <c r="BA65" s="344"/>
      <c r="BB65" s="344"/>
      <c r="BC65" s="344"/>
      <c r="BD65" s="366"/>
      <c r="BE65" s="366"/>
      <c r="BF65" s="366"/>
      <c r="BG65" s="367"/>
      <c r="BH65" s="61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D65" s="22"/>
      <c r="CE65" s="22"/>
      <c r="CF65" s="22"/>
      <c r="CG65" s="13"/>
      <c r="CH65" s="298"/>
      <c r="CL65" s="19"/>
      <c r="CM65" s="353"/>
      <c r="CN65" s="342"/>
      <c r="CO65" s="342"/>
      <c r="CP65" s="342"/>
      <c r="CQ65" s="342"/>
      <c r="CR65" s="342"/>
      <c r="CS65" s="342"/>
      <c r="CT65" s="516"/>
      <c r="CX65" s="19"/>
      <c r="CY65" s="21"/>
      <c r="CZ65" s="21"/>
      <c r="DA65" s="50"/>
      <c r="DB65" s="13"/>
      <c r="DC65" s="13"/>
      <c r="DD65" s="13"/>
      <c r="DE65" s="13"/>
    </row>
    <row r="66" spans="1:117" ht="12" customHeight="1" thickBot="1">
      <c r="A66" s="11"/>
      <c r="B66" s="440">
        <f>BD68</f>
        <v>3</v>
      </c>
      <c r="C66" s="364" t="s">
        <v>1330</v>
      </c>
      <c r="D66" s="340"/>
      <c r="E66" s="340"/>
      <c r="F66" s="340" t="str">
        <f>IF(C66="ここに","",VLOOKUP(C66,'登録ナンバー'!$A$1:$C$492,2,0))</f>
        <v>宮岡</v>
      </c>
      <c r="G66" s="340"/>
      <c r="H66" s="340"/>
      <c r="I66" s="340"/>
      <c r="J66" s="340"/>
      <c r="K66" s="340" t="s">
        <v>381</v>
      </c>
      <c r="L66" s="340" t="s">
        <v>1331</v>
      </c>
      <c r="M66" s="340"/>
      <c r="N66" s="340"/>
      <c r="O66" s="340" t="str">
        <f>IF(L66="ここに","",VLOOKUP(L66,'登録ナンバー'!$A$1:$C$492,2,0))</f>
        <v>中島</v>
      </c>
      <c r="P66" s="340"/>
      <c r="Q66" s="340"/>
      <c r="R66" s="340"/>
      <c r="S66" s="341"/>
      <c r="T66" s="352">
        <v>2</v>
      </c>
      <c r="U66" s="340"/>
      <c r="V66" s="340"/>
      <c r="W66" s="340" t="s">
        <v>382</v>
      </c>
      <c r="X66" s="340">
        <f>IF(AN58="","",IF(AJ58="⑥",6,IF(AJ58="⑦",7,AJ58)))</f>
        <v>6</v>
      </c>
      <c r="Y66" s="340"/>
      <c r="Z66" s="340"/>
      <c r="AA66" s="341"/>
      <c r="AB66" s="352" t="str">
        <f>IF(AN62="","",IF(AND(AN62=6,AJ62&lt;&gt;"⑦"),"⑥",IF(AN62=7,"⑦",AN62)))</f>
        <v>⑦</v>
      </c>
      <c r="AC66" s="340"/>
      <c r="AD66" s="340"/>
      <c r="AE66" s="340" t="s">
        <v>382</v>
      </c>
      <c r="AF66" s="340">
        <f>IF(AN62="","",IF(AJ62="⑥",6,IF(AJ62="⑦",7,AJ62)))</f>
        <v>5</v>
      </c>
      <c r="AG66" s="340"/>
      <c r="AH66" s="340"/>
      <c r="AI66" s="341"/>
      <c r="AJ66" s="323"/>
      <c r="AK66" s="321"/>
      <c r="AL66" s="321"/>
      <c r="AM66" s="321"/>
      <c r="AN66" s="321"/>
      <c r="AO66" s="321"/>
      <c r="AP66" s="321"/>
      <c r="AQ66" s="322"/>
      <c r="AR66" s="311">
        <v>0</v>
      </c>
      <c r="AS66" s="327"/>
      <c r="AT66" s="327" t="s">
        <v>382</v>
      </c>
      <c r="AU66" s="327">
        <v>6</v>
      </c>
      <c r="AV66" s="327"/>
      <c r="AW66" s="327"/>
      <c r="AX66" s="327"/>
      <c r="AY66" s="328"/>
      <c r="AZ66" s="348">
        <f>IF(COUNTIF(BA58:BC73,1)=2,"直接対決","")</f>
      </c>
      <c r="BA66" s="350">
        <f>COUNTIF(T66:AY67,"⑥")+COUNTIF(T66:AY67,"⑦")</f>
        <v>1</v>
      </c>
      <c r="BB66" s="350"/>
      <c r="BC66" s="350"/>
      <c r="BD66" s="357">
        <f>IF(AB58="","",3-BA66)</f>
        <v>2</v>
      </c>
      <c r="BE66" s="357"/>
      <c r="BF66" s="357"/>
      <c r="BG66" s="358"/>
      <c r="BH66" s="74"/>
      <c r="BM66" s="342"/>
      <c r="BN66" s="342"/>
      <c r="BO66" s="342"/>
      <c r="BP66" s="342"/>
      <c r="BQ66" s="342"/>
      <c r="BR66" s="342"/>
      <c r="BS66" s="342"/>
      <c r="BT66" s="342"/>
      <c r="BU66" s="342"/>
      <c r="BV66" s="342"/>
      <c r="BW66" s="342"/>
      <c r="BX66" s="342"/>
      <c r="BY66" s="342"/>
      <c r="BZ66" s="342"/>
      <c r="CA66" s="342"/>
      <c r="CB66" s="342"/>
      <c r="CC66" s="287"/>
      <c r="CD66" s="292"/>
      <c r="CE66" s="292"/>
      <c r="CF66" s="292"/>
      <c r="CG66" s="287"/>
      <c r="CH66" s="290"/>
      <c r="CL66" s="19"/>
      <c r="CT66" s="8"/>
      <c r="CX66" s="19"/>
      <c r="CY66" s="517" t="s">
        <v>1478</v>
      </c>
      <c r="CZ66" s="518"/>
      <c r="DA66" s="556"/>
      <c r="DB66" s="291"/>
      <c r="DC66" s="16"/>
      <c r="DD66" s="342" t="s">
        <v>801</v>
      </c>
      <c r="DE66" s="342"/>
      <c r="DF66" s="342"/>
      <c r="DG66" s="342"/>
      <c r="DH66" s="342" t="s">
        <v>901</v>
      </c>
      <c r="DI66" s="342"/>
      <c r="DJ66" s="342"/>
      <c r="DK66" s="342"/>
      <c r="DL66" s="342"/>
      <c r="DM66" s="342"/>
    </row>
    <row r="67" spans="1:117" ht="12" customHeight="1" thickBot="1">
      <c r="A67" s="11"/>
      <c r="B67" s="398"/>
      <c r="C67" s="361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3"/>
      <c r="T67" s="353"/>
      <c r="U67" s="342"/>
      <c r="V67" s="342"/>
      <c r="W67" s="342"/>
      <c r="X67" s="342"/>
      <c r="Y67" s="342"/>
      <c r="Z67" s="342"/>
      <c r="AA67" s="343"/>
      <c r="AB67" s="353"/>
      <c r="AC67" s="342"/>
      <c r="AD67" s="342"/>
      <c r="AE67" s="342"/>
      <c r="AF67" s="342"/>
      <c r="AG67" s="342"/>
      <c r="AH67" s="342"/>
      <c r="AI67" s="343"/>
      <c r="AJ67" s="317"/>
      <c r="AK67" s="346"/>
      <c r="AL67" s="346"/>
      <c r="AM67" s="346"/>
      <c r="AN67" s="346"/>
      <c r="AO67" s="346"/>
      <c r="AP67" s="346"/>
      <c r="AQ67" s="318"/>
      <c r="AR67" s="312"/>
      <c r="AS67" s="329"/>
      <c r="AT67" s="329"/>
      <c r="AU67" s="329"/>
      <c r="AV67" s="329"/>
      <c r="AW67" s="329"/>
      <c r="AX67" s="329"/>
      <c r="AY67" s="330"/>
      <c r="AZ67" s="349"/>
      <c r="BA67" s="351"/>
      <c r="BB67" s="351"/>
      <c r="BC67" s="351"/>
      <c r="BD67" s="359"/>
      <c r="BE67" s="359"/>
      <c r="BF67" s="359"/>
      <c r="BG67" s="360"/>
      <c r="BH67" s="74"/>
      <c r="CC67" s="13"/>
      <c r="CD67" s="13"/>
      <c r="CE67" s="13"/>
      <c r="CF67" s="13"/>
      <c r="CG67" s="13"/>
      <c r="CH67" s="298"/>
      <c r="CI67" s="7"/>
      <c r="CJ67" s="7"/>
      <c r="CK67" s="7"/>
      <c r="CL67" s="33"/>
      <c r="CN67" s="1"/>
      <c r="CO67" s="1"/>
      <c r="CP67" s="1"/>
      <c r="CQ67" s="1"/>
      <c r="CR67" s="1"/>
      <c r="CS67" s="1"/>
      <c r="CT67" s="8"/>
      <c r="CU67" s="7"/>
      <c r="CV67" s="7"/>
      <c r="CW67" s="7"/>
      <c r="CX67" s="33"/>
      <c r="CY67" s="24"/>
      <c r="CZ67" s="13"/>
      <c r="DA67" s="13"/>
      <c r="DB67" s="289"/>
      <c r="DC67" s="289"/>
      <c r="DD67" s="342"/>
      <c r="DE67" s="342"/>
      <c r="DF67" s="342"/>
      <c r="DG67" s="342"/>
      <c r="DH67" s="342"/>
      <c r="DI67" s="342"/>
      <c r="DJ67" s="342"/>
      <c r="DK67" s="342"/>
      <c r="DL67" s="342"/>
      <c r="DM67" s="342"/>
    </row>
    <row r="68" spans="1:117" ht="17.25" customHeight="1" thickBot="1">
      <c r="A68" s="11"/>
      <c r="B68" s="11"/>
      <c r="C68" s="361" t="s">
        <v>383</v>
      </c>
      <c r="D68" s="342"/>
      <c r="E68" s="342"/>
      <c r="F68" s="342" t="str">
        <f>IF(C66="ここに","",VLOOKUP(C66,'登録ナンバー'!$A$1:$D$492,4,0))</f>
        <v>フレンズ</v>
      </c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3"/>
      <c r="T68" s="353"/>
      <c r="U68" s="342"/>
      <c r="V68" s="342"/>
      <c r="W68" s="342"/>
      <c r="X68" s="342"/>
      <c r="Y68" s="342"/>
      <c r="Z68" s="342"/>
      <c r="AA68" s="343"/>
      <c r="AB68" s="353"/>
      <c r="AC68" s="342"/>
      <c r="AD68" s="342"/>
      <c r="AE68" s="342"/>
      <c r="AF68" s="342"/>
      <c r="AG68" s="342"/>
      <c r="AH68" s="342"/>
      <c r="AI68" s="343"/>
      <c r="AJ68" s="317"/>
      <c r="AK68" s="346"/>
      <c r="AL68" s="346"/>
      <c r="AM68" s="346"/>
      <c r="AN68" s="346"/>
      <c r="AO68" s="346"/>
      <c r="AP68" s="346"/>
      <c r="AQ68" s="318"/>
      <c r="AR68" s="312"/>
      <c r="AS68" s="329"/>
      <c r="AT68" s="331"/>
      <c r="AU68" s="329"/>
      <c r="AV68" s="329"/>
      <c r="AW68" s="329"/>
      <c r="AX68" s="329"/>
      <c r="AY68" s="330"/>
      <c r="AZ68" s="362">
        <f>IF(OR(COUNTIF(BA58:BC71,2)=3,COUNTIF(BA58:BC71,1)=3),(AB69+AR69+T69)/(T69+AF66+X66+AW66+AR69+AB69),"")</f>
      </c>
      <c r="BA68" s="337"/>
      <c r="BB68" s="337"/>
      <c r="BC68" s="337"/>
      <c r="BD68" s="338">
        <f>IF(AZ68&lt;&gt;"",RANK(AZ68,AZ60:AZ73),RANK(BA66,BA58:BC71))</f>
        <v>3</v>
      </c>
      <c r="BE68" s="338"/>
      <c r="BF68" s="338"/>
      <c r="BG68" s="339"/>
      <c r="BH68" s="61"/>
      <c r="BM68" s="342" t="str">
        <f>IF($AB$58="","リーグ3・1位",VLOOKUP(1,$B$58:$S$72,5,FALSE))</f>
        <v>石井</v>
      </c>
      <c r="BN68" s="342"/>
      <c r="BO68" s="342"/>
      <c r="BP68" s="342"/>
      <c r="BQ68" s="342"/>
      <c r="BR68" s="342"/>
      <c r="BS68" s="342"/>
      <c r="BT68" s="342"/>
      <c r="BU68" s="342" t="str">
        <f>IF($AB$58="","",VLOOKUP(1,$B$58:$S$72,14,FALSE))</f>
        <v>村井</v>
      </c>
      <c r="BV68" s="342"/>
      <c r="BW68" s="342"/>
      <c r="BX68" s="342"/>
      <c r="BY68" s="342"/>
      <c r="BZ68" s="342"/>
      <c r="CA68" s="342"/>
      <c r="CB68" s="342"/>
      <c r="CG68" s="13"/>
      <c r="CH68" s="14"/>
      <c r="CI68" s="517" t="s">
        <v>1469</v>
      </c>
      <c r="CJ68" s="518"/>
      <c r="CK68" s="518"/>
      <c r="CL68" s="518"/>
      <c r="CN68" s="1"/>
      <c r="CO68" s="1"/>
      <c r="CP68" s="1"/>
      <c r="CQ68" s="1"/>
      <c r="CR68" s="1"/>
      <c r="CS68" s="1"/>
      <c r="CT68" s="13"/>
      <c r="CU68" s="519" t="s">
        <v>1479</v>
      </c>
      <c r="CV68" s="518"/>
      <c r="CW68" s="518"/>
      <c r="CX68" s="518"/>
      <c r="CY68" s="291"/>
      <c r="CZ68" s="16"/>
      <c r="DA68" s="16"/>
      <c r="DB68" s="16"/>
      <c r="DC68" s="16"/>
      <c r="DD68" s="444" t="str">
        <f>IF($CI$35="","リーグ5・1位",VLOOKUP(1,$BI$33:$BZ$49,5,FALSE))</f>
        <v>北野</v>
      </c>
      <c r="DE68" s="444"/>
      <c r="DF68" s="444"/>
      <c r="DG68" s="444"/>
      <c r="DH68" s="444" t="str">
        <f>IF($CI$35="","",VLOOKUP(1,$BI$35:$BZ$49,14,FALSE))</f>
        <v>望月</v>
      </c>
      <c r="DI68" s="444"/>
      <c r="DJ68" s="444"/>
      <c r="DK68" s="444"/>
      <c r="DL68" s="444"/>
      <c r="DM68" s="444"/>
    </row>
    <row r="69" spans="1:117" ht="5.25" customHeight="1" hidden="1">
      <c r="A69" s="11"/>
      <c r="B69" s="11"/>
      <c r="C69" s="361"/>
      <c r="D69" s="342"/>
      <c r="E69" s="342"/>
      <c r="F69" s="1"/>
      <c r="G69" s="1"/>
      <c r="H69" s="1"/>
      <c r="I69" s="1"/>
      <c r="J69" s="1"/>
      <c r="K69" s="1"/>
      <c r="L69" s="9"/>
      <c r="M69" s="9"/>
      <c r="N69" s="9"/>
      <c r="O69" s="9"/>
      <c r="P69" s="9"/>
      <c r="Q69" s="9"/>
      <c r="R69" s="9"/>
      <c r="S69" s="30"/>
      <c r="T69" s="45">
        <f>IF(T66="⑦","7",IF(T66="⑥","6",T66))</f>
        <v>2</v>
      </c>
      <c r="AA69" s="19"/>
      <c r="AB69" s="45" t="str">
        <f>IF(AB66="⑦","7",IF(AB66="⑥","6",AB66))</f>
        <v>7</v>
      </c>
      <c r="AJ69" s="319"/>
      <c r="AK69" s="320"/>
      <c r="AL69" s="320"/>
      <c r="AM69" s="320"/>
      <c r="AN69" s="320"/>
      <c r="AO69" s="320"/>
      <c r="AP69" s="320"/>
      <c r="AQ69" s="310"/>
      <c r="AR69" s="27">
        <f>IF(AR66="⑦","7",IF(AR66="⑥","6",AR66))</f>
        <v>0</v>
      </c>
      <c r="AS69" s="27"/>
      <c r="AT69" s="27"/>
      <c r="AU69" s="27"/>
      <c r="AV69" s="27"/>
      <c r="AW69" s="27"/>
      <c r="AX69" s="27"/>
      <c r="AY69" s="34"/>
      <c r="AZ69" s="363"/>
      <c r="BA69" s="365"/>
      <c r="BB69" s="365"/>
      <c r="BC69" s="365"/>
      <c r="BD69" s="366"/>
      <c r="BE69" s="366"/>
      <c r="BF69" s="366"/>
      <c r="BG69" s="367"/>
      <c r="BH69" s="61"/>
      <c r="BM69" s="342"/>
      <c r="BN69" s="342"/>
      <c r="BO69" s="342"/>
      <c r="BP69" s="342"/>
      <c r="BQ69" s="342"/>
      <c r="BR69" s="342"/>
      <c r="BS69" s="342"/>
      <c r="BT69" s="342"/>
      <c r="BU69" s="342"/>
      <c r="BV69" s="342"/>
      <c r="BW69" s="342"/>
      <c r="BX69" s="342"/>
      <c r="BY69" s="342"/>
      <c r="BZ69" s="342"/>
      <c r="CA69" s="342"/>
      <c r="CB69" s="342"/>
      <c r="CC69" s="12"/>
      <c r="CD69" s="12"/>
      <c r="CE69" s="12"/>
      <c r="CF69" s="12"/>
      <c r="CG69" s="12"/>
      <c r="CH69" s="23"/>
      <c r="CI69" s="18"/>
      <c r="CN69" s="13"/>
      <c r="CO69" s="13"/>
      <c r="CP69" s="13"/>
      <c r="CQ69" s="13"/>
      <c r="CR69" s="13"/>
      <c r="CS69" s="13"/>
      <c r="CT69" s="13"/>
      <c r="CX69" s="19"/>
      <c r="CY69" s="20"/>
      <c r="CZ69" s="12"/>
      <c r="DA69" s="12"/>
      <c r="DB69" s="12"/>
      <c r="DC69" s="12"/>
      <c r="DD69" s="444"/>
      <c r="DE69" s="444"/>
      <c r="DF69" s="444"/>
      <c r="DG69" s="444"/>
      <c r="DH69" s="444"/>
      <c r="DI69" s="444"/>
      <c r="DJ69" s="444"/>
      <c r="DK69" s="444"/>
      <c r="DL69" s="444"/>
      <c r="DM69" s="444"/>
    </row>
    <row r="70" spans="1:117" ht="12" customHeight="1">
      <c r="A70" s="11"/>
      <c r="B70" s="440">
        <f>BD72</f>
        <v>1</v>
      </c>
      <c r="C70" s="364" t="s">
        <v>1344</v>
      </c>
      <c r="D70" s="340"/>
      <c r="E70" s="340"/>
      <c r="F70" s="394" t="str">
        <f>IF(C70="ここに","",VLOOKUP(C70,'登録ナンバー'!$A$1:$C$600,2,0))</f>
        <v>石井</v>
      </c>
      <c r="G70" s="394"/>
      <c r="H70" s="394"/>
      <c r="I70" s="394"/>
      <c r="J70" s="394"/>
      <c r="K70" s="394" t="s">
        <v>381</v>
      </c>
      <c r="L70" s="394" t="s">
        <v>1345</v>
      </c>
      <c r="M70" s="394"/>
      <c r="N70" s="394"/>
      <c r="O70" s="394" t="str">
        <f>IF(L70="ここに","",VLOOKUP(L70,'登録ナンバー'!$A$1:$C$600,2,0))</f>
        <v>村井</v>
      </c>
      <c r="P70" s="394"/>
      <c r="Q70" s="394"/>
      <c r="R70" s="394"/>
      <c r="S70" s="395"/>
      <c r="T70" s="485" t="str">
        <f>IF(AU58="","",IF(AND(AU58=6,AR58&lt;&gt;"⑦"),"⑥",IF(AU58=7,"⑦",AU58)))</f>
        <v>⑥</v>
      </c>
      <c r="U70" s="394"/>
      <c r="V70" s="394"/>
      <c r="W70" s="394" t="s">
        <v>382</v>
      </c>
      <c r="X70" s="394">
        <v>4</v>
      </c>
      <c r="Y70" s="394"/>
      <c r="Z70" s="394"/>
      <c r="AA70" s="395"/>
      <c r="AB70" s="485" t="s">
        <v>1450</v>
      </c>
      <c r="AC70" s="394"/>
      <c r="AD70" s="394"/>
      <c r="AE70" s="394" t="s">
        <v>382</v>
      </c>
      <c r="AF70" s="394">
        <v>4</v>
      </c>
      <c r="AG70" s="394"/>
      <c r="AH70" s="394"/>
      <c r="AI70" s="395"/>
      <c r="AJ70" s="485" t="str">
        <f>IF(AU66="","",IF(AND(AU66=6,AR66&lt;&gt;"⑦"),"⑥",IF(AU66=7,"⑦",AU66)))</f>
        <v>⑥</v>
      </c>
      <c r="AK70" s="394"/>
      <c r="AL70" s="394"/>
      <c r="AM70" s="394" t="s">
        <v>382</v>
      </c>
      <c r="AN70" s="394">
        <f>IF(AU66="","",IF(AR66="⑥",6,IF(AR66="⑦",7,AR66)))</f>
        <v>0</v>
      </c>
      <c r="AO70" s="394"/>
      <c r="AP70" s="394"/>
      <c r="AQ70" s="395"/>
      <c r="AR70" s="524"/>
      <c r="AS70" s="525"/>
      <c r="AT70" s="525"/>
      <c r="AU70" s="525"/>
      <c r="AV70" s="525"/>
      <c r="AW70" s="525"/>
      <c r="AX70" s="525"/>
      <c r="AY70" s="526"/>
      <c r="AZ70" s="372">
        <f>IF(COUNTIF(BA58:BC71,1)=2,"直接対決","")</f>
      </c>
      <c r="BA70" s="374">
        <f>COUNTIF(T70:AQ71,"⑥")+COUNTIF(T70:AQ71,"⑦")</f>
        <v>3</v>
      </c>
      <c r="BB70" s="374"/>
      <c r="BC70" s="374"/>
      <c r="BD70" s="376">
        <f>IF(AB58="","",3-BA70)</f>
        <v>0</v>
      </c>
      <c r="BE70" s="376"/>
      <c r="BF70" s="376"/>
      <c r="BG70" s="377"/>
      <c r="BH70" s="74"/>
      <c r="BM70" s="342"/>
      <c r="BN70" s="342"/>
      <c r="BO70" s="342"/>
      <c r="BP70" s="342"/>
      <c r="BQ70" s="342"/>
      <c r="BR70" s="342"/>
      <c r="BS70" s="342"/>
      <c r="BT70" s="342"/>
      <c r="BU70" s="342"/>
      <c r="BV70" s="342"/>
      <c r="BW70" s="342"/>
      <c r="BX70" s="342"/>
      <c r="BY70" s="342"/>
      <c r="BZ70" s="342"/>
      <c r="CA70" s="342"/>
      <c r="CB70" s="342"/>
      <c r="CC70" s="21"/>
      <c r="CD70" s="21"/>
      <c r="CE70" s="21"/>
      <c r="CF70" s="21"/>
      <c r="CG70" s="21"/>
      <c r="CH70" s="21"/>
      <c r="CY70" s="37"/>
      <c r="CZ70" s="37"/>
      <c r="DA70" s="37"/>
      <c r="DB70" s="37"/>
      <c r="DC70" s="37"/>
      <c r="DD70" s="444"/>
      <c r="DE70" s="444"/>
      <c r="DF70" s="444"/>
      <c r="DG70" s="444"/>
      <c r="DH70" s="444"/>
      <c r="DI70" s="444"/>
      <c r="DJ70" s="444"/>
      <c r="DK70" s="444"/>
      <c r="DL70" s="444"/>
      <c r="DM70" s="444"/>
    </row>
    <row r="71" spans="1:107" ht="12" customHeight="1">
      <c r="A71" s="11"/>
      <c r="B71" s="398"/>
      <c r="C71" s="361"/>
      <c r="D71" s="342"/>
      <c r="E71" s="342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2"/>
      <c r="T71" s="486"/>
      <c r="U71" s="391"/>
      <c r="V71" s="391"/>
      <c r="W71" s="391"/>
      <c r="X71" s="391"/>
      <c r="Y71" s="391"/>
      <c r="Z71" s="391"/>
      <c r="AA71" s="392"/>
      <c r="AB71" s="486"/>
      <c r="AC71" s="391"/>
      <c r="AD71" s="391"/>
      <c r="AE71" s="391"/>
      <c r="AF71" s="391"/>
      <c r="AG71" s="391"/>
      <c r="AH71" s="391"/>
      <c r="AI71" s="392"/>
      <c r="AJ71" s="486"/>
      <c r="AK71" s="391"/>
      <c r="AL71" s="391"/>
      <c r="AM71" s="391"/>
      <c r="AN71" s="391"/>
      <c r="AO71" s="391"/>
      <c r="AP71" s="391"/>
      <c r="AQ71" s="392"/>
      <c r="AR71" s="527"/>
      <c r="AS71" s="528"/>
      <c r="AT71" s="528"/>
      <c r="AU71" s="528"/>
      <c r="AV71" s="528"/>
      <c r="AW71" s="528"/>
      <c r="AX71" s="528"/>
      <c r="AY71" s="529"/>
      <c r="AZ71" s="373"/>
      <c r="BA71" s="375"/>
      <c r="BB71" s="375"/>
      <c r="BC71" s="375"/>
      <c r="BD71" s="378"/>
      <c r="BE71" s="378"/>
      <c r="BF71" s="378"/>
      <c r="BG71" s="379"/>
      <c r="BH71" s="74"/>
      <c r="CH71" s="51"/>
      <c r="CK71" s="1"/>
      <c r="CL71" s="1"/>
      <c r="CM71" s="1"/>
      <c r="CN71" s="1"/>
      <c r="CO71" s="1"/>
      <c r="CY71" s="1"/>
      <c r="CZ71" s="1"/>
      <c r="DA71" s="1"/>
      <c r="DB71" s="1"/>
      <c r="DC71" s="1"/>
    </row>
    <row r="72" spans="1:107" ht="21" customHeight="1" thickBot="1">
      <c r="A72" s="11"/>
      <c r="B72" s="11"/>
      <c r="C72" s="458" t="s">
        <v>383</v>
      </c>
      <c r="D72" s="417"/>
      <c r="E72" s="417"/>
      <c r="F72" s="428" t="str">
        <f>IF(C70="ここに","",VLOOKUP(C70,'登録ナンバー'!$A$1:$H$600,8,0))</f>
        <v>うさぎとかめの集い</v>
      </c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9"/>
      <c r="T72" s="520"/>
      <c r="U72" s="428"/>
      <c r="V72" s="428"/>
      <c r="W72" s="391"/>
      <c r="X72" s="428"/>
      <c r="Y72" s="428"/>
      <c r="Z72" s="428"/>
      <c r="AA72" s="429"/>
      <c r="AB72" s="520"/>
      <c r="AC72" s="428"/>
      <c r="AD72" s="428"/>
      <c r="AE72" s="391"/>
      <c r="AF72" s="428"/>
      <c r="AG72" s="428"/>
      <c r="AH72" s="428"/>
      <c r="AI72" s="429"/>
      <c r="AJ72" s="520"/>
      <c r="AK72" s="428"/>
      <c r="AL72" s="428"/>
      <c r="AM72" s="428"/>
      <c r="AN72" s="428"/>
      <c r="AO72" s="428"/>
      <c r="AP72" s="428"/>
      <c r="AQ72" s="429"/>
      <c r="AR72" s="527"/>
      <c r="AS72" s="528"/>
      <c r="AT72" s="528"/>
      <c r="AU72" s="528"/>
      <c r="AV72" s="528"/>
      <c r="AW72" s="528"/>
      <c r="AX72" s="528"/>
      <c r="AY72" s="529"/>
      <c r="AZ72" s="380">
        <f>IF(OR(COUNTIF(BA58:BC71,2)=3,COUNTIF(BA58:BC71,1)=3),(AB73+AJ73+T73)/(AB73+AJ73+AF70+AN70+X70+T73),"")</f>
      </c>
      <c r="BA72" s="382"/>
      <c r="BB72" s="382"/>
      <c r="BC72" s="382"/>
      <c r="BD72" s="384">
        <f>IF(AZ72&lt;&gt;"",RANK(AZ72,AZ60:AZ73),RANK(BA70,BA58:BC71))</f>
        <v>1</v>
      </c>
      <c r="BE72" s="384"/>
      <c r="BF72" s="384"/>
      <c r="BG72" s="385"/>
      <c r="BH72" s="61"/>
      <c r="BK72" s="51"/>
      <c r="BL72" s="51"/>
      <c r="BM72" s="51"/>
      <c r="BN72" s="408" t="s">
        <v>388</v>
      </c>
      <c r="BO72" s="408"/>
      <c r="BP72" s="408"/>
      <c r="BQ72" s="408"/>
      <c r="BR72" s="408"/>
      <c r="BS72" s="408"/>
      <c r="BT72" s="408"/>
      <c r="BU72" s="408"/>
      <c r="BV72" s="408"/>
      <c r="BW72" s="408"/>
      <c r="BX72" s="408"/>
      <c r="BY72" s="408"/>
      <c r="BZ72" s="408"/>
      <c r="CA72" s="408"/>
      <c r="CB72" s="408"/>
      <c r="CC72" s="408"/>
      <c r="CD72" s="1"/>
      <c r="CE72" s="1"/>
      <c r="CF72" s="1"/>
      <c r="CG72" s="1"/>
      <c r="CH72" s="1"/>
      <c r="CI72" s="342" t="s">
        <v>1480</v>
      </c>
      <c r="CJ72" s="342"/>
      <c r="CK72" s="342"/>
      <c r="CL72" s="342"/>
      <c r="CM72" s="342"/>
      <c r="CN72" s="342"/>
      <c r="CO72" s="342"/>
      <c r="CP72" s="342"/>
      <c r="CQ72" s="342"/>
      <c r="CR72" s="35"/>
      <c r="CS72" s="35"/>
      <c r="CT72" s="35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2:107" ht="3" customHeight="1" hidden="1">
      <c r="B73" s="49"/>
      <c r="C73" s="457"/>
      <c r="D73" s="449"/>
      <c r="E73" s="449"/>
      <c r="F73" s="531"/>
      <c r="G73" s="531"/>
      <c r="H73" s="531"/>
      <c r="I73" s="531"/>
      <c r="J73" s="532"/>
      <c r="K73" s="275"/>
      <c r="L73" s="566"/>
      <c r="M73" s="531"/>
      <c r="N73" s="531"/>
      <c r="O73" s="531"/>
      <c r="P73" s="531"/>
      <c r="Q73" s="531"/>
      <c r="R73" s="531"/>
      <c r="S73" s="532"/>
      <c r="T73" s="276" t="str">
        <f>IF(T70="⑦","7",IF(T70="⑥","6",T70))</f>
        <v>6</v>
      </c>
      <c r="U73" s="277"/>
      <c r="V73" s="277"/>
      <c r="W73" s="277"/>
      <c r="X73" s="277"/>
      <c r="Y73" s="277"/>
      <c r="Z73" s="277"/>
      <c r="AA73" s="278"/>
      <c r="AB73" s="276" t="str">
        <f>IF(AB70="⑦","7",IF(AB70="⑥","6",AB70))</f>
        <v>6</v>
      </c>
      <c r="AC73" s="277"/>
      <c r="AD73" s="277"/>
      <c r="AE73" s="277"/>
      <c r="AF73" s="277"/>
      <c r="AG73" s="277"/>
      <c r="AH73" s="277"/>
      <c r="AI73" s="278"/>
      <c r="AJ73" s="276" t="str">
        <f>IF(AJ70="⑦","7",IF(AJ70="⑥","6",AJ70))</f>
        <v>6</v>
      </c>
      <c r="AK73" s="277"/>
      <c r="AL73" s="277"/>
      <c r="AM73" s="277"/>
      <c r="AN73" s="277"/>
      <c r="AO73" s="277"/>
      <c r="AP73" s="277"/>
      <c r="AQ73" s="278"/>
      <c r="AR73" s="527"/>
      <c r="AS73" s="528"/>
      <c r="AT73" s="528"/>
      <c r="AU73" s="528"/>
      <c r="AV73" s="528"/>
      <c r="AW73" s="528"/>
      <c r="AX73" s="528"/>
      <c r="AY73" s="529"/>
      <c r="AZ73" s="523"/>
      <c r="BA73" s="530"/>
      <c r="BB73" s="530"/>
      <c r="BC73" s="530"/>
      <c r="BD73" s="521"/>
      <c r="BE73" s="521"/>
      <c r="BF73" s="521"/>
      <c r="BG73" s="522"/>
      <c r="BH73" s="61"/>
      <c r="BK73" s="51"/>
      <c r="BL73" s="51"/>
      <c r="BM73" s="51"/>
      <c r="BN73" s="408"/>
      <c r="BO73" s="408"/>
      <c r="BP73" s="408"/>
      <c r="BQ73" s="408"/>
      <c r="BR73" s="408"/>
      <c r="BS73" s="408"/>
      <c r="BT73" s="408"/>
      <c r="BU73" s="408"/>
      <c r="BV73" s="408"/>
      <c r="BW73" s="408"/>
      <c r="BX73" s="408"/>
      <c r="BY73" s="408"/>
      <c r="BZ73" s="408"/>
      <c r="CA73" s="408"/>
      <c r="CB73" s="408"/>
      <c r="CC73" s="408"/>
      <c r="CD73" s="1"/>
      <c r="CE73" s="1"/>
      <c r="CF73" s="1"/>
      <c r="CG73" s="1"/>
      <c r="CH73" s="1"/>
      <c r="CI73" s="342"/>
      <c r="CJ73" s="342"/>
      <c r="CK73" s="342"/>
      <c r="CL73" s="342"/>
      <c r="CM73" s="342"/>
      <c r="CN73" s="342"/>
      <c r="CO73" s="342"/>
      <c r="CP73" s="342"/>
      <c r="CQ73" s="342"/>
      <c r="CR73" s="13"/>
      <c r="CS73" s="13"/>
      <c r="CT73" s="5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3:108" ht="7.5" customHeight="1" thickBot="1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K74" s="51"/>
      <c r="BL74" s="51"/>
      <c r="BM74" s="51"/>
      <c r="BN74" s="408"/>
      <c r="BO74" s="408"/>
      <c r="BP74" s="408"/>
      <c r="BQ74" s="408"/>
      <c r="BR74" s="408"/>
      <c r="BS74" s="408"/>
      <c r="BT74" s="408"/>
      <c r="BU74" s="408"/>
      <c r="BV74" s="408"/>
      <c r="BW74" s="408"/>
      <c r="BX74" s="408"/>
      <c r="BY74" s="408"/>
      <c r="BZ74" s="408"/>
      <c r="CA74" s="408"/>
      <c r="CB74" s="408"/>
      <c r="CC74" s="408"/>
      <c r="CI74" s="342"/>
      <c r="CJ74" s="342"/>
      <c r="CK74" s="342"/>
      <c r="CL74" s="342"/>
      <c r="CM74" s="342"/>
      <c r="CN74" s="342"/>
      <c r="CO74" s="342"/>
      <c r="CP74" s="342"/>
      <c r="CQ74" s="342"/>
      <c r="CR74" s="287"/>
      <c r="CS74" s="518"/>
      <c r="CT74" s="518"/>
      <c r="CU74" s="304"/>
      <c r="CV74" s="7"/>
      <c r="CW74" s="7"/>
      <c r="CX74" s="7"/>
      <c r="CZ74" s="342" t="s">
        <v>389</v>
      </c>
      <c r="DA74" s="342"/>
      <c r="DB74" s="342"/>
      <c r="DC74" s="342"/>
      <c r="DD74" s="342"/>
    </row>
    <row r="75" spans="1:108" ht="7.5" customHeight="1">
      <c r="A75" s="565" t="s">
        <v>1446</v>
      </c>
      <c r="B75" s="565"/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5"/>
      <c r="AC75" s="565"/>
      <c r="AD75" s="565"/>
      <c r="AE75" s="565"/>
      <c r="AF75" s="565"/>
      <c r="AG75" s="565"/>
      <c r="AH75" s="565"/>
      <c r="AI75" s="565"/>
      <c r="AJ75" s="565"/>
      <c r="AK75" s="565"/>
      <c r="AL75" s="565"/>
      <c r="AM75" s="565"/>
      <c r="AN75" s="565"/>
      <c r="AO75" s="565"/>
      <c r="AP75" s="565"/>
      <c r="AQ75" s="565"/>
      <c r="AR75" s="565"/>
      <c r="AS75" s="565"/>
      <c r="AT75" s="565"/>
      <c r="AU75" s="565"/>
      <c r="AV75" s="565"/>
      <c r="AW75" s="565"/>
      <c r="AX75" s="565"/>
      <c r="AY75" s="565"/>
      <c r="AZ75" s="565"/>
      <c r="BA75" s="565"/>
      <c r="BB75" s="565"/>
      <c r="BC75" s="565"/>
      <c r="BD75" s="565"/>
      <c r="BE75" s="565"/>
      <c r="BF75" s="565"/>
      <c r="BG75" s="565"/>
      <c r="BH75" s="565"/>
      <c r="BI75" s="565"/>
      <c r="BJ75" s="565"/>
      <c r="BK75" s="565"/>
      <c r="BL75" s="565"/>
      <c r="BM75" s="565"/>
      <c r="BN75" s="565"/>
      <c r="BO75" s="565"/>
      <c r="BP75" s="565"/>
      <c r="BQ75" s="565"/>
      <c r="BR75" s="565"/>
      <c r="BS75" s="565"/>
      <c r="BT75" s="565"/>
      <c r="BU75" s="565"/>
      <c r="BV75" s="565"/>
      <c r="BW75" s="565"/>
      <c r="BX75" s="565"/>
      <c r="BY75" s="565"/>
      <c r="BZ75" s="565"/>
      <c r="CA75" s="565"/>
      <c r="CB75" s="565"/>
      <c r="CC75" s="565"/>
      <c r="CD75" s="565"/>
      <c r="CE75" s="565"/>
      <c r="CI75" s="342" t="s">
        <v>1481</v>
      </c>
      <c r="CJ75" s="342"/>
      <c r="CK75" s="342"/>
      <c r="CL75" s="342"/>
      <c r="CM75" s="342"/>
      <c r="CN75" s="342"/>
      <c r="CO75" s="342"/>
      <c r="CP75" s="342"/>
      <c r="CQ75" s="342"/>
      <c r="CS75" s="342"/>
      <c r="CT75" s="557"/>
      <c r="CU75" s="519" t="s">
        <v>1482</v>
      </c>
      <c r="CV75" s="518"/>
      <c r="CW75" s="518"/>
      <c r="CX75" s="518"/>
      <c r="CY75" s="1"/>
      <c r="CZ75" s="342"/>
      <c r="DA75" s="342"/>
      <c r="DB75" s="342"/>
      <c r="DC75" s="342"/>
      <c r="DD75" s="342"/>
    </row>
    <row r="76" spans="1:108" ht="7.5" customHeight="1">
      <c r="A76" s="565"/>
      <c r="B76" s="565"/>
      <c r="C76" s="565"/>
      <c r="D76" s="565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65"/>
      <c r="Z76" s="565"/>
      <c r="AA76" s="565"/>
      <c r="AB76" s="565"/>
      <c r="AC76" s="565"/>
      <c r="AD76" s="565"/>
      <c r="AE76" s="565"/>
      <c r="AF76" s="565"/>
      <c r="AG76" s="565"/>
      <c r="AH76" s="565"/>
      <c r="AI76" s="565"/>
      <c r="AJ76" s="565"/>
      <c r="AK76" s="565"/>
      <c r="AL76" s="565"/>
      <c r="AM76" s="565"/>
      <c r="AN76" s="565"/>
      <c r="AO76" s="565"/>
      <c r="AP76" s="565"/>
      <c r="AQ76" s="565"/>
      <c r="AR76" s="565"/>
      <c r="AS76" s="565"/>
      <c r="AT76" s="565"/>
      <c r="AU76" s="565"/>
      <c r="AV76" s="565"/>
      <c r="AW76" s="565"/>
      <c r="AX76" s="565"/>
      <c r="AY76" s="565"/>
      <c r="AZ76" s="565"/>
      <c r="BA76" s="565"/>
      <c r="BB76" s="565"/>
      <c r="BC76" s="565"/>
      <c r="BD76" s="565"/>
      <c r="BE76" s="565"/>
      <c r="BF76" s="565"/>
      <c r="BG76" s="565"/>
      <c r="BH76" s="565"/>
      <c r="BI76" s="565"/>
      <c r="BJ76" s="565"/>
      <c r="BK76" s="565"/>
      <c r="BL76" s="565"/>
      <c r="BM76" s="565"/>
      <c r="BN76" s="565"/>
      <c r="BO76" s="565"/>
      <c r="BP76" s="565"/>
      <c r="BQ76" s="565"/>
      <c r="BR76" s="565"/>
      <c r="BS76" s="565"/>
      <c r="BT76" s="565"/>
      <c r="BU76" s="565"/>
      <c r="BV76" s="565"/>
      <c r="BW76" s="565"/>
      <c r="BX76" s="565"/>
      <c r="BY76" s="565"/>
      <c r="BZ76" s="565"/>
      <c r="CA76" s="565"/>
      <c r="CB76" s="565"/>
      <c r="CC76" s="565"/>
      <c r="CD76" s="565"/>
      <c r="CE76" s="565"/>
      <c r="CI76" s="342"/>
      <c r="CJ76" s="342"/>
      <c r="CK76" s="342"/>
      <c r="CL76" s="342"/>
      <c r="CM76" s="342"/>
      <c r="CN76" s="342"/>
      <c r="CO76" s="342"/>
      <c r="CP76" s="342"/>
      <c r="CQ76" s="342"/>
      <c r="CR76" s="36"/>
      <c r="CS76" s="36"/>
      <c r="CT76" s="54"/>
      <c r="CU76" s="342"/>
      <c r="CV76" s="342"/>
      <c r="CW76" s="342"/>
      <c r="CX76" s="342"/>
      <c r="CY76" s="1"/>
      <c r="CZ76" s="342"/>
      <c r="DA76" s="342"/>
      <c r="DB76" s="342"/>
      <c r="DC76" s="342"/>
      <c r="DD76" s="342"/>
    </row>
    <row r="77" spans="1:106" ht="7.5" customHeight="1">
      <c r="A77" s="565"/>
      <c r="B77" s="565"/>
      <c r="C77" s="565"/>
      <c r="D77" s="565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65"/>
      <c r="Z77" s="565"/>
      <c r="AA77" s="565"/>
      <c r="AB77" s="565"/>
      <c r="AC77" s="565"/>
      <c r="AD77" s="565"/>
      <c r="AE77" s="565"/>
      <c r="AF77" s="565"/>
      <c r="AG77" s="565"/>
      <c r="AH77" s="565"/>
      <c r="AI77" s="565"/>
      <c r="AJ77" s="565"/>
      <c r="AK77" s="565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/>
      <c r="AV77" s="565"/>
      <c r="AW77" s="565"/>
      <c r="AX77" s="565"/>
      <c r="AY77" s="565"/>
      <c r="AZ77" s="565"/>
      <c r="BA77" s="565"/>
      <c r="BB77" s="565"/>
      <c r="BC77" s="565"/>
      <c r="BD77" s="565"/>
      <c r="BE77" s="565"/>
      <c r="BF77" s="565"/>
      <c r="BG77" s="565"/>
      <c r="BH77" s="565"/>
      <c r="BI77" s="565"/>
      <c r="BJ77" s="565"/>
      <c r="BK77" s="565"/>
      <c r="BL77" s="565"/>
      <c r="BM77" s="565"/>
      <c r="BN77" s="565"/>
      <c r="BO77" s="565"/>
      <c r="BP77" s="565"/>
      <c r="BQ77" s="565"/>
      <c r="BR77" s="565"/>
      <c r="BS77" s="565"/>
      <c r="BT77" s="565"/>
      <c r="BU77" s="565"/>
      <c r="BV77" s="565"/>
      <c r="BW77" s="565"/>
      <c r="BX77" s="565"/>
      <c r="BY77" s="565"/>
      <c r="BZ77" s="565"/>
      <c r="CA77" s="565"/>
      <c r="CB77" s="565"/>
      <c r="CC77" s="565"/>
      <c r="CD77" s="565"/>
      <c r="CE77" s="565"/>
      <c r="CI77" s="342"/>
      <c r="CJ77" s="342"/>
      <c r="CK77" s="342"/>
      <c r="CL77" s="342"/>
      <c r="CM77" s="342"/>
      <c r="CN77" s="342"/>
      <c r="CO77" s="342"/>
      <c r="CP77" s="342"/>
      <c r="CQ77" s="342"/>
      <c r="CS77" s="1"/>
      <c r="CT77" s="1"/>
      <c r="CU77" s="342"/>
      <c r="CV77" s="342"/>
      <c r="CW77" s="342"/>
      <c r="CX77" s="342"/>
      <c r="CY77" s="1"/>
      <c r="CZ77" s="1"/>
      <c r="DA77" s="1"/>
      <c r="DB77" s="1"/>
    </row>
    <row r="78" spans="1:118" s="58" customFormat="1" ht="13.5">
      <c r="A78" s="565"/>
      <c r="B78" s="565"/>
      <c r="C78" s="565"/>
      <c r="D78" s="565"/>
      <c r="E78" s="565"/>
      <c r="F78" s="565"/>
      <c r="G78" s="565"/>
      <c r="H78" s="565"/>
      <c r="I78" s="565"/>
      <c r="J78" s="565"/>
      <c r="K78" s="565"/>
      <c r="L78" s="565"/>
      <c r="M78" s="565"/>
      <c r="N78" s="565"/>
      <c r="O78" s="565"/>
      <c r="P78" s="565"/>
      <c r="Q78" s="565"/>
      <c r="R78" s="565"/>
      <c r="S78" s="565"/>
      <c r="T78" s="565"/>
      <c r="U78" s="565"/>
      <c r="V78" s="565"/>
      <c r="W78" s="565"/>
      <c r="X78" s="565"/>
      <c r="Y78" s="565"/>
      <c r="Z78" s="565"/>
      <c r="AA78" s="565"/>
      <c r="AB78" s="565"/>
      <c r="AC78" s="565"/>
      <c r="AD78" s="565"/>
      <c r="AE78" s="565"/>
      <c r="AF78" s="565"/>
      <c r="AG78" s="565"/>
      <c r="AH78" s="565"/>
      <c r="AI78" s="565"/>
      <c r="AJ78" s="565"/>
      <c r="AK78" s="565"/>
      <c r="AL78" s="565"/>
      <c r="AM78" s="565"/>
      <c r="AN78" s="565"/>
      <c r="AO78" s="565"/>
      <c r="AP78" s="565"/>
      <c r="AQ78" s="565"/>
      <c r="AR78" s="565"/>
      <c r="AS78" s="565"/>
      <c r="AT78" s="565"/>
      <c r="AU78" s="565"/>
      <c r="AV78" s="565"/>
      <c r="AW78" s="565"/>
      <c r="AX78" s="565"/>
      <c r="AY78" s="565"/>
      <c r="AZ78" s="565"/>
      <c r="BA78" s="565"/>
      <c r="BB78" s="565"/>
      <c r="BC78" s="565"/>
      <c r="BD78" s="565"/>
      <c r="BE78" s="565"/>
      <c r="BF78" s="565"/>
      <c r="BG78" s="565"/>
      <c r="BH78" s="565"/>
      <c r="BI78" s="565"/>
      <c r="BJ78" s="565"/>
      <c r="BK78" s="565"/>
      <c r="BL78" s="565"/>
      <c r="BM78" s="565"/>
      <c r="BN78" s="565"/>
      <c r="BO78" s="565"/>
      <c r="BP78" s="565"/>
      <c r="BQ78" s="565"/>
      <c r="BR78" s="565"/>
      <c r="BS78" s="565"/>
      <c r="BT78" s="565"/>
      <c r="BU78" s="565"/>
      <c r="BV78" s="565"/>
      <c r="BW78" s="565"/>
      <c r="BX78" s="565"/>
      <c r="BY78" s="565"/>
      <c r="BZ78" s="565"/>
      <c r="CA78" s="565"/>
      <c r="CB78" s="565"/>
      <c r="CC78" s="565"/>
      <c r="CD78" s="565"/>
      <c r="CE78" s="565"/>
      <c r="CI78" s="342"/>
      <c r="CJ78" s="342"/>
      <c r="CK78" s="342"/>
      <c r="CL78" s="342"/>
      <c r="CM78" s="342"/>
      <c r="CN78" s="342"/>
      <c r="CO78" s="342"/>
      <c r="CP78" s="342"/>
      <c r="CQ78" s="34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K78" s="2"/>
      <c r="DL78" s="2"/>
      <c r="DM78" s="2"/>
      <c r="DN78" s="2"/>
    </row>
    <row r="79" s="58" customFormat="1" ht="4.5" customHeight="1">
      <c r="DG79" s="2"/>
    </row>
    <row r="80" spans="1:118" ht="7.5" customHeight="1">
      <c r="A80" s="564" t="s">
        <v>1355</v>
      </c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564"/>
      <c r="AC80" s="564"/>
      <c r="AD80" s="564"/>
      <c r="AE80" s="564"/>
      <c r="AF80" s="564"/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4"/>
      <c r="AR80" s="564"/>
      <c r="AS80" s="564"/>
      <c r="AT80" s="564"/>
      <c r="AU80" s="564"/>
      <c r="AV80" s="564"/>
      <c r="AW80" s="564"/>
      <c r="AX80" s="564"/>
      <c r="AY80" s="564"/>
      <c r="AZ80" s="564"/>
      <c r="BA80" s="564"/>
      <c r="BB80" s="564"/>
      <c r="BC80" s="564"/>
      <c r="BD80" s="564"/>
      <c r="BE80" s="564"/>
      <c r="BF80" s="564"/>
      <c r="BG80" s="564"/>
      <c r="BH80" s="564"/>
      <c r="BI80" s="564"/>
      <c r="BJ80" s="564"/>
      <c r="BK80" s="564"/>
      <c r="BL80" s="564"/>
      <c r="BM80" s="564"/>
      <c r="BN80" s="564"/>
      <c r="BO80" s="564"/>
      <c r="BP80" s="564"/>
      <c r="BQ80" s="564"/>
      <c r="BR80" s="564"/>
      <c r="BS80" s="564"/>
      <c r="BT80" s="564"/>
      <c r="BU80" s="564"/>
      <c r="BV80" s="564"/>
      <c r="BW80" s="564"/>
      <c r="BX80" s="564"/>
      <c r="BY80" s="564"/>
      <c r="BZ80" s="564"/>
      <c r="CA80" s="564"/>
      <c r="CB80" s="564"/>
      <c r="CC80" s="564"/>
      <c r="CD80" s="564"/>
      <c r="CE80" s="564"/>
      <c r="CF80" s="564"/>
      <c r="CG80" s="564"/>
      <c r="CH80" s="564"/>
      <c r="CI80" s="564"/>
      <c r="CJ80" s="564"/>
      <c r="CK80" s="564"/>
      <c r="CL80" s="564"/>
      <c r="CM80" s="564"/>
      <c r="CN80" s="564"/>
      <c r="CO80" s="564"/>
      <c r="CP80" s="564"/>
      <c r="CQ80" s="564"/>
      <c r="CR80" s="564"/>
      <c r="CS80" s="564"/>
      <c r="CT80" s="564"/>
      <c r="CU80" s="564"/>
      <c r="CV80" s="564"/>
      <c r="CW80" s="564"/>
      <c r="CX80" s="564"/>
      <c r="CY80" s="564"/>
      <c r="CZ80" s="564"/>
      <c r="DA80" s="564"/>
      <c r="DB80" s="564"/>
      <c r="DC80" s="564"/>
      <c r="DD80" s="564"/>
      <c r="DE80" s="564"/>
      <c r="DF80" s="564"/>
      <c r="DG80" s="564"/>
      <c r="DK80" s="58"/>
      <c r="DL80" s="58"/>
      <c r="DM80" s="58"/>
      <c r="DN80" s="58"/>
    </row>
    <row r="81" spans="1:111" ht="18" customHeight="1">
      <c r="A81" s="564"/>
      <c r="B81" s="564"/>
      <c r="C81" s="564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4"/>
      <c r="O81" s="564"/>
      <c r="P81" s="564"/>
      <c r="Q81" s="564"/>
      <c r="R81" s="564"/>
      <c r="S81" s="564"/>
      <c r="T81" s="564"/>
      <c r="U81" s="564"/>
      <c r="V81" s="564"/>
      <c r="W81" s="564"/>
      <c r="X81" s="564"/>
      <c r="Y81" s="564"/>
      <c r="Z81" s="564"/>
      <c r="AA81" s="564"/>
      <c r="AB81" s="564"/>
      <c r="AC81" s="564"/>
      <c r="AD81" s="564"/>
      <c r="AE81" s="564"/>
      <c r="AF81" s="564"/>
      <c r="AG81" s="564"/>
      <c r="AH81" s="564"/>
      <c r="AI81" s="564"/>
      <c r="AJ81" s="564"/>
      <c r="AK81" s="564"/>
      <c r="AL81" s="564"/>
      <c r="AM81" s="564"/>
      <c r="AN81" s="564"/>
      <c r="AO81" s="564"/>
      <c r="AP81" s="564"/>
      <c r="AQ81" s="564"/>
      <c r="AR81" s="564"/>
      <c r="AS81" s="564"/>
      <c r="AT81" s="564"/>
      <c r="AU81" s="564"/>
      <c r="AV81" s="564"/>
      <c r="AW81" s="564"/>
      <c r="AX81" s="564"/>
      <c r="AY81" s="564"/>
      <c r="AZ81" s="564"/>
      <c r="BA81" s="564"/>
      <c r="BB81" s="564"/>
      <c r="BC81" s="564"/>
      <c r="BD81" s="564"/>
      <c r="BE81" s="564"/>
      <c r="BF81" s="564"/>
      <c r="BG81" s="564"/>
      <c r="BH81" s="564"/>
      <c r="BI81" s="564"/>
      <c r="BJ81" s="564"/>
      <c r="BK81" s="564"/>
      <c r="BL81" s="564"/>
      <c r="BM81" s="564"/>
      <c r="BN81" s="564"/>
      <c r="BO81" s="564"/>
      <c r="BP81" s="564"/>
      <c r="BQ81" s="564"/>
      <c r="BR81" s="564"/>
      <c r="BS81" s="564"/>
      <c r="BT81" s="564"/>
      <c r="BU81" s="564"/>
      <c r="BV81" s="564"/>
      <c r="BW81" s="564"/>
      <c r="BX81" s="564"/>
      <c r="BY81" s="564"/>
      <c r="BZ81" s="564"/>
      <c r="CA81" s="564"/>
      <c r="CB81" s="564"/>
      <c r="CC81" s="564"/>
      <c r="CD81" s="564"/>
      <c r="CE81" s="564"/>
      <c r="CF81" s="564"/>
      <c r="CG81" s="564"/>
      <c r="CH81" s="564"/>
      <c r="CI81" s="564"/>
      <c r="CJ81" s="564"/>
      <c r="CK81" s="564"/>
      <c r="CL81" s="564"/>
      <c r="CM81" s="564"/>
      <c r="CN81" s="564"/>
      <c r="CO81" s="564"/>
      <c r="CP81" s="564"/>
      <c r="CQ81" s="564"/>
      <c r="CR81" s="564"/>
      <c r="CS81" s="564"/>
      <c r="CT81" s="564"/>
      <c r="CU81" s="564"/>
      <c r="CV81" s="564"/>
      <c r="CW81" s="564"/>
      <c r="CX81" s="564"/>
      <c r="CY81" s="564"/>
      <c r="CZ81" s="564"/>
      <c r="DA81" s="564"/>
      <c r="DB81" s="564"/>
      <c r="DC81" s="564"/>
      <c r="DD81" s="564"/>
      <c r="DE81" s="564"/>
      <c r="DF81" s="564"/>
      <c r="DG81" s="564"/>
    </row>
    <row r="82" spans="30:112" ht="7.5" customHeight="1">
      <c r="AD82" s="1"/>
      <c r="BY82" s="1"/>
      <c r="BZ82" s="1"/>
      <c r="CA82" s="1"/>
      <c r="CB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H82" s="1"/>
    </row>
    <row r="83" spans="2:118" s="1" customFormat="1" ht="7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6"/>
      <c r="BL83" s="6"/>
      <c r="BM83" s="6"/>
      <c r="BN83" s="6"/>
      <c r="BO83" s="6"/>
      <c r="BP83" s="6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6"/>
      <c r="DB83" s="6"/>
      <c r="DC83" s="6"/>
      <c r="DD83" s="6"/>
      <c r="DE83" s="6"/>
      <c r="DF83" s="6"/>
      <c r="DG83" s="2"/>
      <c r="DK83" s="2"/>
      <c r="DL83" s="2"/>
      <c r="DM83" s="2"/>
      <c r="DN83" s="2"/>
    </row>
    <row r="84" spans="2:116" s="1" customFormat="1" ht="7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J84" s="6"/>
      <c r="BK84" s="2"/>
      <c r="BL84" s="2"/>
      <c r="BM84" s="427" t="s">
        <v>1448</v>
      </c>
      <c r="BN84" s="427"/>
      <c r="BO84" s="427"/>
      <c r="BP84" s="427"/>
      <c r="BQ84" s="427"/>
      <c r="BR84" s="427"/>
      <c r="BS84" s="427"/>
      <c r="BT84" s="427"/>
      <c r="BU84" s="427"/>
      <c r="BV84" s="427"/>
      <c r="BW84" s="427"/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/>
      <c r="CO84" s="427"/>
      <c r="CP84" s="427"/>
      <c r="CQ84" s="427"/>
      <c r="CR84" s="427"/>
      <c r="CS84" s="427"/>
      <c r="CT84" s="427"/>
      <c r="CU84" s="427"/>
      <c r="CV84" s="427"/>
      <c r="CW84" s="427"/>
      <c r="CX84" s="427"/>
      <c r="CY84" s="427"/>
      <c r="CZ84" s="427"/>
      <c r="DA84" s="427"/>
      <c r="DB84" s="427"/>
      <c r="DC84" s="427"/>
      <c r="DD84" s="427"/>
      <c r="DE84" s="427"/>
      <c r="DF84" s="427"/>
      <c r="DG84" s="427"/>
      <c r="DH84" s="427"/>
      <c r="DI84" s="427"/>
      <c r="DJ84" s="427"/>
      <c r="DK84" s="427"/>
      <c r="DL84" s="427"/>
    </row>
    <row r="85" spans="3:123" ht="7.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1"/>
      <c r="BM85" s="427"/>
      <c r="BN85" s="427"/>
      <c r="BO85" s="427"/>
      <c r="BP85" s="427"/>
      <c r="BQ85" s="427"/>
      <c r="BR85" s="427"/>
      <c r="BS85" s="427"/>
      <c r="BT85" s="427"/>
      <c r="BU85" s="427"/>
      <c r="BV85" s="427"/>
      <c r="BW85" s="427"/>
      <c r="BX85" s="427"/>
      <c r="BY85" s="427"/>
      <c r="BZ85" s="427"/>
      <c r="CA85" s="427"/>
      <c r="CB85" s="427"/>
      <c r="CC85" s="427"/>
      <c r="CD85" s="427"/>
      <c r="CE85" s="427"/>
      <c r="CF85" s="427"/>
      <c r="CG85" s="427"/>
      <c r="CH85" s="427"/>
      <c r="CI85" s="427"/>
      <c r="CJ85" s="427"/>
      <c r="CK85" s="427"/>
      <c r="CL85" s="427"/>
      <c r="CM85" s="427"/>
      <c r="CN85" s="427"/>
      <c r="CO85" s="427"/>
      <c r="CP85" s="427"/>
      <c r="CQ85" s="427"/>
      <c r="CR85" s="427"/>
      <c r="CS85" s="427"/>
      <c r="CT85" s="427"/>
      <c r="CU85" s="427"/>
      <c r="CV85" s="427"/>
      <c r="CW85" s="427"/>
      <c r="CX85" s="427"/>
      <c r="CY85" s="427"/>
      <c r="CZ85" s="427"/>
      <c r="DA85" s="427"/>
      <c r="DB85" s="427"/>
      <c r="DC85" s="427"/>
      <c r="DD85" s="427"/>
      <c r="DE85" s="427"/>
      <c r="DF85" s="427"/>
      <c r="DG85" s="427"/>
      <c r="DH85" s="427"/>
      <c r="DI85" s="427"/>
      <c r="DJ85" s="427"/>
      <c r="DK85" s="427"/>
      <c r="DL85" s="427"/>
      <c r="DM85" s="1"/>
      <c r="DN85" s="1"/>
      <c r="DO85" s="6"/>
      <c r="DP85" s="6"/>
      <c r="DQ85" s="6"/>
      <c r="DR85" s="6"/>
      <c r="DS85" s="6"/>
    </row>
    <row r="86" spans="61:125" ht="7.5" customHeight="1">
      <c r="BI86" s="1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7"/>
      <c r="CA86" s="427"/>
      <c r="CB86" s="427"/>
      <c r="CC86" s="427"/>
      <c r="CD86" s="427"/>
      <c r="CE86" s="427"/>
      <c r="CF86" s="427"/>
      <c r="CG86" s="427"/>
      <c r="CH86" s="427"/>
      <c r="CI86" s="427"/>
      <c r="CJ86" s="427"/>
      <c r="CK86" s="427"/>
      <c r="CL86" s="427"/>
      <c r="CM86" s="427"/>
      <c r="CN86" s="427"/>
      <c r="CO86" s="427"/>
      <c r="CP86" s="427"/>
      <c r="CQ86" s="427"/>
      <c r="CR86" s="427"/>
      <c r="CS86" s="427"/>
      <c r="CT86" s="427"/>
      <c r="CU86" s="427"/>
      <c r="CV86" s="427"/>
      <c r="CW86" s="427"/>
      <c r="CX86" s="427"/>
      <c r="CY86" s="427"/>
      <c r="CZ86" s="427"/>
      <c r="DA86" s="427"/>
      <c r="DB86" s="427"/>
      <c r="DC86" s="427"/>
      <c r="DD86" s="427"/>
      <c r="DE86" s="427"/>
      <c r="DF86" s="427"/>
      <c r="DG86" s="427"/>
      <c r="DH86" s="427"/>
      <c r="DI86" s="427"/>
      <c r="DJ86" s="427"/>
      <c r="DK86" s="427"/>
      <c r="DL86" s="427"/>
      <c r="DM86" s="6"/>
      <c r="DN86" s="6"/>
      <c r="DO86" s="6"/>
      <c r="DP86" s="6"/>
      <c r="DQ86" s="6"/>
      <c r="DR86" s="6"/>
      <c r="DS86" s="6"/>
      <c r="DT86" s="6"/>
      <c r="DU86" s="6"/>
    </row>
    <row r="87" spans="65:126" ht="7.5" customHeight="1">
      <c r="BM87" s="427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/>
      <c r="BX87" s="427"/>
      <c r="BY87" s="427"/>
      <c r="BZ87" s="427"/>
      <c r="CA87" s="427"/>
      <c r="CB87" s="427"/>
      <c r="CC87" s="427"/>
      <c r="CD87" s="427"/>
      <c r="CE87" s="427"/>
      <c r="CF87" s="427"/>
      <c r="CG87" s="427"/>
      <c r="CH87" s="427"/>
      <c r="CI87" s="427"/>
      <c r="CJ87" s="427"/>
      <c r="CK87" s="427"/>
      <c r="CL87" s="427"/>
      <c r="CM87" s="427"/>
      <c r="CN87" s="427"/>
      <c r="CO87" s="427"/>
      <c r="CP87" s="427"/>
      <c r="CQ87" s="427"/>
      <c r="CR87" s="427"/>
      <c r="CS87" s="427"/>
      <c r="CT87" s="427"/>
      <c r="CU87" s="427"/>
      <c r="CV87" s="427"/>
      <c r="CW87" s="427"/>
      <c r="CX87" s="427"/>
      <c r="CY87" s="427"/>
      <c r="CZ87" s="427"/>
      <c r="DA87" s="427"/>
      <c r="DB87" s="427"/>
      <c r="DC87" s="427"/>
      <c r="DD87" s="427"/>
      <c r="DE87" s="427"/>
      <c r="DF87" s="427"/>
      <c r="DG87" s="427"/>
      <c r="DH87" s="427"/>
      <c r="DI87" s="427"/>
      <c r="DJ87" s="427"/>
      <c r="DK87" s="427"/>
      <c r="DL87" s="427"/>
      <c r="DM87" s="6"/>
      <c r="DN87" s="6"/>
      <c r="DO87" s="6"/>
      <c r="DP87" s="6"/>
      <c r="DQ87" s="6"/>
      <c r="DR87" s="6"/>
      <c r="DS87" s="6"/>
      <c r="DT87" s="6"/>
      <c r="DU87" s="6"/>
      <c r="DV87" s="6"/>
    </row>
    <row r="88" spans="61:125" ht="7.5" customHeight="1">
      <c r="BI88" s="1"/>
      <c r="BM88" s="1"/>
      <c r="BN88" s="1"/>
      <c r="BO88" s="1"/>
      <c r="BP88" s="1"/>
      <c r="BQ88" s="1"/>
      <c r="BR88" s="1"/>
      <c r="BS88" s="10"/>
      <c r="BT88" s="10"/>
      <c r="BU88" s="10"/>
      <c r="BV88" s="10"/>
      <c r="BW88" s="10"/>
      <c r="BX88" s="10"/>
      <c r="BZ88" s="445" t="s">
        <v>1352</v>
      </c>
      <c r="CA88" s="445"/>
      <c r="CB88" s="445"/>
      <c r="CC88" s="445"/>
      <c r="CD88" s="445"/>
      <c r="CE88" s="445"/>
      <c r="CF88" s="445"/>
      <c r="CG88" s="445"/>
      <c r="CH88" s="445"/>
      <c r="CI88" s="445"/>
      <c r="CJ88" s="445"/>
      <c r="CK88" s="445"/>
      <c r="CL88" s="445"/>
      <c r="CM88" s="445"/>
      <c r="CN88" s="445"/>
      <c r="CO88" s="445"/>
      <c r="CP88" s="445"/>
      <c r="CQ88" s="445"/>
      <c r="CR88" s="445"/>
      <c r="CS88" s="445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6"/>
      <c r="DO88" s="6"/>
      <c r="DP88" s="6"/>
      <c r="DQ88" s="6"/>
      <c r="DR88" s="6"/>
      <c r="DS88" s="6"/>
      <c r="DT88" s="6"/>
      <c r="DU88" s="6"/>
    </row>
    <row r="89" spans="61:125" ht="7.5" customHeight="1">
      <c r="BI89" s="1"/>
      <c r="BY89" s="1"/>
      <c r="BZ89" s="445"/>
      <c r="CA89" s="445"/>
      <c r="CB89" s="445"/>
      <c r="CC89" s="445"/>
      <c r="CD89" s="445"/>
      <c r="CE89" s="445"/>
      <c r="CF89" s="445"/>
      <c r="CG89" s="445"/>
      <c r="CH89" s="445"/>
      <c r="CI89" s="445"/>
      <c r="CJ89" s="445"/>
      <c r="CK89" s="445"/>
      <c r="CL89" s="445"/>
      <c r="CM89" s="445"/>
      <c r="CN89" s="445"/>
      <c r="CO89" s="445"/>
      <c r="CP89" s="445"/>
      <c r="CQ89" s="445"/>
      <c r="CR89" s="445"/>
      <c r="CS89" s="44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N89" s="6"/>
      <c r="DO89" s="6"/>
      <c r="DP89" s="6"/>
      <c r="DQ89" s="6"/>
      <c r="DR89" s="6"/>
      <c r="DS89" s="6"/>
      <c r="DT89" s="6"/>
      <c r="DU89" s="6"/>
    </row>
    <row r="90" spans="77:125" ht="7.5" customHeight="1">
      <c r="BY90" s="1"/>
      <c r="BZ90" s="445"/>
      <c r="CA90" s="445"/>
      <c r="CB90" s="445"/>
      <c r="CC90" s="445"/>
      <c r="CD90" s="445"/>
      <c r="CE90" s="445"/>
      <c r="CF90" s="445"/>
      <c r="CG90" s="445"/>
      <c r="CH90" s="445"/>
      <c r="CI90" s="445"/>
      <c r="CJ90" s="445"/>
      <c r="CK90" s="445"/>
      <c r="CL90" s="445"/>
      <c r="CM90" s="445"/>
      <c r="CN90" s="445"/>
      <c r="CO90" s="445"/>
      <c r="CP90" s="445"/>
      <c r="CQ90" s="445"/>
      <c r="CR90" s="445"/>
      <c r="CS90" s="44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N90" s="6"/>
      <c r="DO90" s="6"/>
      <c r="DP90" s="6"/>
      <c r="DQ90" s="6"/>
      <c r="DR90" s="6"/>
      <c r="DS90" s="6"/>
      <c r="DT90" s="6"/>
      <c r="DU90" s="6"/>
    </row>
    <row r="91" spans="71:125" ht="7.5" customHeight="1">
      <c r="BS91" s="1"/>
      <c r="BT91" s="1"/>
      <c r="BU91" s="1"/>
      <c r="BV91" s="1"/>
      <c r="BW91" s="1"/>
      <c r="BX91" s="1"/>
      <c r="BY91" s="22"/>
      <c r="BZ91" s="445"/>
      <c r="CA91" s="445"/>
      <c r="CB91" s="445"/>
      <c r="CC91" s="445"/>
      <c r="CD91" s="445"/>
      <c r="CE91" s="445"/>
      <c r="CF91" s="445"/>
      <c r="CG91" s="445"/>
      <c r="CH91" s="445"/>
      <c r="CI91" s="445"/>
      <c r="CJ91" s="445"/>
      <c r="CK91" s="445"/>
      <c r="CL91" s="445"/>
      <c r="CM91" s="445"/>
      <c r="CN91" s="445"/>
      <c r="CO91" s="445"/>
      <c r="CP91" s="445"/>
      <c r="CQ91" s="445"/>
      <c r="CR91" s="445"/>
      <c r="CS91" s="44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N91" s="6"/>
      <c r="DO91" s="6"/>
      <c r="DP91" s="6"/>
      <c r="DQ91" s="6"/>
      <c r="DR91" s="6"/>
      <c r="DS91" s="6"/>
      <c r="DT91" s="6"/>
      <c r="DU91" s="6"/>
    </row>
    <row r="92" spans="61:125" ht="7.5" customHeight="1" thickBot="1">
      <c r="BI92" s="1"/>
      <c r="BM92" s="342" t="str">
        <f>IF($AB$11="","リーグ1・３位",VLOOKUP(3,$B$11:$S$24,5,FALSE))</f>
        <v>羽月</v>
      </c>
      <c r="BN92" s="342"/>
      <c r="BO92" s="342"/>
      <c r="BP92" s="342"/>
      <c r="BQ92" s="342"/>
      <c r="BR92" s="342"/>
      <c r="BS92" s="342"/>
      <c r="BT92" s="342"/>
      <c r="BU92" s="342" t="str">
        <f>IF($AB$11="","",VLOOKUP(3,$B$11:$S$24,14,FALSE))</f>
        <v>大脇</v>
      </c>
      <c r="BV92" s="342"/>
      <c r="BW92" s="342"/>
      <c r="BX92" s="342"/>
      <c r="BY92" s="342"/>
      <c r="BZ92" s="342"/>
      <c r="CA92" s="342"/>
      <c r="CB92" s="342"/>
      <c r="CC92" s="7"/>
      <c r="CD92" s="7"/>
      <c r="CE92" s="7"/>
      <c r="CF92" s="7"/>
      <c r="CG92" s="7"/>
      <c r="CH92" s="7"/>
      <c r="DD92" s="342" t="str">
        <f>IF($CI$11="","リーグ4・３位",VLOOKUP(3,$BI$11:$BZ$25,5,FALSE))</f>
        <v>小笠原</v>
      </c>
      <c r="DE92" s="342"/>
      <c r="DF92" s="342"/>
      <c r="DG92" s="342"/>
      <c r="DH92" s="342" t="str">
        <f>IF($CI$11="","",VLOOKUP(3,$BI$11:$BZ$25,14,FALSE))</f>
        <v>小笠原</v>
      </c>
      <c r="DI92" s="342"/>
      <c r="DJ92" s="342" t="str">
        <f>IF($CI$11="","リーグ4・1位",VLOOKUP(1,$BI$11:$BZ$25,5,FALSE))</f>
        <v>川上</v>
      </c>
      <c r="DK92" s="342"/>
      <c r="DL92" s="342" t="str">
        <f>IF($CI$11="","リーグ4・1位",VLOOKUP(1,$BI$11:$BZ$25,5,FALSE))</f>
        <v>川上</v>
      </c>
      <c r="DM92" s="342"/>
      <c r="DN92" s="6"/>
      <c r="DO92" s="6"/>
      <c r="DP92" s="6"/>
      <c r="DQ92" s="6"/>
      <c r="DR92" s="6"/>
      <c r="DS92" s="6"/>
      <c r="DT92" s="6"/>
      <c r="DU92" s="6"/>
    </row>
    <row r="93" spans="61:125" ht="7.5" customHeight="1" thickBot="1">
      <c r="BI93" s="1"/>
      <c r="BM93" s="342"/>
      <c r="BN93" s="342"/>
      <c r="BO93" s="342"/>
      <c r="BP93" s="342"/>
      <c r="BQ93" s="342"/>
      <c r="BR93" s="342"/>
      <c r="BS93" s="342"/>
      <c r="BT93" s="342"/>
      <c r="BU93" s="342"/>
      <c r="BV93" s="342"/>
      <c r="BW93" s="342"/>
      <c r="BX93" s="342"/>
      <c r="BY93" s="342"/>
      <c r="BZ93" s="342"/>
      <c r="CA93" s="342"/>
      <c r="CB93" s="342"/>
      <c r="CC93" s="13"/>
      <c r="CD93" s="13"/>
      <c r="CE93" s="13"/>
      <c r="CF93" s="13"/>
      <c r="CG93" s="13"/>
      <c r="CH93" s="13"/>
      <c r="CI93" s="304"/>
      <c r="CJ93" s="7"/>
      <c r="CK93" s="7"/>
      <c r="CL93" s="7"/>
      <c r="CY93" s="73"/>
      <c r="CZ93" s="21"/>
      <c r="DA93" s="21"/>
      <c r="DB93" s="21"/>
      <c r="DC93" s="21"/>
      <c r="DD93" s="342"/>
      <c r="DE93" s="342"/>
      <c r="DF93" s="342"/>
      <c r="DG93" s="342"/>
      <c r="DH93" s="342"/>
      <c r="DI93" s="342"/>
      <c r="DJ93" s="342"/>
      <c r="DK93" s="342"/>
      <c r="DL93" s="342"/>
      <c r="DM93" s="342"/>
      <c r="DN93" s="6"/>
      <c r="DO93" s="6"/>
      <c r="DP93" s="6"/>
      <c r="DQ93" s="6"/>
      <c r="DR93" s="6"/>
      <c r="DS93" s="6"/>
      <c r="DT93" s="6"/>
      <c r="DU93" s="6"/>
    </row>
    <row r="94" spans="65:125" ht="7.5" customHeight="1">
      <c r="BM94" s="342" t="str">
        <f>IF($CI$11="","リーグ4・４位",VLOOKUP(4,$BI$11:$BZ$26,5,FALSE))</f>
        <v>木下</v>
      </c>
      <c r="BN94" s="342"/>
      <c r="BO94" s="342"/>
      <c r="BP94" s="342"/>
      <c r="BQ94" s="342"/>
      <c r="BR94" s="342"/>
      <c r="BS94" s="342"/>
      <c r="BT94" s="342"/>
      <c r="BU94" s="342" t="str">
        <f>IF($CI$11="","",VLOOKUP(4,$BI$11:$BZ$26,14,FALSE))</f>
        <v>小塩</v>
      </c>
      <c r="BV94" s="342"/>
      <c r="BW94" s="342"/>
      <c r="BX94" s="342"/>
      <c r="BY94" s="342"/>
      <c r="BZ94" s="342"/>
      <c r="CA94" s="342"/>
      <c r="CB94" s="342"/>
      <c r="CC94" s="12"/>
      <c r="CD94" s="12"/>
      <c r="CH94" s="19"/>
      <c r="CI94" s="517" t="s">
        <v>1495</v>
      </c>
      <c r="CJ94" s="518"/>
      <c r="CK94" s="518"/>
      <c r="CL94" s="563"/>
      <c r="CM94" s="13"/>
      <c r="CN94" s="391" t="s">
        <v>387</v>
      </c>
      <c r="CO94" s="391"/>
      <c r="CP94" s="391"/>
      <c r="CQ94" s="391"/>
      <c r="CR94" s="391"/>
      <c r="CS94" s="391"/>
      <c r="CT94" s="13"/>
      <c r="CU94" s="13"/>
      <c r="CV94" s="13"/>
      <c r="CW94" s="13"/>
      <c r="CX94" s="14"/>
      <c r="CY94" s="24"/>
      <c r="CZ94" s="13"/>
      <c r="DA94" s="13"/>
      <c r="DB94" s="13"/>
      <c r="DC94" s="13"/>
      <c r="DD94" s="13"/>
      <c r="DE94" s="13"/>
      <c r="DN94" s="6"/>
      <c r="DO94" s="6"/>
      <c r="DP94" s="6"/>
      <c r="DQ94" s="6"/>
      <c r="DR94" s="6"/>
      <c r="DS94" s="6"/>
      <c r="DT94" s="6"/>
      <c r="DU94" s="6"/>
    </row>
    <row r="95" spans="2:125" s="13" customFormat="1" ht="7.5" customHeight="1" thickBo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6"/>
      <c r="BJ95" s="2"/>
      <c r="BK95" s="2"/>
      <c r="BL95" s="2"/>
      <c r="BM95" s="342"/>
      <c r="BN95" s="342"/>
      <c r="BO95" s="342"/>
      <c r="BP95" s="342"/>
      <c r="BQ95" s="342"/>
      <c r="BR95" s="342"/>
      <c r="BS95" s="342"/>
      <c r="BT95" s="342"/>
      <c r="BU95" s="342"/>
      <c r="BV95" s="342"/>
      <c r="BW95" s="342"/>
      <c r="BX95" s="342"/>
      <c r="BY95" s="342"/>
      <c r="BZ95" s="342"/>
      <c r="CA95" s="342"/>
      <c r="CB95" s="342"/>
      <c r="CC95" s="1"/>
      <c r="CD95" s="48"/>
      <c r="CE95" s="56"/>
      <c r="CF95" s="57"/>
      <c r="CG95" s="7"/>
      <c r="CH95" s="33"/>
      <c r="CI95" s="353"/>
      <c r="CJ95" s="342"/>
      <c r="CK95" s="342"/>
      <c r="CL95" s="343"/>
      <c r="CN95" s="391"/>
      <c r="CO95" s="391"/>
      <c r="CP95" s="391"/>
      <c r="CQ95" s="391"/>
      <c r="CR95" s="391"/>
      <c r="CS95" s="391"/>
      <c r="CU95" s="16"/>
      <c r="CV95" s="16"/>
      <c r="CW95" s="16"/>
      <c r="CX95" s="17"/>
      <c r="CY95" s="24"/>
      <c r="DG95" s="2"/>
      <c r="DH95" s="2"/>
      <c r="DI95" s="2"/>
      <c r="DJ95" s="2"/>
      <c r="DK95" s="2"/>
      <c r="DL95" s="2"/>
      <c r="DM95" s="2"/>
      <c r="DN95" s="6"/>
      <c r="DO95" s="25"/>
      <c r="DP95" s="25"/>
      <c r="DQ95" s="25"/>
      <c r="DR95" s="25"/>
      <c r="DS95" s="25"/>
      <c r="DT95" s="25"/>
      <c r="DU95" s="25"/>
    </row>
    <row r="96" spans="2:125" s="13" customFormat="1" ht="7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42" t="str">
        <f>IF($CI$35="","リーグ5・４位",VLOOKUP(4,$BI$33:$BZ$48,5,FALSE))</f>
        <v>天谷</v>
      </c>
      <c r="BN96" s="342"/>
      <c r="BO96" s="342"/>
      <c r="BP96" s="342"/>
      <c r="BQ96" s="342"/>
      <c r="BR96" s="342"/>
      <c r="BS96" s="342"/>
      <c r="BT96" s="342"/>
      <c r="BU96" s="342" t="str">
        <f>IF($CI$35="","",VLOOKUP(4,$BI$33:$BZ$48,14,FALSE))</f>
        <v>久田</v>
      </c>
      <c r="BV96" s="342"/>
      <c r="BW96" s="342"/>
      <c r="BX96" s="342"/>
      <c r="BY96" s="342"/>
      <c r="BZ96" s="342"/>
      <c r="CA96" s="342"/>
      <c r="CB96" s="342"/>
      <c r="CC96" s="12"/>
      <c r="CD96" s="23"/>
      <c r="CE96" s="519" t="s">
        <v>1470</v>
      </c>
      <c r="CF96" s="518"/>
      <c r="CG96" s="518"/>
      <c r="CH96" s="518"/>
      <c r="CI96" s="2"/>
      <c r="CJ96" s="2"/>
      <c r="CK96" s="2"/>
      <c r="CL96" s="19"/>
      <c r="CM96" s="2"/>
      <c r="CN96" s="2"/>
      <c r="CO96" s="2"/>
      <c r="CP96" s="8"/>
      <c r="CQ96" s="2"/>
      <c r="CR96" s="2"/>
      <c r="CS96" s="2"/>
      <c r="CT96" s="8"/>
      <c r="CU96" s="555" t="s">
        <v>1491</v>
      </c>
      <c r="CV96" s="518"/>
      <c r="CW96" s="518"/>
      <c r="CX96" s="556"/>
      <c r="DD96" s="391" t="str">
        <f>IF($AB$58="","リーグ3・４位",VLOOKUP(4,$B$58:$S$73,5,FALSE))</f>
        <v>坪田</v>
      </c>
      <c r="DE96" s="391"/>
      <c r="DF96" s="391"/>
      <c r="DG96" s="391"/>
      <c r="DH96" s="391" t="str">
        <f>IF($AB$58="","",VLOOKUP(4,$B$58:$S$73,14,FALSE))</f>
        <v>石原</v>
      </c>
      <c r="DI96" s="391"/>
      <c r="DJ96" s="391"/>
      <c r="DK96" s="391"/>
      <c r="DL96" s="391"/>
      <c r="DM96" s="391"/>
      <c r="DN96" s="25"/>
      <c r="DO96" s="25"/>
      <c r="DP96" s="25"/>
      <c r="DQ96" s="25"/>
      <c r="DR96" s="25"/>
      <c r="DS96" s="25"/>
      <c r="DT96" s="25"/>
      <c r="DU96" s="25"/>
    </row>
    <row r="97" spans="2:125" s="13" customFormat="1" ht="7.5" customHeight="1" thickBo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42"/>
      <c r="BN97" s="342"/>
      <c r="BO97" s="342"/>
      <c r="BP97" s="342"/>
      <c r="BQ97" s="342"/>
      <c r="BR97" s="342"/>
      <c r="BS97" s="342"/>
      <c r="BT97" s="342"/>
      <c r="BU97" s="342"/>
      <c r="BV97" s="342"/>
      <c r="BW97" s="342"/>
      <c r="BX97" s="342"/>
      <c r="BY97" s="342"/>
      <c r="BZ97" s="342"/>
      <c r="CA97" s="342"/>
      <c r="CB97" s="342"/>
      <c r="CC97" s="2"/>
      <c r="CD97" s="22"/>
      <c r="CE97" s="342"/>
      <c r="CF97" s="342"/>
      <c r="CG97" s="342"/>
      <c r="CH97" s="342"/>
      <c r="CI97" s="2"/>
      <c r="CJ97" s="2"/>
      <c r="CK97" s="2"/>
      <c r="CL97" s="19"/>
      <c r="CM97" s="2"/>
      <c r="CN97" s="558" t="s">
        <v>1496</v>
      </c>
      <c r="CO97" s="342"/>
      <c r="CP97" s="342"/>
      <c r="CQ97" s="342"/>
      <c r="CR97" s="342"/>
      <c r="CS97" s="342"/>
      <c r="CT97" s="8"/>
      <c r="CU97" s="561"/>
      <c r="CV97" s="342"/>
      <c r="CW97" s="342"/>
      <c r="CX97" s="516"/>
      <c r="CY97" s="291"/>
      <c r="CZ97" s="16"/>
      <c r="DA97" s="16"/>
      <c r="DB97" s="16"/>
      <c r="DC97" s="16"/>
      <c r="DD97" s="391"/>
      <c r="DE97" s="391"/>
      <c r="DF97" s="391"/>
      <c r="DG97" s="391"/>
      <c r="DH97" s="391"/>
      <c r="DI97" s="391"/>
      <c r="DJ97" s="391"/>
      <c r="DK97" s="391"/>
      <c r="DL97" s="391"/>
      <c r="DM97" s="391"/>
      <c r="DN97" s="25"/>
      <c r="DO97" s="25"/>
      <c r="DP97" s="25"/>
      <c r="DQ97" s="25"/>
      <c r="DR97" s="25"/>
      <c r="DS97" s="25"/>
      <c r="DT97" s="25"/>
      <c r="DU97" s="25"/>
    </row>
    <row r="98" spans="2:125" s="13" customFormat="1" ht="7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42"/>
      <c r="BN98" s="342"/>
      <c r="BO98" s="342"/>
      <c r="BP98" s="342"/>
      <c r="BQ98" s="342"/>
      <c r="BR98" s="342"/>
      <c r="BS98" s="342"/>
      <c r="BT98" s="342"/>
      <c r="BU98" s="342"/>
      <c r="BV98" s="342"/>
      <c r="BW98" s="342"/>
      <c r="BX98" s="342"/>
      <c r="BY98" s="342"/>
      <c r="BZ98" s="342"/>
      <c r="CA98" s="342"/>
      <c r="CB98" s="342"/>
      <c r="CC98" s="2"/>
      <c r="CD98" s="2"/>
      <c r="CE98" s="2"/>
      <c r="CF98" s="2"/>
      <c r="CG98" s="2"/>
      <c r="CH98" s="2"/>
      <c r="CI98" s="2"/>
      <c r="CJ98" s="2"/>
      <c r="CK98" s="2"/>
      <c r="CL98" s="19"/>
      <c r="CM98" s="2"/>
      <c r="CN98" s="342"/>
      <c r="CO98" s="342"/>
      <c r="CP98" s="342"/>
      <c r="CQ98" s="342"/>
      <c r="CR98" s="342"/>
      <c r="CS98" s="342"/>
      <c r="CT98" s="8"/>
      <c r="CU98" s="2"/>
      <c r="CV98" s="2"/>
      <c r="CW98" s="2"/>
      <c r="CX98" s="2"/>
      <c r="DC98" s="289"/>
      <c r="DD98" s="391"/>
      <c r="DE98" s="391"/>
      <c r="DF98" s="391"/>
      <c r="DG98" s="391"/>
      <c r="DH98" s="391"/>
      <c r="DI98" s="391"/>
      <c r="DJ98" s="391"/>
      <c r="DK98" s="391"/>
      <c r="DL98" s="391"/>
      <c r="DM98" s="391"/>
      <c r="DN98" s="25"/>
      <c r="DO98" s="25"/>
      <c r="DP98" s="25"/>
      <c r="DQ98" s="25"/>
      <c r="DR98" s="25"/>
      <c r="DS98" s="25"/>
      <c r="DT98" s="25"/>
      <c r="DU98" s="25"/>
    </row>
    <row r="99" spans="2:129" s="13" customFormat="1" ht="7.5" customHeight="1" thickBo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19"/>
      <c r="CM99" s="7"/>
      <c r="CN99" s="9"/>
      <c r="CO99" s="9"/>
      <c r="CP99" s="31"/>
      <c r="CQ99" s="32"/>
      <c r="CR99" s="9"/>
      <c r="CS99" s="9"/>
      <c r="CT99" s="303"/>
      <c r="CU99" s="342"/>
      <c r="CV99" s="342"/>
      <c r="CW99" s="1"/>
      <c r="CX99" s="2"/>
      <c r="DB99" s="16"/>
      <c r="DC99" s="16"/>
      <c r="DD99" s="342" t="str">
        <f>IF($AB$35="","リーグ2・４位",VLOOKUP(4,$B$35:$S$48,5,FALSE))</f>
        <v>水本</v>
      </c>
      <c r="DE99" s="342"/>
      <c r="DF99" s="342"/>
      <c r="DG99" s="342"/>
      <c r="DH99" s="342" t="str">
        <f>IF($AB$35="","",VLOOKUP(4,$B$35:$S$48,14,FALSE))</f>
        <v>吉岡</v>
      </c>
      <c r="DI99" s="342"/>
      <c r="DJ99" s="342"/>
      <c r="DK99" s="342"/>
      <c r="DL99" s="342"/>
      <c r="DM99" s="342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</row>
    <row r="100" spans="2:130" s="13" customFormat="1" ht="7.5" customHeight="1" thickBo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42" t="s">
        <v>1466</v>
      </c>
      <c r="BN100" s="342"/>
      <c r="BO100" s="342"/>
      <c r="BP100" s="342"/>
      <c r="BQ100" s="342"/>
      <c r="BR100" s="342"/>
      <c r="BS100" s="342"/>
      <c r="BT100" s="342"/>
      <c r="BU100" s="342" t="s">
        <v>1467</v>
      </c>
      <c r="BV100" s="342"/>
      <c r="BW100" s="342"/>
      <c r="BX100" s="342"/>
      <c r="BY100" s="342"/>
      <c r="BZ100" s="342"/>
      <c r="CA100" s="342"/>
      <c r="CB100" s="342"/>
      <c r="CI100" s="2"/>
      <c r="CJ100" s="2"/>
      <c r="CK100" s="2"/>
      <c r="CL100" s="8"/>
      <c r="CM100" s="558" t="s">
        <v>1490</v>
      </c>
      <c r="CN100" s="342"/>
      <c r="CO100" s="342"/>
      <c r="CP100" s="342"/>
      <c r="CQ100" s="515" t="s">
        <v>1492</v>
      </c>
      <c r="CR100" s="340"/>
      <c r="CS100" s="340"/>
      <c r="CT100" s="343"/>
      <c r="CU100" s="353"/>
      <c r="CV100" s="342"/>
      <c r="CW100" s="1"/>
      <c r="CX100" s="2"/>
      <c r="CY100" s="16"/>
      <c r="CZ100" s="16"/>
      <c r="DA100" s="299"/>
      <c r="DD100" s="342"/>
      <c r="DE100" s="342"/>
      <c r="DF100" s="342"/>
      <c r="DG100" s="342"/>
      <c r="DH100" s="342"/>
      <c r="DI100" s="342"/>
      <c r="DJ100" s="342"/>
      <c r="DK100" s="342"/>
      <c r="DL100" s="342"/>
      <c r="DM100" s="342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</row>
    <row r="101" spans="2:147" s="13" customFormat="1" ht="7.5" customHeight="1" thickBo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7"/>
      <c r="CD101" s="305"/>
      <c r="CE101" s="305"/>
      <c r="CF101" s="305"/>
      <c r="CG101" s="16"/>
      <c r="CH101" s="16"/>
      <c r="CI101" s="2"/>
      <c r="CJ101" s="2"/>
      <c r="CK101" s="2"/>
      <c r="CL101" s="8"/>
      <c r="CM101" s="342"/>
      <c r="CN101" s="342"/>
      <c r="CO101" s="342"/>
      <c r="CP101" s="342"/>
      <c r="CQ101" s="342"/>
      <c r="CR101" s="342"/>
      <c r="CS101" s="342"/>
      <c r="CT101" s="343"/>
      <c r="CU101" s="2"/>
      <c r="CV101" s="2"/>
      <c r="CW101" s="2"/>
      <c r="CX101" s="8"/>
      <c r="CY101" s="558" t="s">
        <v>1494</v>
      </c>
      <c r="CZ101" s="342"/>
      <c r="DA101" s="14"/>
      <c r="DF101" s="2"/>
      <c r="DG101" s="2"/>
      <c r="DH101" s="2"/>
      <c r="DI101" s="2"/>
      <c r="DJ101" s="2"/>
      <c r="DK101" s="2"/>
      <c r="DL101" s="2"/>
      <c r="DM101" s="2"/>
      <c r="DN101" s="25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</row>
    <row r="102" spans="2:161" s="13" customFormat="1" ht="7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2"/>
      <c r="BY102" s="342"/>
      <c r="BZ102" s="342"/>
      <c r="CA102" s="342"/>
      <c r="CB102" s="342"/>
      <c r="CC102" s="2"/>
      <c r="CD102" s="22"/>
      <c r="CE102" s="22"/>
      <c r="CF102" s="22"/>
      <c r="CG102" s="2"/>
      <c r="CH102" s="298"/>
      <c r="CI102" s="2"/>
      <c r="CJ102" s="2"/>
      <c r="CK102" s="2"/>
      <c r="CL102" s="8"/>
      <c r="CM102" s="2"/>
      <c r="CN102" s="2"/>
      <c r="CO102" s="2"/>
      <c r="CP102" s="2"/>
      <c r="CQ102" s="2"/>
      <c r="CR102" s="2"/>
      <c r="CS102" s="2"/>
      <c r="CT102" s="19"/>
      <c r="CU102" s="2"/>
      <c r="CV102" s="2"/>
      <c r="CW102" s="2"/>
      <c r="CX102" s="8"/>
      <c r="CY102" s="342"/>
      <c r="CZ102" s="342"/>
      <c r="DA102" s="14"/>
      <c r="DD102" s="342" t="s">
        <v>96</v>
      </c>
      <c r="DE102" s="342"/>
      <c r="DF102" s="342"/>
      <c r="DG102" s="342"/>
      <c r="DH102" s="342" t="s">
        <v>1461</v>
      </c>
      <c r="DI102" s="342"/>
      <c r="DJ102" s="342"/>
      <c r="DK102" s="342"/>
      <c r="DL102" s="342"/>
      <c r="DM102" s="34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</row>
    <row r="103" spans="2:170" s="13" customFormat="1" ht="7.5" customHeight="1" thickBo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H103" s="298"/>
      <c r="CI103" s="7"/>
      <c r="CJ103" s="7"/>
      <c r="CK103" s="7"/>
      <c r="CL103" s="303"/>
      <c r="CM103" s="2"/>
      <c r="CN103" s="1"/>
      <c r="CO103" s="1"/>
      <c r="CP103" s="1"/>
      <c r="CQ103" s="1"/>
      <c r="CR103" s="1"/>
      <c r="CS103" s="1"/>
      <c r="CT103" s="19"/>
      <c r="CU103" s="55"/>
      <c r="CV103" s="7"/>
      <c r="CW103" s="7"/>
      <c r="CX103" s="303"/>
      <c r="DB103" s="21"/>
      <c r="DC103" s="21"/>
      <c r="DD103" s="342"/>
      <c r="DE103" s="342"/>
      <c r="DF103" s="342"/>
      <c r="DG103" s="342"/>
      <c r="DH103" s="342"/>
      <c r="DI103" s="342"/>
      <c r="DJ103" s="342"/>
      <c r="DK103" s="342"/>
      <c r="DL103" s="342"/>
      <c r="DM103" s="34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</row>
    <row r="104" spans="2:162" s="13" customFormat="1" ht="7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342" t="str">
        <f>IF($AB$58="","リーグ3・３位",VLOOKUP(3,$B$58:$S$72,5,FALSE))</f>
        <v>宮岡</v>
      </c>
      <c r="BN104" s="342"/>
      <c r="BO104" s="342"/>
      <c r="BP104" s="342"/>
      <c r="BQ104" s="342"/>
      <c r="BR104" s="342"/>
      <c r="BS104" s="342"/>
      <c r="BT104" s="342"/>
      <c r="BU104" s="342" t="str">
        <f>IF($AB$58="","",VLOOKUP(3,$B$58:$S$72,14,FALSE))</f>
        <v>中島</v>
      </c>
      <c r="BV104" s="342"/>
      <c r="BW104" s="342"/>
      <c r="BX104" s="342"/>
      <c r="BY104" s="342"/>
      <c r="BZ104" s="342"/>
      <c r="CA104" s="342"/>
      <c r="CB104" s="342"/>
      <c r="CC104" s="2"/>
      <c r="CD104" s="2"/>
      <c r="CE104" s="2"/>
      <c r="CF104" s="2"/>
      <c r="CH104" s="14"/>
      <c r="CI104" s="562" t="s">
        <v>1489</v>
      </c>
      <c r="CJ104" s="518"/>
      <c r="CK104" s="518"/>
      <c r="CL104" s="518"/>
      <c r="CM104" s="2"/>
      <c r="CN104" s="1"/>
      <c r="CO104" s="1"/>
      <c r="CP104" s="1"/>
      <c r="CQ104" s="1"/>
      <c r="CR104" s="1"/>
      <c r="CS104" s="1"/>
      <c r="CU104" s="519" t="s">
        <v>1493</v>
      </c>
      <c r="CV104" s="518"/>
      <c r="CW104" s="518"/>
      <c r="CX104" s="563"/>
      <c r="CY104" s="24"/>
      <c r="DD104" s="342" t="str">
        <f>IF($CI$35="","リーグ5・３位",VLOOKUP(3,$BI$33:$BZ$49,5,FALSE))</f>
        <v>大島</v>
      </c>
      <c r="DE104" s="342"/>
      <c r="DF104" s="342"/>
      <c r="DG104" s="342"/>
      <c r="DH104" s="342" t="str">
        <f>IF($CI$35="","",VLOOKUP(3,$BI$35:$BZ$49,14,FALSE))</f>
        <v>家倉</v>
      </c>
      <c r="DI104" s="342"/>
      <c r="DJ104" s="342"/>
      <c r="DK104" s="342"/>
      <c r="DL104" s="342"/>
      <c r="DM104" s="34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</row>
    <row r="105" spans="2:148" s="13" customFormat="1" ht="7.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342"/>
      <c r="BN105" s="342"/>
      <c r="BO105" s="342"/>
      <c r="BP105" s="342"/>
      <c r="BQ105" s="342"/>
      <c r="BR105" s="342"/>
      <c r="BS105" s="342"/>
      <c r="BT105" s="342"/>
      <c r="BU105" s="342"/>
      <c r="BV105" s="342"/>
      <c r="BW105" s="342"/>
      <c r="BX105" s="342"/>
      <c r="BY105" s="342"/>
      <c r="BZ105" s="342"/>
      <c r="CA105" s="342"/>
      <c r="CB105" s="342"/>
      <c r="CC105" s="12"/>
      <c r="CD105" s="12"/>
      <c r="CE105" s="12"/>
      <c r="CF105" s="12"/>
      <c r="CG105" s="12"/>
      <c r="CH105" s="23"/>
      <c r="CI105" s="353"/>
      <c r="CJ105" s="342"/>
      <c r="CK105" s="342"/>
      <c r="CL105" s="342"/>
      <c r="CM105" s="2"/>
      <c r="CU105" s="342"/>
      <c r="CV105" s="342"/>
      <c r="CW105" s="342"/>
      <c r="CX105" s="343"/>
      <c r="CY105" s="20"/>
      <c r="CZ105" s="12"/>
      <c r="DA105" s="12"/>
      <c r="DB105" s="12"/>
      <c r="DC105" s="12"/>
      <c r="DD105" s="342"/>
      <c r="DE105" s="342"/>
      <c r="DF105" s="342"/>
      <c r="DG105" s="342"/>
      <c r="DH105" s="342"/>
      <c r="DI105" s="342"/>
      <c r="DJ105" s="342"/>
      <c r="DK105" s="342"/>
      <c r="DL105" s="342"/>
      <c r="DM105" s="34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</row>
    <row r="106" spans="2:148" s="13" customFormat="1" ht="7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342"/>
      <c r="BN106" s="342"/>
      <c r="BO106" s="342"/>
      <c r="BP106" s="342"/>
      <c r="BQ106" s="342"/>
      <c r="BR106" s="342"/>
      <c r="BS106" s="342"/>
      <c r="BT106" s="342"/>
      <c r="BU106" s="342"/>
      <c r="BV106" s="342"/>
      <c r="BW106" s="342"/>
      <c r="BX106" s="342"/>
      <c r="BY106" s="342"/>
      <c r="BZ106" s="342"/>
      <c r="CA106" s="342"/>
      <c r="CB106" s="342"/>
      <c r="CC106" s="21"/>
      <c r="CD106" s="21"/>
      <c r="CE106" s="21"/>
      <c r="CF106" s="21"/>
      <c r="CG106" s="21"/>
      <c r="CH106" s="21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37"/>
      <c r="CZ106" s="37"/>
      <c r="DA106" s="37"/>
      <c r="DB106" s="37"/>
      <c r="DC106" s="37"/>
      <c r="DD106" s="342"/>
      <c r="DE106" s="342"/>
      <c r="DF106" s="342"/>
      <c r="DG106" s="342"/>
      <c r="DH106" s="342"/>
      <c r="DI106" s="342"/>
      <c r="DJ106" s="342"/>
      <c r="DK106" s="342"/>
      <c r="DL106" s="342"/>
      <c r="DM106" s="34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</row>
    <row r="107" spans="2:147" s="13" customFormat="1" ht="7.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51"/>
      <c r="CI107" s="2"/>
      <c r="CJ107" s="2"/>
      <c r="CK107" s="1"/>
      <c r="CL107" s="1"/>
      <c r="CM107" s="1"/>
      <c r="CN107" s="1"/>
      <c r="CO107" s="1"/>
      <c r="CP107" s="2"/>
      <c r="CQ107" s="2"/>
      <c r="CR107" s="2"/>
      <c r="CS107" s="2"/>
      <c r="CT107" s="2"/>
      <c r="CU107" s="2"/>
      <c r="CV107" s="2"/>
      <c r="CW107" s="2"/>
      <c r="CX107" s="2"/>
      <c r="CY107" s="1"/>
      <c r="CZ107" s="1"/>
      <c r="DA107" s="1"/>
      <c r="DB107" s="1"/>
      <c r="DC107" s="1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</row>
    <row r="108" spans="2:148" s="13" customFormat="1" ht="7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</row>
    <row r="111" ht="7.5" customHeight="1">
      <c r="ES111" s="1"/>
    </row>
    <row r="118" ht="7.5" customHeight="1">
      <c r="DG118" s="6"/>
    </row>
    <row r="119" ht="7.5" customHeight="1">
      <c r="DG119" s="6"/>
    </row>
    <row r="120" ht="7.5" customHeight="1">
      <c r="DG120" s="6"/>
    </row>
    <row r="121" ht="7.5" customHeight="1">
      <c r="DG121" s="6"/>
    </row>
    <row r="122" ht="7.5" customHeight="1">
      <c r="DG122" s="6"/>
    </row>
    <row r="123" ht="7.5" customHeight="1">
      <c r="DG123" s="6"/>
    </row>
    <row r="124" ht="7.5" customHeight="1">
      <c r="DG124" s="6"/>
    </row>
    <row r="125" ht="7.5" customHeight="1">
      <c r="DG125" s="6"/>
    </row>
    <row r="126" ht="7.5" customHeight="1">
      <c r="DG126" s="6"/>
    </row>
    <row r="127" spans="111:113" ht="7.5" customHeight="1">
      <c r="DG127" s="6"/>
      <c r="DI127" s="1"/>
    </row>
    <row r="128" spans="111:146" ht="7.5" customHeight="1">
      <c r="DG128" s="6"/>
      <c r="DH128" s="1"/>
      <c r="EH128" s="1"/>
      <c r="EI128" s="10"/>
      <c r="EJ128" s="10"/>
      <c r="EK128" s="10"/>
      <c r="EL128" s="10"/>
      <c r="EM128" s="10"/>
      <c r="EN128" s="10"/>
      <c r="EO128" s="10"/>
      <c r="EP128" s="10"/>
    </row>
    <row r="129" ht="7.5" customHeight="1">
      <c r="DG129" s="6"/>
    </row>
    <row r="131" spans="2:119" s="13" customFormat="1" ht="7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2:155" s="13" customFormat="1" ht="7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</row>
    <row r="133" spans="2:162" s="13" customFormat="1" ht="7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</row>
    <row r="134" spans="2:154" s="13" customFormat="1" ht="7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</row>
    <row r="135" spans="2:140" s="13" customFormat="1" ht="7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</row>
    <row r="136" spans="2:140" s="13" customFormat="1" ht="7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</row>
    <row r="137" spans="2:140" s="13" customFormat="1" ht="7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</row>
    <row r="138" spans="2:140" s="13" customFormat="1" ht="7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</row>
    <row r="139" spans="118:140" ht="7.5" customHeight="1">
      <c r="DN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</row>
    <row r="141" ht="7.5" customHeight="1">
      <c r="EM141" s="1"/>
    </row>
    <row r="145" spans="113:119" ht="7.5" customHeight="1">
      <c r="DI145" s="1"/>
      <c r="DJ145" s="1"/>
      <c r="DO145" s="13"/>
    </row>
    <row r="146" spans="2:130" s="13" customFormat="1" ht="7.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1"/>
      <c r="DJ146" s="1"/>
      <c r="DK146" s="1"/>
      <c r="DL146" s="1"/>
      <c r="DM146" s="2"/>
      <c r="DO146" s="1"/>
      <c r="DP146" s="1"/>
      <c r="DS146" s="2"/>
      <c r="DT146" s="2"/>
      <c r="DU146" s="2"/>
      <c r="DV146" s="2"/>
      <c r="DW146" s="2"/>
      <c r="DX146" s="2"/>
      <c r="DY146" s="2"/>
      <c r="DZ146" s="2"/>
    </row>
    <row r="147" spans="2:143" s="13" customFormat="1" ht="7.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2:152" s="13" customFormat="1" ht="7.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</row>
    <row r="149" spans="2:157" s="13" customFormat="1" ht="7.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1"/>
      <c r="DJ149" s="1"/>
      <c r="DK149" s="1"/>
      <c r="DL149" s="1"/>
      <c r="DM149" s="1"/>
      <c r="DN149" s="1"/>
      <c r="DO149" s="1"/>
      <c r="DP149" s="1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</row>
    <row r="150" spans="2:144" s="13" customFormat="1" ht="7.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1"/>
      <c r="DJ150" s="1"/>
      <c r="DK150" s="1"/>
      <c r="DL150" s="1"/>
      <c r="DM150" s="1"/>
      <c r="DN150" s="1"/>
      <c r="DO150" s="1"/>
      <c r="DP150" s="1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1"/>
    </row>
    <row r="151" spans="2:144" s="13" customFormat="1" ht="7.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1"/>
      <c r="DJ151" s="1"/>
      <c r="DK151" s="1"/>
      <c r="DL151" s="1"/>
      <c r="DM151" s="1"/>
      <c r="DN151" s="1"/>
      <c r="DO151" s="1"/>
      <c r="DP151" s="1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1"/>
    </row>
    <row r="152" spans="2:144" s="13" customFormat="1" ht="7.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1"/>
      <c r="DJ152" s="1"/>
      <c r="DK152" s="1"/>
      <c r="DL152" s="1"/>
      <c r="DM152" s="1"/>
      <c r="DN152" s="1"/>
      <c r="DO152" s="1"/>
      <c r="DP152" s="1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</row>
    <row r="153" spans="2:144" s="13" customFormat="1" ht="7.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1"/>
      <c r="DJ153" s="1"/>
      <c r="DK153" s="1"/>
      <c r="DL153" s="1"/>
      <c r="DM153" s="1"/>
      <c r="DN153" s="1"/>
      <c r="DO153" s="1"/>
      <c r="DP153" s="1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2"/>
    </row>
    <row r="154" spans="113:144" ht="7.5" customHeight="1">
      <c r="DI154" s="1"/>
      <c r="DJ154" s="1"/>
      <c r="DK154" s="1"/>
      <c r="DL154" s="1"/>
      <c r="DM154" s="1"/>
      <c r="DN154" s="1"/>
      <c r="DO154" s="1"/>
      <c r="DP154" s="1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1"/>
    </row>
    <row r="155" spans="113:144" ht="7.5" customHeight="1">
      <c r="DI155" s="1"/>
      <c r="DJ155" s="1"/>
      <c r="DK155" s="1"/>
      <c r="DL155" s="1"/>
      <c r="DM155" s="1"/>
      <c r="DN155" s="1"/>
      <c r="DO155" s="1"/>
      <c r="DP155" s="1"/>
      <c r="EN155" s="1"/>
    </row>
    <row r="156" spans="113:144" ht="7.5" customHeight="1">
      <c r="DI156" s="1"/>
      <c r="DJ156" s="1"/>
      <c r="DK156" s="1"/>
      <c r="DL156" s="1"/>
      <c r="DM156" s="1"/>
      <c r="DN156" s="1"/>
      <c r="DO156" s="1"/>
      <c r="DP156" s="1"/>
      <c r="EN156" s="1"/>
    </row>
    <row r="157" spans="113:120" ht="7.5" customHeight="1">
      <c r="DI157" s="1"/>
      <c r="DJ157" s="1"/>
      <c r="DK157" s="1"/>
      <c r="DL157" s="1"/>
      <c r="DM157" s="1"/>
      <c r="DN157" s="1"/>
      <c r="DO157" s="1"/>
      <c r="DP157" s="1"/>
    </row>
    <row r="158" spans="113:118" ht="7.5" customHeight="1">
      <c r="DI158" s="1"/>
      <c r="DJ158" s="1"/>
      <c r="DK158" s="1"/>
      <c r="DL158" s="1"/>
      <c r="DM158" s="1"/>
      <c r="DN158" s="1"/>
    </row>
    <row r="159" spans="115:117" ht="7.5" customHeight="1">
      <c r="DK159" s="1"/>
      <c r="DL159" s="1"/>
      <c r="DM159" s="1"/>
    </row>
    <row r="160" ht="7.5" customHeight="1">
      <c r="DM160" s="1"/>
    </row>
  </sheetData>
  <sheetProtection/>
  <mergeCells count="653">
    <mergeCell ref="DD99:DG100"/>
    <mergeCell ref="DH99:DM100"/>
    <mergeCell ref="CU104:CX105"/>
    <mergeCell ref="CI68:CL68"/>
    <mergeCell ref="CY101:CZ102"/>
    <mergeCell ref="CU68:CX68"/>
    <mergeCell ref="A80:DG81"/>
    <mergeCell ref="A75:CE78"/>
    <mergeCell ref="C73:E73"/>
    <mergeCell ref="F73:J73"/>
    <mergeCell ref="DD104:DG106"/>
    <mergeCell ref="DH104:DM106"/>
    <mergeCell ref="CE96:CH97"/>
    <mergeCell ref="CI94:CL95"/>
    <mergeCell ref="DD102:DG103"/>
    <mergeCell ref="DH102:DM103"/>
    <mergeCell ref="CQ100:CT101"/>
    <mergeCell ref="DH96:DM98"/>
    <mergeCell ref="CN97:CS98"/>
    <mergeCell ref="CU99:CV100"/>
    <mergeCell ref="BM100:BT102"/>
    <mergeCell ref="BU100:CB102"/>
    <mergeCell ref="CM100:CP101"/>
    <mergeCell ref="CI104:CL105"/>
    <mergeCell ref="BM104:BT106"/>
    <mergeCell ref="BU104:CB106"/>
    <mergeCell ref="DH92:DM93"/>
    <mergeCell ref="BM94:BT95"/>
    <mergeCell ref="BU94:CB95"/>
    <mergeCell ref="CN94:CS95"/>
    <mergeCell ref="BM92:BT93"/>
    <mergeCell ref="BU92:CB93"/>
    <mergeCell ref="DD92:DG93"/>
    <mergeCell ref="BM96:BT98"/>
    <mergeCell ref="BU96:CB98"/>
    <mergeCell ref="CU96:CX97"/>
    <mergeCell ref="DD96:DG98"/>
    <mergeCell ref="C2:DM3"/>
    <mergeCell ref="C52:BG53"/>
    <mergeCell ref="BJ5:DN6"/>
    <mergeCell ref="BJ29:DN30"/>
    <mergeCell ref="AR11:AS13"/>
    <mergeCell ref="AR15:AS17"/>
    <mergeCell ref="AT15:AT17"/>
    <mergeCell ref="AJ11:AL13"/>
    <mergeCell ref="AT11:AT13"/>
    <mergeCell ref="O11:S12"/>
    <mergeCell ref="CY66:DA66"/>
    <mergeCell ref="CI58:CL59"/>
    <mergeCell ref="BZ88:CS91"/>
    <mergeCell ref="CI72:CQ74"/>
    <mergeCell ref="CS74:CT75"/>
    <mergeCell ref="CI75:CQ78"/>
    <mergeCell ref="CU60:CX61"/>
    <mergeCell ref="CU63:CV64"/>
    <mergeCell ref="CN61:CS62"/>
    <mergeCell ref="T11:AA14"/>
    <mergeCell ref="AJ15:AL17"/>
    <mergeCell ref="AM15:AM17"/>
    <mergeCell ref="AR19:AS21"/>
    <mergeCell ref="AJ19:AQ22"/>
    <mergeCell ref="T15:V17"/>
    <mergeCell ref="T19:V21"/>
    <mergeCell ref="AZ47:AZ48"/>
    <mergeCell ref="AU35:AY37"/>
    <mergeCell ref="AR33:AY34"/>
    <mergeCell ref="AR23:AY26"/>
    <mergeCell ref="AR31:AY32"/>
    <mergeCell ref="AZ31:AZ32"/>
    <mergeCell ref="AZ25:AZ26"/>
    <mergeCell ref="AT43:AT45"/>
    <mergeCell ref="AB19:AD21"/>
    <mergeCell ref="AU19:AY21"/>
    <mergeCell ref="AT19:AT21"/>
    <mergeCell ref="C68:E69"/>
    <mergeCell ref="C70:E71"/>
    <mergeCell ref="F70:J71"/>
    <mergeCell ref="BI19:BI20"/>
    <mergeCell ref="BD19:BG20"/>
    <mergeCell ref="F50:J50"/>
    <mergeCell ref="L50:N50"/>
    <mergeCell ref="O50:S50"/>
    <mergeCell ref="AU43:AY45"/>
    <mergeCell ref="AR43:AS45"/>
    <mergeCell ref="C66:E67"/>
    <mergeCell ref="C62:E63"/>
    <mergeCell ref="F62:J63"/>
    <mergeCell ref="C64:E65"/>
    <mergeCell ref="B11:B12"/>
    <mergeCell ref="B15:B16"/>
    <mergeCell ref="B19:B20"/>
    <mergeCell ref="B23:B24"/>
    <mergeCell ref="B66:B67"/>
    <mergeCell ref="B70:B71"/>
    <mergeCell ref="L58:N59"/>
    <mergeCell ref="C60:E61"/>
    <mergeCell ref="K70:K71"/>
    <mergeCell ref="B58:B59"/>
    <mergeCell ref="K66:K67"/>
    <mergeCell ref="L62:N63"/>
    <mergeCell ref="L66:N67"/>
    <mergeCell ref="F66:J67"/>
    <mergeCell ref="X15:AA17"/>
    <mergeCell ref="AB15:AI18"/>
    <mergeCell ref="X23:AA25"/>
    <mergeCell ref="B62:B63"/>
    <mergeCell ref="B35:B36"/>
    <mergeCell ref="B39:B40"/>
    <mergeCell ref="B43:B44"/>
    <mergeCell ref="B47:B48"/>
    <mergeCell ref="C50:E50"/>
    <mergeCell ref="K62:K63"/>
    <mergeCell ref="AN62:AQ64"/>
    <mergeCell ref="AB54:AI55"/>
    <mergeCell ref="T54:AA55"/>
    <mergeCell ref="AB62:AI65"/>
    <mergeCell ref="AJ56:AQ57"/>
    <mergeCell ref="AF58:AI60"/>
    <mergeCell ref="T62:V64"/>
    <mergeCell ref="AB56:AI57"/>
    <mergeCell ref="T56:AA57"/>
    <mergeCell ref="AR47:AY50"/>
    <mergeCell ref="AM47:AM49"/>
    <mergeCell ref="AR54:AY55"/>
    <mergeCell ref="K11:K12"/>
    <mergeCell ref="K15:K16"/>
    <mergeCell ref="K19:K20"/>
    <mergeCell ref="K23:K24"/>
    <mergeCell ref="L11:N12"/>
    <mergeCell ref="AE35:AE37"/>
    <mergeCell ref="AB31:AI32"/>
    <mergeCell ref="X47:AA49"/>
    <mergeCell ref="AJ54:AQ55"/>
    <mergeCell ref="AE47:AE49"/>
    <mergeCell ref="AE58:AE60"/>
    <mergeCell ref="AJ47:AL49"/>
    <mergeCell ref="AU58:AY60"/>
    <mergeCell ref="AR58:AS60"/>
    <mergeCell ref="AT58:AT60"/>
    <mergeCell ref="T58:AA61"/>
    <mergeCell ref="AR56:AY57"/>
    <mergeCell ref="AJ62:AL64"/>
    <mergeCell ref="AM62:AM64"/>
    <mergeCell ref="BM43:BQ44"/>
    <mergeCell ref="BD58:BG59"/>
    <mergeCell ref="BM56:BT57"/>
    <mergeCell ref="BM58:BT59"/>
    <mergeCell ref="AM58:AM60"/>
    <mergeCell ref="AT62:AT64"/>
    <mergeCell ref="AU62:AY64"/>
    <mergeCell ref="CA23:CC25"/>
    <mergeCell ref="CE23:CH25"/>
    <mergeCell ref="BA41:BC42"/>
    <mergeCell ref="AZ39:AZ40"/>
    <mergeCell ref="AZ41:AZ42"/>
    <mergeCell ref="BD39:BG40"/>
    <mergeCell ref="CD23:CD25"/>
    <mergeCell ref="AZ37:AZ38"/>
    <mergeCell ref="BA37:BC38"/>
    <mergeCell ref="BA39:BC40"/>
    <mergeCell ref="CA31:CH32"/>
    <mergeCell ref="CA35:CH38"/>
    <mergeCell ref="CA33:CH34"/>
    <mergeCell ref="BV35:BZ36"/>
    <mergeCell ref="DH35:DJ36"/>
    <mergeCell ref="CQ35:CS37"/>
    <mergeCell ref="DG37:DG38"/>
    <mergeCell ref="CT35:CT37"/>
    <mergeCell ref="DG33:DH34"/>
    <mergeCell ref="CY31:DF32"/>
    <mergeCell ref="DH23:DJ24"/>
    <mergeCell ref="CU23:CX25"/>
    <mergeCell ref="CY23:DF26"/>
    <mergeCell ref="DH25:DJ26"/>
    <mergeCell ref="DG25:DG26"/>
    <mergeCell ref="DG13:DG14"/>
    <mergeCell ref="DG15:DG16"/>
    <mergeCell ref="DG17:DG18"/>
    <mergeCell ref="CY43:CZ45"/>
    <mergeCell ref="DG39:DG40"/>
    <mergeCell ref="DG41:DG42"/>
    <mergeCell ref="DA43:DA45"/>
    <mergeCell ref="DB43:DF45"/>
    <mergeCell ref="CY39:CZ41"/>
    <mergeCell ref="DA39:DA41"/>
    <mergeCell ref="O73:S73"/>
    <mergeCell ref="C72:E72"/>
    <mergeCell ref="AJ70:AL72"/>
    <mergeCell ref="X70:AA72"/>
    <mergeCell ref="L70:N71"/>
    <mergeCell ref="T70:V72"/>
    <mergeCell ref="O70:S71"/>
    <mergeCell ref="L73:N73"/>
    <mergeCell ref="BD72:BG73"/>
    <mergeCell ref="AE70:AE72"/>
    <mergeCell ref="W70:W72"/>
    <mergeCell ref="AZ70:AZ71"/>
    <mergeCell ref="AZ72:AZ73"/>
    <mergeCell ref="AN70:AQ72"/>
    <mergeCell ref="AR70:AY73"/>
    <mergeCell ref="AF70:AI72"/>
    <mergeCell ref="BD70:BG71"/>
    <mergeCell ref="BA72:BC73"/>
    <mergeCell ref="DB39:DF41"/>
    <mergeCell ref="BI39:BI40"/>
    <mergeCell ref="BJ39:BL40"/>
    <mergeCell ref="BS43:BU44"/>
    <mergeCell ref="BR39:BR40"/>
    <mergeCell ref="BR43:BR44"/>
    <mergeCell ref="BM41:BQ41"/>
    <mergeCell ref="BS39:BU40"/>
    <mergeCell ref="BM39:BQ40"/>
    <mergeCell ref="AB70:AD72"/>
    <mergeCell ref="AF66:AI68"/>
    <mergeCell ref="AT66:AT68"/>
    <mergeCell ref="AU66:AY68"/>
    <mergeCell ref="AJ66:AQ69"/>
    <mergeCell ref="AR66:AS68"/>
    <mergeCell ref="AM70:AM72"/>
    <mergeCell ref="BA66:BC67"/>
    <mergeCell ref="BA58:BC59"/>
    <mergeCell ref="AZ62:AZ63"/>
    <mergeCell ref="AZ64:AZ65"/>
    <mergeCell ref="BA64:BC65"/>
    <mergeCell ref="BA60:BC61"/>
    <mergeCell ref="AZ60:AZ61"/>
    <mergeCell ref="BA62:BC63"/>
    <mergeCell ref="AZ58:AZ59"/>
    <mergeCell ref="AZ66:AZ67"/>
    <mergeCell ref="BB54:BG55"/>
    <mergeCell ref="BA49:BC50"/>
    <mergeCell ref="BR47:BR48"/>
    <mergeCell ref="BI47:BI48"/>
    <mergeCell ref="BJ47:BL48"/>
    <mergeCell ref="BM47:BQ48"/>
    <mergeCell ref="O66:S67"/>
    <mergeCell ref="T66:V68"/>
    <mergeCell ref="X66:AA68"/>
    <mergeCell ref="AE66:AE68"/>
    <mergeCell ref="W66:W68"/>
    <mergeCell ref="AB66:AD68"/>
    <mergeCell ref="X62:AA64"/>
    <mergeCell ref="W62:W64"/>
    <mergeCell ref="AR62:AS64"/>
    <mergeCell ref="CZ74:DD76"/>
    <mergeCell ref="CU75:CX77"/>
    <mergeCell ref="BU68:CB70"/>
    <mergeCell ref="AZ68:AZ69"/>
    <mergeCell ref="BA70:BC71"/>
    <mergeCell ref="BN72:CC74"/>
    <mergeCell ref="BM68:BT70"/>
    <mergeCell ref="CQ47:CS49"/>
    <mergeCell ref="DD68:DG70"/>
    <mergeCell ref="BD68:BG69"/>
    <mergeCell ref="BD66:BG67"/>
    <mergeCell ref="BD64:BG65"/>
    <mergeCell ref="CQ64:CT65"/>
    <mergeCell ref="CM64:CP65"/>
    <mergeCell ref="BM64:BT66"/>
    <mergeCell ref="BS47:BU48"/>
    <mergeCell ref="BM49:BQ49"/>
    <mergeCell ref="CN58:CS59"/>
    <mergeCell ref="BD62:BG63"/>
    <mergeCell ref="BU56:CB57"/>
    <mergeCell ref="BU58:CB59"/>
    <mergeCell ref="BD60:BG61"/>
    <mergeCell ref="BB56:BG57"/>
    <mergeCell ref="CE60:CH60"/>
    <mergeCell ref="DK47:DN48"/>
    <mergeCell ref="DK49:DN50"/>
    <mergeCell ref="CU47:CX49"/>
    <mergeCell ref="DG47:DG48"/>
    <mergeCell ref="DG49:DG50"/>
    <mergeCell ref="DH47:DJ48"/>
    <mergeCell ref="DH49:DJ50"/>
    <mergeCell ref="CY47:DF50"/>
    <mergeCell ref="DH45:DJ46"/>
    <mergeCell ref="DK45:DN46"/>
    <mergeCell ref="DG43:DG44"/>
    <mergeCell ref="DG45:DG46"/>
    <mergeCell ref="DH43:DJ44"/>
    <mergeCell ref="DK43:DN44"/>
    <mergeCell ref="DK23:DN24"/>
    <mergeCell ref="DK25:DN26"/>
    <mergeCell ref="DK39:DN40"/>
    <mergeCell ref="DH41:DJ42"/>
    <mergeCell ref="DK41:DN42"/>
    <mergeCell ref="DH39:DJ40"/>
    <mergeCell ref="DK37:DN38"/>
    <mergeCell ref="DI31:DN32"/>
    <mergeCell ref="DH37:DJ38"/>
    <mergeCell ref="DI33:DN34"/>
    <mergeCell ref="DK35:DN36"/>
    <mergeCell ref="DG31:DG32"/>
    <mergeCell ref="DG35:DG36"/>
    <mergeCell ref="CM35:CP37"/>
    <mergeCell ref="CY33:DF34"/>
    <mergeCell ref="CQ33:CX34"/>
    <mergeCell ref="CQ31:CX32"/>
    <mergeCell ref="CY35:CZ37"/>
    <mergeCell ref="DA35:DA37"/>
    <mergeCell ref="DB35:DF37"/>
    <mergeCell ref="DB15:DF17"/>
    <mergeCell ref="CY19:CZ21"/>
    <mergeCell ref="DA19:DA21"/>
    <mergeCell ref="CY15:CZ17"/>
    <mergeCell ref="DA15:DA17"/>
    <mergeCell ref="CT23:CT25"/>
    <mergeCell ref="DG19:DG20"/>
    <mergeCell ref="DG21:DG22"/>
    <mergeCell ref="DB19:DF21"/>
    <mergeCell ref="CQ19:CX22"/>
    <mergeCell ref="CQ23:CS25"/>
    <mergeCell ref="DG23:DG24"/>
    <mergeCell ref="CA19:CC21"/>
    <mergeCell ref="BV17:BZ17"/>
    <mergeCell ref="BV15:BZ16"/>
    <mergeCell ref="CU15:CX17"/>
    <mergeCell ref="CT15:CT17"/>
    <mergeCell ref="CM19:CP21"/>
    <mergeCell ref="CE15:CH17"/>
    <mergeCell ref="CL19:CL21"/>
    <mergeCell ref="DK15:DN16"/>
    <mergeCell ref="DH17:DJ18"/>
    <mergeCell ref="DK17:DN18"/>
    <mergeCell ref="DK21:DN22"/>
    <mergeCell ref="DH19:DJ20"/>
    <mergeCell ref="DK19:DN20"/>
    <mergeCell ref="DH15:DJ16"/>
    <mergeCell ref="DH21:DJ22"/>
    <mergeCell ref="BJ11:BL12"/>
    <mergeCell ref="CI15:CP18"/>
    <mergeCell ref="CQ15:CS17"/>
    <mergeCell ref="BJ19:BL20"/>
    <mergeCell ref="CD15:CD17"/>
    <mergeCell ref="BR15:BR16"/>
    <mergeCell ref="CE19:CH21"/>
    <mergeCell ref="CA15:CC17"/>
    <mergeCell ref="CD19:CD21"/>
    <mergeCell ref="CI19:CK21"/>
    <mergeCell ref="BV23:BZ24"/>
    <mergeCell ref="BS23:BU24"/>
    <mergeCell ref="BJ21:BL22"/>
    <mergeCell ref="BJ17:BL18"/>
    <mergeCell ref="BR23:BR24"/>
    <mergeCell ref="BR19:BR20"/>
    <mergeCell ref="BM23:BQ24"/>
    <mergeCell ref="BV19:BZ20"/>
    <mergeCell ref="BJ23:BL24"/>
    <mergeCell ref="BS19:BU20"/>
    <mergeCell ref="DI7:DN8"/>
    <mergeCell ref="CA9:CH10"/>
    <mergeCell ref="CI9:CP10"/>
    <mergeCell ref="CQ9:CX10"/>
    <mergeCell ref="CY9:DF10"/>
    <mergeCell ref="DG9:DH10"/>
    <mergeCell ref="DI9:DN10"/>
    <mergeCell ref="DG7:DG8"/>
    <mergeCell ref="CY7:DF8"/>
    <mergeCell ref="CQ7:CX8"/>
    <mergeCell ref="CI7:CP8"/>
    <mergeCell ref="BR11:BR12"/>
    <mergeCell ref="BM11:BQ12"/>
    <mergeCell ref="CM11:CP13"/>
    <mergeCell ref="BJ7:BZ10"/>
    <mergeCell ref="BV11:BZ12"/>
    <mergeCell ref="CL11:CL13"/>
    <mergeCell ref="BS11:BU12"/>
    <mergeCell ref="CA11:CH14"/>
    <mergeCell ref="BJ13:BL14"/>
    <mergeCell ref="CA7:CH8"/>
    <mergeCell ref="BA25:BC26"/>
    <mergeCell ref="BA17:BC18"/>
    <mergeCell ref="BA19:BC20"/>
    <mergeCell ref="BA21:BC22"/>
    <mergeCell ref="BS17:BU18"/>
    <mergeCell ref="BM15:BQ16"/>
    <mergeCell ref="BM17:BQ17"/>
    <mergeCell ref="BJ15:BL16"/>
    <mergeCell ref="BB7:BG8"/>
    <mergeCell ref="DK11:DN12"/>
    <mergeCell ref="DH11:DJ12"/>
    <mergeCell ref="CI11:CK13"/>
    <mergeCell ref="CT11:CT13"/>
    <mergeCell ref="CQ11:CS13"/>
    <mergeCell ref="CU11:CX13"/>
    <mergeCell ref="DH13:DJ14"/>
    <mergeCell ref="CY11:CZ13"/>
    <mergeCell ref="DA11:DA13"/>
    <mergeCell ref="DG11:DG12"/>
    <mergeCell ref="DB11:DF13"/>
    <mergeCell ref="DK13:DN14"/>
    <mergeCell ref="BA68:BC69"/>
    <mergeCell ref="BS35:BU36"/>
    <mergeCell ref="BJ31:BZ34"/>
    <mergeCell ref="CU35:CX37"/>
    <mergeCell ref="BJ45:BL46"/>
    <mergeCell ref="BA47:BC48"/>
    <mergeCell ref="BD47:BG48"/>
    <mergeCell ref="BS41:BU42"/>
    <mergeCell ref="CL47:CL49"/>
    <mergeCell ref="CM47:CP49"/>
    <mergeCell ref="CT39:CT41"/>
    <mergeCell ref="CE39:CH41"/>
    <mergeCell ref="CE47:CH49"/>
    <mergeCell ref="CI43:CK45"/>
    <mergeCell ref="CM43:CP45"/>
    <mergeCell ref="CE43:CH45"/>
    <mergeCell ref="CT47:CT49"/>
    <mergeCell ref="CI47:CK49"/>
    <mergeCell ref="CD43:CD45"/>
    <mergeCell ref="CQ39:CS41"/>
    <mergeCell ref="CA47:CC49"/>
    <mergeCell ref="CD39:CD41"/>
    <mergeCell ref="CL43:CL45"/>
    <mergeCell ref="CA39:CC41"/>
    <mergeCell ref="CA43:CC45"/>
    <mergeCell ref="CQ43:CX46"/>
    <mergeCell ref="CI39:CP42"/>
    <mergeCell ref="CU39:CX41"/>
    <mergeCell ref="CL23:CL25"/>
    <mergeCell ref="CI33:CP34"/>
    <mergeCell ref="CI35:CK37"/>
    <mergeCell ref="CL35:CL37"/>
    <mergeCell ref="CI31:CP32"/>
    <mergeCell ref="CM23:CP25"/>
    <mergeCell ref="CI23:CK25"/>
    <mergeCell ref="BJ41:BL42"/>
    <mergeCell ref="AB47:AD49"/>
    <mergeCell ref="AZ45:AZ46"/>
    <mergeCell ref="BJ43:BL44"/>
    <mergeCell ref="AZ49:AZ50"/>
    <mergeCell ref="BD49:BG50"/>
    <mergeCell ref="AR39:AS41"/>
    <mergeCell ref="AT39:AT41"/>
    <mergeCell ref="AU39:AY41"/>
    <mergeCell ref="AF47:AI49"/>
    <mergeCell ref="BV41:BZ41"/>
    <mergeCell ref="BV39:BZ40"/>
    <mergeCell ref="BV43:BZ44"/>
    <mergeCell ref="AJ31:AQ32"/>
    <mergeCell ref="AJ35:AL37"/>
    <mergeCell ref="AM35:AM37"/>
    <mergeCell ref="AN35:AQ37"/>
    <mergeCell ref="BA43:BC44"/>
    <mergeCell ref="AZ43:AZ44"/>
    <mergeCell ref="AT35:AT37"/>
    <mergeCell ref="X39:AA41"/>
    <mergeCell ref="AB43:AD45"/>
    <mergeCell ref="X43:AA45"/>
    <mergeCell ref="AJ43:AQ46"/>
    <mergeCell ref="AM39:AM41"/>
    <mergeCell ref="AN39:AQ41"/>
    <mergeCell ref="AF43:AI45"/>
    <mergeCell ref="AE43:AE45"/>
    <mergeCell ref="AB39:AI42"/>
    <mergeCell ref="AJ39:AL41"/>
    <mergeCell ref="W39:W41"/>
    <mergeCell ref="W43:W45"/>
    <mergeCell ref="W47:W49"/>
    <mergeCell ref="O47:S48"/>
    <mergeCell ref="T47:V49"/>
    <mergeCell ref="T43:V45"/>
    <mergeCell ref="O43:S44"/>
    <mergeCell ref="C49:E49"/>
    <mergeCell ref="K47:K48"/>
    <mergeCell ref="C47:E48"/>
    <mergeCell ref="F47:J48"/>
    <mergeCell ref="L47:N48"/>
    <mergeCell ref="T39:V41"/>
    <mergeCell ref="K39:K40"/>
    <mergeCell ref="O39:S40"/>
    <mergeCell ref="L39:N40"/>
    <mergeCell ref="C45:E46"/>
    <mergeCell ref="L43:N44"/>
    <mergeCell ref="K43:K44"/>
    <mergeCell ref="C39:E40"/>
    <mergeCell ref="F39:J40"/>
    <mergeCell ref="C43:E44"/>
    <mergeCell ref="F43:J44"/>
    <mergeCell ref="C41:E42"/>
    <mergeCell ref="C37:E38"/>
    <mergeCell ref="L37:N38"/>
    <mergeCell ref="T35:AA38"/>
    <mergeCell ref="C35:E36"/>
    <mergeCell ref="F35:J36"/>
    <mergeCell ref="L35:N36"/>
    <mergeCell ref="O35:S36"/>
    <mergeCell ref="O37:S37"/>
    <mergeCell ref="F37:J37"/>
    <mergeCell ref="K35:K36"/>
    <mergeCell ref="AZ19:AZ20"/>
    <mergeCell ref="AZ21:AZ22"/>
    <mergeCell ref="F25:J25"/>
    <mergeCell ref="L25:N25"/>
    <mergeCell ref="O25:S25"/>
    <mergeCell ref="L23:N24"/>
    <mergeCell ref="AF19:AI21"/>
    <mergeCell ref="AE19:AE21"/>
    <mergeCell ref="AF23:AI25"/>
    <mergeCell ref="AE23:AE25"/>
    <mergeCell ref="L19:N20"/>
    <mergeCell ref="O19:S20"/>
    <mergeCell ref="L17:N18"/>
    <mergeCell ref="O17:S17"/>
    <mergeCell ref="L21:N22"/>
    <mergeCell ref="AZ7:AZ8"/>
    <mergeCell ref="AN58:AQ60"/>
    <mergeCell ref="AN47:AQ49"/>
    <mergeCell ref="AJ33:AQ34"/>
    <mergeCell ref="AZ9:BA10"/>
    <mergeCell ref="AN15:AQ17"/>
    <mergeCell ref="AR35:AS37"/>
    <mergeCell ref="AN23:AQ25"/>
    <mergeCell ref="AM23:AM25"/>
    <mergeCell ref="AJ23:AL25"/>
    <mergeCell ref="T9:AA10"/>
    <mergeCell ref="AB9:AI10"/>
    <mergeCell ref="AJ9:AQ10"/>
    <mergeCell ref="W15:W17"/>
    <mergeCell ref="T23:V25"/>
    <mergeCell ref="W23:W25"/>
    <mergeCell ref="X19:AA21"/>
    <mergeCell ref="W19:W21"/>
    <mergeCell ref="AB23:AD25"/>
    <mergeCell ref="AR9:AY10"/>
    <mergeCell ref="AZ56:BA57"/>
    <mergeCell ref="BA23:BC24"/>
    <mergeCell ref="AZ23:AZ24"/>
    <mergeCell ref="BA45:BC46"/>
    <mergeCell ref="BB33:BG34"/>
    <mergeCell ref="AZ33:BA34"/>
    <mergeCell ref="AZ54:AZ55"/>
    <mergeCell ref="BD17:BG18"/>
    <mergeCell ref="BD45:BG46"/>
    <mergeCell ref="BD23:BG24"/>
    <mergeCell ref="BD25:BG26"/>
    <mergeCell ref="BD21:BG22"/>
    <mergeCell ref="BD37:BG38"/>
    <mergeCell ref="BD35:BG36"/>
    <mergeCell ref="F28:BG28"/>
    <mergeCell ref="AB33:AI34"/>
    <mergeCell ref="T31:AA32"/>
    <mergeCell ref="AB35:AD37"/>
    <mergeCell ref="AF35:AI37"/>
    <mergeCell ref="AU15:AY17"/>
    <mergeCell ref="BA35:BC36"/>
    <mergeCell ref="BB9:BG10"/>
    <mergeCell ref="BD15:BG16"/>
    <mergeCell ref="BA15:BC16"/>
    <mergeCell ref="AZ15:AZ16"/>
    <mergeCell ref="AZ11:AZ12"/>
    <mergeCell ref="AZ13:AZ14"/>
    <mergeCell ref="AZ35:AZ36"/>
    <mergeCell ref="BB31:BG32"/>
    <mergeCell ref="AZ17:AZ18"/>
    <mergeCell ref="F11:J12"/>
    <mergeCell ref="AB7:AI8"/>
    <mergeCell ref="AJ7:AQ8"/>
    <mergeCell ref="AR7:AY8"/>
    <mergeCell ref="AB11:AD13"/>
    <mergeCell ref="AM11:AM13"/>
    <mergeCell ref="AN11:AQ13"/>
    <mergeCell ref="AE11:AE13"/>
    <mergeCell ref="AF11:AI13"/>
    <mergeCell ref="C7:S10"/>
    <mergeCell ref="T7:AA8"/>
    <mergeCell ref="C54:S57"/>
    <mergeCell ref="F45:S46"/>
    <mergeCell ref="C21:E22"/>
    <mergeCell ref="L15:N16"/>
    <mergeCell ref="C31:S34"/>
    <mergeCell ref="T33:AA34"/>
    <mergeCell ref="C26:E26"/>
    <mergeCell ref="F26:J26"/>
    <mergeCell ref="C25:E25"/>
    <mergeCell ref="C11:E12"/>
    <mergeCell ref="C23:E24"/>
    <mergeCell ref="F23:J24"/>
    <mergeCell ref="F19:J20"/>
    <mergeCell ref="C13:E14"/>
    <mergeCell ref="C15:E16"/>
    <mergeCell ref="C17:E18"/>
    <mergeCell ref="F15:J16"/>
    <mergeCell ref="C19:E20"/>
    <mergeCell ref="F60:S61"/>
    <mergeCell ref="O58:S59"/>
    <mergeCell ref="K58:K59"/>
    <mergeCell ref="AJ58:AL60"/>
    <mergeCell ref="AB58:AD60"/>
    <mergeCell ref="O15:S16"/>
    <mergeCell ref="C58:E59"/>
    <mergeCell ref="F58:J59"/>
    <mergeCell ref="O26:S26"/>
    <mergeCell ref="O23:S24"/>
    <mergeCell ref="F17:J17"/>
    <mergeCell ref="F21:J21"/>
    <mergeCell ref="O21:S21"/>
    <mergeCell ref="F49:S49"/>
    <mergeCell ref="L26:N26"/>
    <mergeCell ref="O62:S63"/>
    <mergeCell ref="F64:S64"/>
    <mergeCell ref="BV47:BZ48"/>
    <mergeCell ref="BZ52:CS55"/>
    <mergeCell ref="BU60:CB62"/>
    <mergeCell ref="BU64:CB66"/>
    <mergeCell ref="BV49:BZ49"/>
    <mergeCell ref="BS49:BU50"/>
    <mergeCell ref="BM60:BT62"/>
    <mergeCell ref="BJ49:BL50"/>
    <mergeCell ref="DH68:DM70"/>
    <mergeCell ref="DD56:DG57"/>
    <mergeCell ref="DD60:DG62"/>
    <mergeCell ref="DD63:DG64"/>
    <mergeCell ref="DH66:DM67"/>
    <mergeCell ref="DH60:DM62"/>
    <mergeCell ref="DH56:DM57"/>
    <mergeCell ref="DD66:DG67"/>
    <mergeCell ref="DH63:DM64"/>
    <mergeCell ref="BD13:BG14"/>
    <mergeCell ref="BS15:BU16"/>
    <mergeCell ref="BI33:BI34"/>
    <mergeCell ref="BJ35:BL36"/>
    <mergeCell ref="BI15:BI16"/>
    <mergeCell ref="BM35:BQ36"/>
    <mergeCell ref="BR35:BR36"/>
    <mergeCell ref="BI23:BI24"/>
    <mergeCell ref="BJ25:BL26"/>
    <mergeCell ref="BM19:BQ20"/>
    <mergeCell ref="BI35:BI36"/>
    <mergeCell ref="BD43:BG44"/>
    <mergeCell ref="BI43:BI44"/>
    <mergeCell ref="BD41:BG42"/>
    <mergeCell ref="BJ37:BL38"/>
    <mergeCell ref="CD47:CD49"/>
    <mergeCell ref="C5:BG6"/>
    <mergeCell ref="C29:BG30"/>
    <mergeCell ref="BM13:BZ14"/>
    <mergeCell ref="BM21:BZ22"/>
    <mergeCell ref="BM25:BZ26"/>
    <mergeCell ref="BA11:BC12"/>
    <mergeCell ref="BI11:BI12"/>
    <mergeCell ref="AU11:AY13"/>
    <mergeCell ref="BD11:BG12"/>
    <mergeCell ref="BA13:BC14"/>
    <mergeCell ref="BM84:DL87"/>
    <mergeCell ref="F72:S72"/>
    <mergeCell ref="F68:S68"/>
    <mergeCell ref="F13:S14"/>
    <mergeCell ref="CU53:DM55"/>
    <mergeCell ref="BM37:BZ38"/>
    <mergeCell ref="F41:S42"/>
    <mergeCell ref="BM45:BZ46"/>
  </mergeCells>
  <conditionalFormatting sqref="L70 C47 C41 C21 C17 C70 C37 C23 F60 C60 C64 C68 C13 C45">
    <cfRule type="expression" priority="1" dxfId="1" stopIfTrue="1">
      <formula>$BE$15=2</formula>
    </cfRule>
    <cfRule type="expression" priority="2" dxfId="0" stopIfTrue="1">
      <formula>$BE$15=1</formula>
    </cfRule>
  </conditionalFormatting>
  <conditionalFormatting sqref="BR27:CO28">
    <cfRule type="expression" priority="3" dxfId="1" stopIfTrue="1">
      <formula>$DC$49=2</formula>
    </cfRule>
    <cfRule type="expression" priority="4" dxfId="0" stopIfTrue="1">
      <formula>$DC$49=1</formula>
    </cfRule>
  </conditionalFormatting>
  <conditionalFormatting sqref="AU27:BH27 S27 K27">
    <cfRule type="expression" priority="5" dxfId="3" stopIfTrue="1">
      <formula>"2位"</formula>
    </cfRule>
    <cfRule type="expression" priority="6" dxfId="2" stopIfTrue="1">
      <formula>"1位"</formula>
    </cfRule>
  </conditionalFormatting>
  <conditionalFormatting sqref="F13 F41 F45 F17 L17 O17 F21 L21 O21 L25 F37 L37 O37">
    <cfRule type="expression" priority="7" dxfId="1" stopIfTrue="1">
      <formula>$AV$15=2</formula>
    </cfRule>
    <cfRule type="expression" priority="8" dxfId="0" stopIfTrue="1">
      <formula>$AV$15=1</formula>
    </cfRule>
  </conditionalFormatting>
  <printOptions/>
  <pageMargins left="0" right="0" top="0" bottom="0" header="0.3145833333333333" footer="0.3145833333333333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E34"/>
  <sheetViews>
    <sheetView zoomScalePageLayoutView="0" workbookViewId="0" topLeftCell="A22">
      <selection activeCell="C34" sqref="C34:E34"/>
    </sheetView>
  </sheetViews>
  <sheetFormatPr defaultColWidth="8.875" defaultRowHeight="13.5"/>
  <cols>
    <col min="1" max="1" width="8.875" style="224" customWidth="1"/>
    <col min="2" max="2" width="11.625" style="224" customWidth="1"/>
    <col min="3" max="3" width="13.50390625" style="224" customWidth="1"/>
    <col min="4" max="5" width="23.625" style="224" customWidth="1"/>
    <col min="6" max="16384" width="8.875" style="224" customWidth="1"/>
  </cols>
  <sheetData>
    <row r="2" ht="22.5" customHeight="1" thickBot="1">
      <c r="C2" s="225" t="s">
        <v>1368</v>
      </c>
    </row>
    <row r="3" spans="2:5" ht="15" thickBot="1" thickTop="1">
      <c r="B3" s="226"/>
      <c r="C3" s="227"/>
      <c r="D3" s="228" t="s">
        <v>1376</v>
      </c>
      <c r="E3" s="228" t="s">
        <v>1377</v>
      </c>
    </row>
    <row r="4" spans="2:5" ht="33.75" customHeight="1" thickBot="1" thickTop="1">
      <c r="B4" s="230" t="s">
        <v>1378</v>
      </c>
      <c r="C4" s="231" t="s">
        <v>1379</v>
      </c>
      <c r="D4" s="232" t="s">
        <v>1380</v>
      </c>
      <c r="E4" s="232" t="s">
        <v>1381</v>
      </c>
    </row>
    <row r="5" spans="2:5" ht="33.75" customHeight="1" thickBot="1" thickTop="1">
      <c r="B5" s="226"/>
      <c r="C5" s="231" t="s">
        <v>1382</v>
      </c>
      <c r="D5" s="232" t="s">
        <v>1383</v>
      </c>
      <c r="E5" s="232" t="s">
        <v>1380</v>
      </c>
    </row>
    <row r="6" spans="2:5" ht="33.75" customHeight="1" thickBot="1" thickTop="1">
      <c r="B6" s="226"/>
      <c r="C6" s="231" t="s">
        <v>1384</v>
      </c>
      <c r="D6" s="232" t="s">
        <v>1385</v>
      </c>
      <c r="E6" s="232" t="s">
        <v>1380</v>
      </c>
    </row>
    <row r="7" spans="2:5" ht="33.75" customHeight="1" thickBot="1" thickTop="1">
      <c r="B7" s="226"/>
      <c r="C7" s="231" t="s">
        <v>1386</v>
      </c>
      <c r="D7" s="232" t="s">
        <v>1387</v>
      </c>
      <c r="E7" s="232" t="s">
        <v>1388</v>
      </c>
    </row>
    <row r="8" spans="2:5" ht="33.75" customHeight="1" thickBot="1" thickTop="1">
      <c r="B8" s="226"/>
      <c r="C8" s="231" t="s">
        <v>1389</v>
      </c>
      <c r="D8" s="232" t="s">
        <v>1388</v>
      </c>
      <c r="E8" s="232" t="s">
        <v>1390</v>
      </c>
    </row>
    <row r="9" spans="2:5" ht="33.75" customHeight="1" thickBot="1" thickTop="1">
      <c r="B9" s="226"/>
      <c r="C9" s="231" t="s">
        <v>1391</v>
      </c>
      <c r="D9" s="232" t="s">
        <v>1392</v>
      </c>
      <c r="E9" s="232" t="s">
        <v>1393</v>
      </c>
    </row>
    <row r="10" spans="2:5" ht="33.75" customHeight="1" thickBot="1" thickTop="1">
      <c r="B10" s="226"/>
      <c r="C10" s="231" t="s">
        <v>1394</v>
      </c>
      <c r="D10" s="232" t="s">
        <v>1395</v>
      </c>
      <c r="E10" s="232" t="s">
        <v>1396</v>
      </c>
    </row>
    <row r="11" spans="2:5" ht="33.75" customHeight="1" thickBot="1" thickTop="1">
      <c r="B11" s="226"/>
      <c r="C11" s="231" t="s">
        <v>1397</v>
      </c>
      <c r="D11" s="232" t="s">
        <v>1396</v>
      </c>
      <c r="E11" s="232" t="s">
        <v>1398</v>
      </c>
    </row>
    <row r="12" spans="2:5" ht="33.75" customHeight="1" thickBot="1" thickTop="1">
      <c r="B12" s="226"/>
      <c r="C12" s="231" t="s">
        <v>1399</v>
      </c>
      <c r="D12" s="232" t="s">
        <v>1400</v>
      </c>
      <c r="E12" s="232" t="s">
        <v>1401</v>
      </c>
    </row>
    <row r="13" spans="2:5" ht="33.75" customHeight="1" thickBot="1" thickTop="1">
      <c r="B13" s="226"/>
      <c r="C13" s="231" t="s">
        <v>1402</v>
      </c>
      <c r="D13" s="232" t="s">
        <v>1396</v>
      </c>
      <c r="E13" s="232" t="s">
        <v>1403</v>
      </c>
    </row>
    <row r="14" spans="2:5" ht="33.75" customHeight="1" thickBot="1" thickTop="1">
      <c r="B14" s="226"/>
      <c r="C14" s="231" t="s">
        <v>1404</v>
      </c>
      <c r="D14" s="232" t="s">
        <v>1405</v>
      </c>
      <c r="E14" s="232" t="s">
        <v>1406</v>
      </c>
    </row>
    <row r="15" spans="2:5" ht="33.75" customHeight="1" thickBot="1" thickTop="1">
      <c r="B15" s="226"/>
      <c r="C15" s="233" t="s">
        <v>1407</v>
      </c>
      <c r="D15" s="234" t="s">
        <v>1408</v>
      </c>
      <c r="E15" s="234" t="s">
        <v>1396</v>
      </c>
    </row>
    <row r="16" spans="2:5" ht="33.75" customHeight="1" thickBot="1" thickTop="1">
      <c r="B16" s="226"/>
      <c r="C16" s="235" t="s">
        <v>1409</v>
      </c>
      <c r="D16" s="234" t="s">
        <v>1410</v>
      </c>
      <c r="E16" s="234" t="s">
        <v>1369</v>
      </c>
    </row>
    <row r="17" spans="2:5" ht="33.75" customHeight="1" thickBot="1" thickTop="1">
      <c r="B17" s="226"/>
      <c r="C17" s="235" t="s">
        <v>1411</v>
      </c>
      <c r="D17" s="234" t="s">
        <v>1370</v>
      </c>
      <c r="E17" s="234" t="s">
        <v>1371</v>
      </c>
    </row>
    <row r="18" spans="2:5" ht="33.75" customHeight="1" thickBot="1" thickTop="1">
      <c r="B18" s="226"/>
      <c r="C18" s="235" t="s">
        <v>1412</v>
      </c>
      <c r="D18" s="234" t="s">
        <v>1372</v>
      </c>
      <c r="E18" s="234" t="s">
        <v>1373</v>
      </c>
    </row>
    <row r="19" spans="2:5" ht="33.75" customHeight="1" thickBot="1" thickTop="1">
      <c r="B19" s="226"/>
      <c r="C19" s="235" t="s">
        <v>1413</v>
      </c>
      <c r="D19" s="234" t="s">
        <v>1374</v>
      </c>
      <c r="E19" s="234" t="s">
        <v>1375</v>
      </c>
    </row>
    <row r="20" spans="2:5" ht="33.75" customHeight="1" thickBot="1" thickTop="1">
      <c r="B20" s="226"/>
      <c r="C20" s="236" t="s">
        <v>1414</v>
      </c>
      <c r="D20" s="237" t="s">
        <v>1415</v>
      </c>
      <c r="E20" s="237" t="s">
        <v>1416</v>
      </c>
    </row>
    <row r="21" spans="2:5" ht="33.75" customHeight="1">
      <c r="B21" s="238"/>
      <c r="C21" s="239"/>
      <c r="D21" s="240"/>
      <c r="E21" s="240"/>
    </row>
    <row r="22" spans="2:5" ht="33.75" customHeight="1">
      <c r="B22" s="238"/>
      <c r="C22" s="239"/>
      <c r="D22" s="240"/>
      <c r="E22" s="240"/>
    </row>
    <row r="23" spans="2:5" ht="33.75" customHeight="1" thickBot="1">
      <c r="B23" s="238"/>
      <c r="C23" s="241"/>
      <c r="D23" s="242"/>
      <c r="E23" s="242"/>
    </row>
    <row r="24" spans="2:5" ht="33.75" customHeight="1" thickBot="1">
      <c r="B24" s="230" t="s">
        <v>1417</v>
      </c>
      <c r="C24" s="235" t="s">
        <v>1418</v>
      </c>
      <c r="D24" s="234" t="s">
        <v>1415</v>
      </c>
      <c r="E24" s="234" t="s">
        <v>1419</v>
      </c>
    </row>
    <row r="25" spans="2:5" ht="33.75" customHeight="1" thickBot="1" thickTop="1">
      <c r="B25" s="243"/>
      <c r="C25" s="235" t="s">
        <v>1420</v>
      </c>
      <c r="D25" s="234" t="s">
        <v>1421</v>
      </c>
      <c r="E25" s="234" t="s">
        <v>1422</v>
      </c>
    </row>
    <row r="26" spans="3:5" ht="33.75" customHeight="1" thickBot="1" thickTop="1">
      <c r="C26" s="235" t="s">
        <v>1423</v>
      </c>
      <c r="D26" s="234" t="s">
        <v>1422</v>
      </c>
      <c r="E26" s="234" t="s">
        <v>1424</v>
      </c>
    </row>
    <row r="27" spans="3:5" ht="33.75" customHeight="1" thickBot="1" thickTop="1">
      <c r="C27" s="235" t="s">
        <v>1425</v>
      </c>
      <c r="D27" s="234" t="s">
        <v>1422</v>
      </c>
      <c r="E27" s="234" t="s">
        <v>1426</v>
      </c>
    </row>
    <row r="28" spans="3:5" ht="33.75" customHeight="1" thickBot="1" thickTop="1">
      <c r="C28" s="235" t="s">
        <v>1427</v>
      </c>
      <c r="D28" s="234" t="s">
        <v>1422</v>
      </c>
      <c r="E28" s="234" t="s">
        <v>1428</v>
      </c>
    </row>
    <row r="29" spans="3:5" ht="33.75" customHeight="1" thickBot="1" thickTop="1">
      <c r="C29" s="235" t="s">
        <v>1429</v>
      </c>
      <c r="D29" s="234" t="s">
        <v>1422</v>
      </c>
      <c r="E29" s="234" t="s">
        <v>1430</v>
      </c>
    </row>
    <row r="30" spans="3:5" ht="33.75" customHeight="1" thickBot="1" thickTop="1">
      <c r="C30" s="235" t="s">
        <v>1431</v>
      </c>
      <c r="D30" s="234" t="s">
        <v>1432</v>
      </c>
      <c r="E30" s="234" t="s">
        <v>1433</v>
      </c>
    </row>
    <row r="31" spans="3:5" ht="33.75" customHeight="1" thickBot="1" thickTop="1">
      <c r="C31" s="235" t="s">
        <v>1434</v>
      </c>
      <c r="D31" s="234" t="s">
        <v>1435</v>
      </c>
      <c r="E31" s="234" t="s">
        <v>1436</v>
      </c>
    </row>
    <row r="32" spans="3:5" ht="33.75" customHeight="1" thickBot="1" thickTop="1">
      <c r="C32" s="235" t="s">
        <v>1437</v>
      </c>
      <c r="D32" s="234" t="s">
        <v>1438</v>
      </c>
      <c r="E32" s="234" t="s">
        <v>1422</v>
      </c>
    </row>
    <row r="33" spans="3:5" s="246" customFormat="1" ht="33.75" customHeight="1" thickBot="1" thickTop="1">
      <c r="C33" s="244" t="s">
        <v>1439</v>
      </c>
      <c r="D33" s="245" t="s">
        <v>1440</v>
      </c>
      <c r="E33" s="245" t="s">
        <v>1441</v>
      </c>
    </row>
    <row r="34" spans="3:5" s="246" customFormat="1" ht="33.75" customHeight="1" thickBot="1" thickTop="1">
      <c r="C34" s="326" t="s">
        <v>1497</v>
      </c>
      <c r="D34" s="336" t="s">
        <v>1422</v>
      </c>
      <c r="E34" s="336" t="s">
        <v>1483</v>
      </c>
    </row>
    <row r="35" ht="14.25" thickTop="1"/>
  </sheetData>
  <sheetProtection/>
  <printOptions/>
  <pageMargins left="0.2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3:H63"/>
  <sheetViews>
    <sheetView zoomScaleSheetLayoutView="100" zoomScalePageLayoutView="0" workbookViewId="0" topLeftCell="A1">
      <selection activeCell="A49" sqref="A49:IV49"/>
    </sheetView>
  </sheetViews>
  <sheetFormatPr defaultColWidth="10.00390625" defaultRowHeight="13.5" customHeight="1"/>
  <sheetData>
    <row r="12" ht="1.5" customHeight="1"/>
    <row r="13" spans="1:8" s="96" customFormat="1" ht="12" customHeight="1">
      <c r="A13" s="568" t="s">
        <v>1484</v>
      </c>
      <c r="B13" s="568"/>
      <c r="C13" s="568"/>
      <c r="D13" s="568"/>
      <c r="E13" s="568"/>
      <c r="F13" s="568"/>
      <c r="G13" s="568"/>
      <c r="H13" s="568"/>
    </row>
    <row r="14" spans="1:8" s="96" customFormat="1" ht="12" customHeight="1">
      <c r="A14" s="568"/>
      <c r="B14" s="568"/>
      <c r="C14" s="568"/>
      <c r="D14" s="568"/>
      <c r="E14" s="568"/>
      <c r="F14" s="568"/>
      <c r="G14" s="568"/>
      <c r="H14" s="568"/>
    </row>
    <row r="15" spans="1:8" s="96" customFormat="1" ht="12" customHeight="1">
      <c r="A15" s="568" t="s">
        <v>1485</v>
      </c>
      <c r="B15" s="568"/>
      <c r="C15" s="568"/>
      <c r="D15" s="568"/>
      <c r="E15" s="568"/>
      <c r="F15" s="568"/>
      <c r="G15" s="568"/>
      <c r="H15" s="568"/>
    </row>
    <row r="16" spans="1:8" s="96" customFormat="1" ht="13.5" customHeight="1">
      <c r="A16" s="568"/>
      <c r="B16" s="568"/>
      <c r="C16" s="568"/>
      <c r="D16" s="568"/>
      <c r="E16" s="568"/>
      <c r="F16" s="568"/>
      <c r="G16" s="568"/>
      <c r="H16" s="568"/>
    </row>
    <row r="17" spans="1:8" s="96" customFormat="1" ht="13.5" customHeight="1">
      <c r="A17" s="325"/>
      <c r="B17" s="325"/>
      <c r="C17" s="325"/>
      <c r="D17" s="325"/>
      <c r="E17" s="325"/>
      <c r="F17" s="325"/>
      <c r="G17" s="325"/>
      <c r="H17" s="325"/>
    </row>
    <row r="32" ht="3.75" customHeight="1"/>
    <row r="33" spans="3:6" ht="13.5" customHeight="1">
      <c r="C33" s="568" t="s">
        <v>1486</v>
      </c>
      <c r="D33" s="568"/>
      <c r="E33" s="568"/>
      <c r="F33" s="568"/>
    </row>
    <row r="34" spans="3:6" ht="13.5" customHeight="1">
      <c r="C34" s="568"/>
      <c r="D34" s="568"/>
      <c r="E34" s="568"/>
      <c r="F34" s="568"/>
    </row>
    <row r="35" spans="3:6" ht="13.5" customHeight="1">
      <c r="C35" s="325"/>
      <c r="D35" s="325"/>
      <c r="E35" s="325"/>
      <c r="F35" s="325"/>
    </row>
    <row r="47" spans="1:8" ht="13.5" customHeight="1">
      <c r="A47" s="568" t="s">
        <v>1487</v>
      </c>
      <c r="B47" s="568"/>
      <c r="C47" s="568"/>
      <c r="D47" s="568"/>
      <c r="E47" s="568"/>
      <c r="F47" s="568"/>
      <c r="G47" s="568"/>
      <c r="H47" s="568"/>
    </row>
    <row r="48" spans="1:8" ht="13.5" customHeight="1">
      <c r="A48" s="568"/>
      <c r="B48" s="568"/>
      <c r="C48" s="568"/>
      <c r="D48" s="568"/>
      <c r="E48" s="568"/>
      <c r="F48" s="568"/>
      <c r="G48" s="568"/>
      <c r="H48" s="568"/>
    </row>
    <row r="49" spans="1:8" ht="13.5" customHeight="1">
      <c r="A49" s="325"/>
      <c r="B49" s="325"/>
      <c r="C49" s="325"/>
      <c r="D49" s="325"/>
      <c r="E49" s="325"/>
      <c r="F49" s="325"/>
      <c r="G49" s="325"/>
      <c r="H49" s="325"/>
    </row>
    <row r="62" spans="1:8" ht="13.5" customHeight="1">
      <c r="A62" s="567" t="s">
        <v>1488</v>
      </c>
      <c r="B62" s="567"/>
      <c r="C62" s="567"/>
      <c r="D62" s="567"/>
      <c r="E62" s="567"/>
      <c r="F62" s="567"/>
      <c r="G62" s="567"/>
      <c r="H62" s="567"/>
    </row>
    <row r="63" spans="1:8" ht="13.5" customHeight="1">
      <c r="A63" s="567"/>
      <c r="B63" s="567"/>
      <c r="C63" s="567"/>
      <c r="D63" s="567"/>
      <c r="E63" s="567"/>
      <c r="F63" s="567"/>
      <c r="G63" s="567"/>
      <c r="H63" s="567"/>
    </row>
  </sheetData>
  <sheetProtection/>
  <mergeCells count="5">
    <mergeCell ref="A62:H63"/>
    <mergeCell ref="A13:H14"/>
    <mergeCell ref="A15:H16"/>
    <mergeCell ref="C33:F34"/>
    <mergeCell ref="A47:H48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84"/>
  <sheetViews>
    <sheetView zoomScaleSheetLayoutView="100" zoomScalePageLayoutView="0" workbookViewId="0" topLeftCell="A529">
      <selection activeCell="M205" sqref="C1:M16384"/>
    </sheetView>
  </sheetViews>
  <sheetFormatPr defaultColWidth="16.125" defaultRowHeight="13.5" customHeight="1"/>
  <cols>
    <col min="1" max="2" width="8.00390625" style="79" customWidth="1"/>
    <col min="3" max="9" width="1.00390625" style="79" hidden="1" customWidth="1"/>
    <col min="10" max="11" width="1.00390625" style="90" hidden="1" customWidth="1"/>
    <col min="12" max="13" width="1.00390625" style="79" hidden="1" customWidth="1"/>
    <col min="14" max="15" width="8.00390625" style="79" customWidth="1"/>
    <col min="16" max="16384" width="16.125" style="79" customWidth="1"/>
  </cols>
  <sheetData>
    <row r="2" spans="2:8" ht="13.5" customHeight="1">
      <c r="B2" s="576" t="s">
        <v>1137</v>
      </c>
      <c r="C2" s="576"/>
      <c r="D2" s="575" t="s">
        <v>1138</v>
      </c>
      <c r="E2" s="575"/>
      <c r="F2" s="575"/>
      <c r="G2" s="575"/>
      <c r="H2" s="575"/>
    </row>
    <row r="3" spans="2:8" ht="13.5" customHeight="1">
      <c r="B3" s="576"/>
      <c r="C3" s="576"/>
      <c r="D3" s="575"/>
      <c r="E3" s="575"/>
      <c r="F3" s="575"/>
      <c r="G3" s="575"/>
      <c r="H3" s="575"/>
    </row>
    <row r="4" spans="2:8" ht="13.5" customHeight="1">
      <c r="B4" s="110" t="s">
        <v>1139</v>
      </c>
      <c r="G4" s="79" t="s">
        <v>966</v>
      </c>
      <c r="H4" s="79" t="s">
        <v>967</v>
      </c>
    </row>
    <row r="5" spans="2:8" ht="13.5" customHeight="1">
      <c r="B5" s="110" t="s">
        <v>1139</v>
      </c>
      <c r="G5" s="115">
        <f>COUNTIF(M4:M15,"東近江市")</f>
        <v>0</v>
      </c>
      <c r="H5" s="116">
        <f>(G5/RIGHT(A15,2))</f>
        <v>0</v>
      </c>
    </row>
    <row r="6" spans="1:13" ht="13.5" customHeight="1">
      <c r="A6" s="165" t="s">
        <v>1140</v>
      </c>
      <c r="B6" s="191" t="s">
        <v>1141</v>
      </c>
      <c r="C6" s="79" t="s">
        <v>1142</v>
      </c>
      <c r="D6" s="110" t="s">
        <v>1139</v>
      </c>
      <c r="F6" s="192" t="str">
        <f>A6</f>
        <v>A01</v>
      </c>
      <c r="G6" s="110" t="str">
        <f>B6&amp;C6</f>
        <v>塩田浩三</v>
      </c>
      <c r="H6" s="79" t="str">
        <f>D6</f>
        <v>安土ＴＣ</v>
      </c>
      <c r="I6" s="110" t="s">
        <v>322</v>
      </c>
      <c r="J6" s="110">
        <v>1956</v>
      </c>
      <c r="K6" s="110">
        <f aca="true" t="shared" si="0" ref="K6:K15">2015-J6</f>
        <v>59</v>
      </c>
      <c r="L6" s="81" t="str">
        <f aca="true" t="shared" si="1" ref="L6:L15">IF(G6="","",IF(COUNTIF($G$3:$G$15,G6)&gt;1,"2重登録","OK"))</f>
        <v>OK</v>
      </c>
      <c r="M6" s="96" t="s">
        <v>1143</v>
      </c>
    </row>
    <row r="7" spans="1:13" ht="13.5" customHeight="1">
      <c r="A7" s="165" t="s">
        <v>1144</v>
      </c>
      <c r="B7" s="191" t="s">
        <v>1145</v>
      </c>
      <c r="C7" s="79" t="s">
        <v>1146</v>
      </c>
      <c r="D7" s="110" t="s">
        <v>1139</v>
      </c>
      <c r="F7" s="192" t="str">
        <f aca="true" t="shared" si="2" ref="F7:F15">A7</f>
        <v>A02</v>
      </c>
      <c r="G7" s="110" t="str">
        <f aca="true" t="shared" si="3" ref="G7:G15">B7&amp;C7</f>
        <v>寺田昌登</v>
      </c>
      <c r="H7" s="79" t="str">
        <f aca="true" t="shared" si="4" ref="H7:H15">D7</f>
        <v>安土ＴＣ</v>
      </c>
      <c r="I7" s="110" t="s">
        <v>322</v>
      </c>
      <c r="J7" s="110">
        <v>1947</v>
      </c>
      <c r="K7" s="110">
        <f t="shared" si="0"/>
        <v>68</v>
      </c>
      <c r="L7" s="81" t="str">
        <f t="shared" si="1"/>
        <v>OK</v>
      </c>
      <c r="M7" s="96" t="s">
        <v>1143</v>
      </c>
    </row>
    <row r="8" spans="1:13" ht="13.5" customHeight="1">
      <c r="A8" s="165" t="s">
        <v>1147</v>
      </c>
      <c r="B8" s="191" t="s">
        <v>1001</v>
      </c>
      <c r="C8" s="79" t="s">
        <v>1249</v>
      </c>
      <c r="D8" s="110" t="s">
        <v>1139</v>
      </c>
      <c r="F8" s="192" t="str">
        <f t="shared" si="2"/>
        <v>A03</v>
      </c>
      <c r="G8" s="110" t="str">
        <f t="shared" si="3"/>
        <v>神山勝治</v>
      </c>
      <c r="H8" s="79" t="str">
        <f t="shared" si="4"/>
        <v>安土ＴＣ</v>
      </c>
      <c r="I8" s="110" t="s">
        <v>322</v>
      </c>
      <c r="J8" s="110">
        <v>1964</v>
      </c>
      <c r="K8" s="110">
        <f t="shared" si="0"/>
        <v>51</v>
      </c>
      <c r="L8" s="81" t="str">
        <f t="shared" si="1"/>
        <v>OK</v>
      </c>
      <c r="M8" s="96" t="s">
        <v>1143</v>
      </c>
    </row>
    <row r="9" spans="1:13" ht="13.5" customHeight="1">
      <c r="A9" s="165" t="s">
        <v>1148</v>
      </c>
      <c r="B9" s="191" t="s">
        <v>1149</v>
      </c>
      <c r="C9" s="79" t="s">
        <v>1250</v>
      </c>
      <c r="D9" s="110" t="s">
        <v>1139</v>
      </c>
      <c r="F9" s="192" t="str">
        <f t="shared" si="2"/>
        <v>A04</v>
      </c>
      <c r="G9" s="110" t="str">
        <f t="shared" si="3"/>
        <v>片山光紀</v>
      </c>
      <c r="H9" s="79" t="str">
        <f t="shared" si="4"/>
        <v>安土ＴＣ</v>
      </c>
      <c r="I9" s="110" t="s">
        <v>322</v>
      </c>
      <c r="J9" s="110">
        <v>1965</v>
      </c>
      <c r="K9" s="110">
        <f t="shared" si="0"/>
        <v>50</v>
      </c>
      <c r="L9" s="81" t="str">
        <f t="shared" si="1"/>
        <v>OK</v>
      </c>
      <c r="M9" s="96" t="s">
        <v>1143</v>
      </c>
    </row>
    <row r="10" spans="1:13" ht="13.5" customHeight="1">
      <c r="A10" s="165" t="s">
        <v>1150</v>
      </c>
      <c r="B10" s="191" t="s">
        <v>1151</v>
      </c>
      <c r="C10" s="79" t="s">
        <v>1152</v>
      </c>
      <c r="D10" s="110" t="s">
        <v>1139</v>
      </c>
      <c r="F10" s="192" t="str">
        <f t="shared" si="2"/>
        <v>A05</v>
      </c>
      <c r="G10" s="110" t="str">
        <f t="shared" si="3"/>
        <v>濱邊皓彦</v>
      </c>
      <c r="H10" s="79" t="str">
        <f t="shared" si="4"/>
        <v>安土ＴＣ</v>
      </c>
      <c r="I10" s="110" t="s">
        <v>322</v>
      </c>
      <c r="J10" s="110">
        <v>1941</v>
      </c>
      <c r="K10" s="110">
        <f t="shared" si="0"/>
        <v>74</v>
      </c>
      <c r="L10" s="81" t="str">
        <f t="shared" si="1"/>
        <v>OK</v>
      </c>
      <c r="M10" s="96" t="s">
        <v>1143</v>
      </c>
    </row>
    <row r="11" spans="1:13" ht="13.5" customHeight="1">
      <c r="A11" s="165" t="s">
        <v>1153</v>
      </c>
      <c r="B11" s="191" t="s">
        <v>1154</v>
      </c>
      <c r="C11" s="79" t="s">
        <v>1251</v>
      </c>
      <c r="D11" s="110" t="s">
        <v>1139</v>
      </c>
      <c r="F11" s="192" t="str">
        <f t="shared" si="2"/>
        <v>A06</v>
      </c>
      <c r="G11" s="110" t="str">
        <f t="shared" si="3"/>
        <v>河村能裕</v>
      </c>
      <c r="H11" s="79" t="str">
        <f t="shared" si="4"/>
        <v>安土ＴＣ</v>
      </c>
      <c r="I11" s="110" t="s">
        <v>322</v>
      </c>
      <c r="J11" s="110">
        <v>1969</v>
      </c>
      <c r="K11" s="110">
        <f t="shared" si="0"/>
        <v>46</v>
      </c>
      <c r="L11" s="81" t="str">
        <f t="shared" si="1"/>
        <v>OK</v>
      </c>
      <c r="M11" s="96" t="s">
        <v>1155</v>
      </c>
    </row>
    <row r="12" spans="1:13" ht="13.5" customHeight="1">
      <c r="A12" s="165" t="s">
        <v>1156</v>
      </c>
      <c r="B12" s="193" t="s">
        <v>1002</v>
      </c>
      <c r="C12" s="79" t="s">
        <v>1252</v>
      </c>
      <c r="D12" s="110" t="s">
        <v>1139</v>
      </c>
      <c r="F12" s="192" t="str">
        <f t="shared" si="2"/>
        <v>A07</v>
      </c>
      <c r="G12" s="110" t="str">
        <f t="shared" si="3"/>
        <v>松村友二</v>
      </c>
      <c r="H12" s="79" t="str">
        <f t="shared" si="4"/>
        <v>安土ＴＣ</v>
      </c>
      <c r="I12" s="110" t="s">
        <v>322</v>
      </c>
      <c r="J12" s="110">
        <v>1965</v>
      </c>
      <c r="K12" s="110">
        <f t="shared" si="0"/>
        <v>50</v>
      </c>
      <c r="L12" s="81" t="str">
        <f t="shared" si="1"/>
        <v>OK</v>
      </c>
      <c r="M12" s="96" t="s">
        <v>1143</v>
      </c>
    </row>
    <row r="13" spans="1:13" ht="13.5" customHeight="1">
      <c r="A13" s="165" t="s">
        <v>1157</v>
      </c>
      <c r="B13" s="193" t="s">
        <v>1158</v>
      </c>
      <c r="C13" s="79" t="s">
        <v>1159</v>
      </c>
      <c r="D13" s="110" t="s">
        <v>1139</v>
      </c>
      <c r="F13" s="192" t="str">
        <f t="shared" si="2"/>
        <v>A08</v>
      </c>
      <c r="G13" s="110" t="str">
        <f t="shared" si="3"/>
        <v>住田安司</v>
      </c>
      <c r="H13" s="79" t="str">
        <f t="shared" si="4"/>
        <v>安土ＴＣ</v>
      </c>
      <c r="I13" s="110" t="s">
        <v>322</v>
      </c>
      <c r="J13" s="110">
        <v>1977</v>
      </c>
      <c r="K13" s="110">
        <f t="shared" si="0"/>
        <v>38</v>
      </c>
      <c r="L13" s="81" t="str">
        <f t="shared" si="1"/>
        <v>OK</v>
      </c>
      <c r="M13" s="96" t="s">
        <v>1143</v>
      </c>
    </row>
    <row r="14" spans="1:13" ht="13.5" customHeight="1">
      <c r="A14" s="165" t="s">
        <v>1160</v>
      </c>
      <c r="B14" s="193" t="s">
        <v>1003</v>
      </c>
      <c r="C14" s="79" t="s">
        <v>1253</v>
      </c>
      <c r="D14" s="110" t="s">
        <v>1139</v>
      </c>
      <c r="F14" s="192" t="str">
        <f t="shared" si="2"/>
        <v>A09</v>
      </c>
      <c r="G14" s="110" t="str">
        <f t="shared" si="3"/>
        <v>北川栄治</v>
      </c>
      <c r="H14" s="79" t="str">
        <f t="shared" si="4"/>
        <v>安土ＴＣ</v>
      </c>
      <c r="I14" s="110" t="s">
        <v>322</v>
      </c>
      <c r="J14" s="110">
        <v>1971</v>
      </c>
      <c r="K14" s="110">
        <f t="shared" si="0"/>
        <v>44</v>
      </c>
      <c r="L14" s="81" t="str">
        <f t="shared" si="1"/>
        <v>OK</v>
      </c>
      <c r="M14" s="96" t="s">
        <v>1143</v>
      </c>
    </row>
    <row r="15" spans="1:13" ht="13.5">
      <c r="A15" s="165" t="s">
        <v>1161</v>
      </c>
      <c r="B15" s="110" t="s">
        <v>1162</v>
      </c>
      <c r="C15" s="80" t="s">
        <v>1254</v>
      </c>
      <c r="D15" s="110" t="s">
        <v>1139</v>
      </c>
      <c r="F15" s="192" t="str">
        <f t="shared" si="2"/>
        <v>A10</v>
      </c>
      <c r="G15" s="110" t="str">
        <f t="shared" si="3"/>
        <v>脇野佳邦</v>
      </c>
      <c r="H15" s="79" t="str">
        <f t="shared" si="4"/>
        <v>安土ＴＣ</v>
      </c>
      <c r="I15" s="110" t="s">
        <v>322</v>
      </c>
      <c r="J15" s="110">
        <v>1973</v>
      </c>
      <c r="K15" s="110">
        <f t="shared" si="0"/>
        <v>42</v>
      </c>
      <c r="L15" s="81" t="str">
        <f t="shared" si="1"/>
        <v>OK</v>
      </c>
      <c r="M15" s="96" t="s">
        <v>1143</v>
      </c>
    </row>
    <row r="19" spans="2:12" s="96" customFormat="1" ht="13.5">
      <c r="B19" s="576" t="s">
        <v>1004</v>
      </c>
      <c r="C19" s="576"/>
      <c r="D19" s="576" t="s">
        <v>1005</v>
      </c>
      <c r="E19" s="576"/>
      <c r="F19" s="576"/>
      <c r="G19" s="576"/>
      <c r="H19" s="576"/>
      <c r="I19" s="110"/>
      <c r="J19" s="110"/>
      <c r="K19" s="110"/>
      <c r="L19" s="81"/>
    </row>
    <row r="20" spans="2:12" s="96" customFormat="1" ht="13.5">
      <c r="B20" s="576"/>
      <c r="C20" s="576"/>
      <c r="D20" s="576"/>
      <c r="E20" s="576"/>
      <c r="F20" s="576"/>
      <c r="G20" s="576"/>
      <c r="H20" s="576"/>
      <c r="I20" s="110"/>
      <c r="J20" s="110"/>
      <c r="K20" s="110"/>
      <c r="L20" s="81"/>
    </row>
    <row r="21" spans="2:12" s="96" customFormat="1" ht="13.5">
      <c r="B21" s="110"/>
      <c r="C21" s="110"/>
      <c r="D21" s="110"/>
      <c r="E21" s="110"/>
      <c r="F21" s="110"/>
      <c r="G21" s="79" t="s">
        <v>1006</v>
      </c>
      <c r="H21" s="79" t="s">
        <v>1007</v>
      </c>
      <c r="I21" s="79"/>
      <c r="J21" s="90"/>
      <c r="K21" s="110"/>
      <c r="L21" s="81"/>
    </row>
    <row r="22" spans="1:12" s="96" customFormat="1" ht="13.5">
      <c r="A22" s="82"/>
      <c r="B22" s="577"/>
      <c r="C22" s="577"/>
      <c r="D22" s="110"/>
      <c r="E22" s="110"/>
      <c r="F22" s="110"/>
      <c r="G22" s="115">
        <f>COUNTIF(M24:M53,"東近江市")</f>
        <v>0</v>
      </c>
      <c r="H22" s="116">
        <v>0</v>
      </c>
      <c r="I22" s="79"/>
      <c r="J22" s="90"/>
      <c r="K22" s="110"/>
      <c r="L22" s="81"/>
    </row>
    <row r="23" spans="1:12" s="96" customFormat="1" ht="13.5">
      <c r="A23" s="82"/>
      <c r="B23" s="82"/>
      <c r="C23" s="82"/>
      <c r="D23" s="110" t="s">
        <v>1066</v>
      </c>
      <c r="E23" s="110"/>
      <c r="F23" s="110"/>
      <c r="G23" s="115"/>
      <c r="H23" s="116" t="s">
        <v>1067</v>
      </c>
      <c r="I23" s="79"/>
      <c r="J23" s="90"/>
      <c r="K23" s="110"/>
      <c r="L23" s="81"/>
    </row>
    <row r="24" spans="1:13" s="147" customFormat="1" ht="13.5">
      <c r="A24" s="147" t="s">
        <v>1068</v>
      </c>
      <c r="B24" s="109" t="s">
        <v>829</v>
      </c>
      <c r="C24" s="147" t="s">
        <v>830</v>
      </c>
      <c r="D24" s="147" t="s">
        <v>831</v>
      </c>
      <c r="F24" s="147" t="str">
        <f>A24</f>
        <v>B01</v>
      </c>
      <c r="G24" s="147" t="str">
        <f>B24&amp;C24</f>
        <v>池端誠治</v>
      </c>
      <c r="H24" s="147" t="s">
        <v>831</v>
      </c>
      <c r="I24" s="147" t="s">
        <v>322</v>
      </c>
      <c r="J24" s="147">
        <v>1972</v>
      </c>
      <c r="K24" s="91">
        <f>IF(J24="","",(2013-J24))</f>
        <v>41</v>
      </c>
      <c r="L24" s="81" t="str">
        <f aca="true" t="shared" si="5" ref="L24:L53">IF(G24="","",IF(COUNTIF($G$3:$G$634,G24)&gt;1,"2重登録","OK"))</f>
        <v>OK</v>
      </c>
      <c r="M24" s="147" t="s">
        <v>367</v>
      </c>
    </row>
    <row r="25" spans="1:17" s="147" customFormat="1" ht="13.5">
      <c r="A25" s="147" t="s">
        <v>1255</v>
      </c>
      <c r="B25" s="147" t="s">
        <v>1069</v>
      </c>
      <c r="C25" s="147" t="s">
        <v>1070</v>
      </c>
      <c r="D25" s="147" t="s">
        <v>1256</v>
      </c>
      <c r="F25" s="147" t="str">
        <f aca="true" t="shared" si="6" ref="F25:F53">A25</f>
        <v>B02</v>
      </c>
      <c r="G25" s="147" t="str">
        <f aca="true" t="shared" si="7" ref="G25:G53">B25&amp;C25</f>
        <v>荻野義之</v>
      </c>
      <c r="H25" s="147" t="s">
        <v>1256</v>
      </c>
      <c r="I25" s="147" t="s">
        <v>322</v>
      </c>
      <c r="K25" s="91">
        <f aca="true" t="shared" si="8" ref="K25:K53">IF(J25="","",(2013-J25))</f>
      </c>
      <c r="L25" s="81" t="str">
        <f t="shared" si="5"/>
        <v>OK</v>
      </c>
      <c r="M25" s="147" t="s">
        <v>363</v>
      </c>
      <c r="Q25" s="109"/>
    </row>
    <row r="26" spans="1:17" s="147" customFormat="1" ht="13.5">
      <c r="A26" s="147" t="s">
        <v>423</v>
      </c>
      <c r="B26" s="147" t="s">
        <v>832</v>
      </c>
      <c r="C26" s="147" t="s">
        <v>833</v>
      </c>
      <c r="D26" s="147" t="s">
        <v>831</v>
      </c>
      <c r="F26" s="147" t="str">
        <f t="shared" si="6"/>
        <v>B03</v>
      </c>
      <c r="G26" s="147" t="str">
        <f t="shared" si="7"/>
        <v>押谷繁樹</v>
      </c>
      <c r="H26" s="147" t="s">
        <v>831</v>
      </c>
      <c r="I26" s="147" t="s">
        <v>322</v>
      </c>
      <c r="J26" s="147">
        <v>1981</v>
      </c>
      <c r="K26" s="91">
        <f t="shared" si="8"/>
        <v>32</v>
      </c>
      <c r="L26" s="81" t="str">
        <f t="shared" si="5"/>
        <v>OK</v>
      </c>
      <c r="M26" s="147" t="s">
        <v>908</v>
      </c>
      <c r="Q26" s="109"/>
    </row>
    <row r="27" spans="1:17" s="147" customFormat="1" ht="13.5">
      <c r="A27" s="147" t="s">
        <v>424</v>
      </c>
      <c r="B27" s="147" t="s">
        <v>1071</v>
      </c>
      <c r="C27" s="147" t="s">
        <v>835</v>
      </c>
      <c r="D27" s="147" t="s">
        <v>831</v>
      </c>
      <c r="F27" s="147" t="str">
        <f t="shared" si="6"/>
        <v>B04</v>
      </c>
      <c r="G27" s="147" t="str">
        <f t="shared" si="7"/>
        <v>金谷太郎</v>
      </c>
      <c r="H27" s="147" t="s">
        <v>831</v>
      </c>
      <c r="I27" s="147" t="s">
        <v>322</v>
      </c>
      <c r="J27" s="147">
        <v>1976</v>
      </c>
      <c r="K27" s="91">
        <f t="shared" si="8"/>
        <v>37</v>
      </c>
      <c r="L27" s="81" t="str">
        <f t="shared" si="5"/>
        <v>OK</v>
      </c>
      <c r="M27" s="147" t="s">
        <v>367</v>
      </c>
      <c r="Q27" s="109"/>
    </row>
    <row r="28" spans="1:17" s="147" customFormat="1" ht="13.5">
      <c r="A28" s="147" t="s">
        <v>425</v>
      </c>
      <c r="B28" s="147" t="s">
        <v>906</v>
      </c>
      <c r="C28" s="147" t="s">
        <v>1072</v>
      </c>
      <c r="D28" s="147" t="s">
        <v>852</v>
      </c>
      <c r="F28" s="147" t="str">
        <f t="shared" si="6"/>
        <v>B05</v>
      </c>
      <c r="G28" s="147" t="str">
        <f t="shared" si="7"/>
        <v>佐野望</v>
      </c>
      <c r="H28" s="147" t="s">
        <v>852</v>
      </c>
      <c r="I28" s="147" t="s">
        <v>322</v>
      </c>
      <c r="J28" s="147">
        <v>1982</v>
      </c>
      <c r="K28" s="91">
        <f t="shared" si="8"/>
        <v>31</v>
      </c>
      <c r="L28" s="81" t="str">
        <f t="shared" si="5"/>
        <v>OK</v>
      </c>
      <c r="M28" s="147" t="s">
        <v>367</v>
      </c>
      <c r="Q28" s="109"/>
    </row>
    <row r="29" spans="1:13" s="147" customFormat="1" ht="13.5">
      <c r="A29" s="147" t="s">
        <v>426</v>
      </c>
      <c r="B29" s="147" t="s">
        <v>781</v>
      </c>
      <c r="C29" s="147" t="s">
        <v>836</v>
      </c>
      <c r="D29" s="147" t="s">
        <v>1256</v>
      </c>
      <c r="F29" s="147" t="str">
        <f t="shared" si="6"/>
        <v>B06</v>
      </c>
      <c r="G29" s="147" t="str">
        <f t="shared" si="7"/>
        <v>谷口友宏</v>
      </c>
      <c r="H29" s="147" t="s">
        <v>1256</v>
      </c>
      <c r="I29" s="147" t="s">
        <v>322</v>
      </c>
      <c r="J29" s="147">
        <v>1980</v>
      </c>
      <c r="K29" s="91">
        <f t="shared" si="8"/>
        <v>33</v>
      </c>
      <c r="L29" s="81" t="str">
        <f t="shared" si="5"/>
        <v>OK</v>
      </c>
      <c r="M29" s="147" t="s">
        <v>367</v>
      </c>
    </row>
    <row r="30" spans="1:13" s="147" customFormat="1" ht="13.5">
      <c r="A30" s="147" t="s">
        <v>427</v>
      </c>
      <c r="B30" s="147" t="s">
        <v>1052</v>
      </c>
      <c r="C30" s="147" t="s">
        <v>837</v>
      </c>
      <c r="D30" s="147" t="s">
        <v>1256</v>
      </c>
      <c r="F30" s="147" t="str">
        <f t="shared" si="6"/>
        <v>B07</v>
      </c>
      <c r="G30" s="147" t="str">
        <f t="shared" si="7"/>
        <v>辻義規</v>
      </c>
      <c r="H30" s="147" t="s">
        <v>1256</v>
      </c>
      <c r="I30" s="147" t="s">
        <v>322</v>
      </c>
      <c r="J30" s="147">
        <v>1973</v>
      </c>
      <c r="K30" s="91">
        <f t="shared" si="8"/>
        <v>40</v>
      </c>
      <c r="L30" s="81" t="str">
        <f t="shared" si="5"/>
        <v>OK</v>
      </c>
      <c r="M30" s="147" t="s">
        <v>367</v>
      </c>
    </row>
    <row r="31" spans="1:13" s="147" customFormat="1" ht="13.5">
      <c r="A31" s="147" t="s">
        <v>428</v>
      </c>
      <c r="B31" s="147" t="s">
        <v>330</v>
      </c>
      <c r="C31" s="147" t="s">
        <v>783</v>
      </c>
      <c r="D31" s="147" t="s">
        <v>831</v>
      </c>
      <c r="F31" s="147" t="str">
        <f t="shared" si="6"/>
        <v>B08</v>
      </c>
      <c r="G31" s="147" t="str">
        <f t="shared" si="7"/>
        <v>土田哲也</v>
      </c>
      <c r="H31" s="147" t="s">
        <v>831</v>
      </c>
      <c r="I31" s="147" t="s">
        <v>322</v>
      </c>
      <c r="J31" s="147">
        <v>1990</v>
      </c>
      <c r="K31" s="91">
        <f t="shared" si="8"/>
        <v>23</v>
      </c>
      <c r="L31" s="81" t="str">
        <f t="shared" si="5"/>
        <v>OK</v>
      </c>
      <c r="M31" s="147" t="s">
        <v>908</v>
      </c>
    </row>
    <row r="32" spans="1:13" s="147" customFormat="1" ht="13.5">
      <c r="A32" s="147" t="s">
        <v>429</v>
      </c>
      <c r="B32" s="147" t="s">
        <v>838</v>
      </c>
      <c r="C32" s="147" t="s">
        <v>839</v>
      </c>
      <c r="D32" s="147" t="s">
        <v>1256</v>
      </c>
      <c r="F32" s="147" t="str">
        <f t="shared" si="6"/>
        <v>B09</v>
      </c>
      <c r="G32" s="147" t="str">
        <f t="shared" si="7"/>
        <v>成宮康弘</v>
      </c>
      <c r="H32" s="147" t="s">
        <v>1256</v>
      </c>
      <c r="I32" s="147" t="s">
        <v>322</v>
      </c>
      <c r="J32" s="147">
        <v>1970</v>
      </c>
      <c r="K32" s="91">
        <f t="shared" si="8"/>
        <v>43</v>
      </c>
      <c r="L32" s="81" t="str">
        <f t="shared" si="5"/>
        <v>OK</v>
      </c>
      <c r="M32" s="147" t="s">
        <v>367</v>
      </c>
    </row>
    <row r="33" spans="1:13" s="147" customFormat="1" ht="13.5">
      <c r="A33" s="147" t="s">
        <v>430</v>
      </c>
      <c r="B33" s="147" t="s">
        <v>840</v>
      </c>
      <c r="C33" s="147" t="s">
        <v>1073</v>
      </c>
      <c r="D33" s="147" t="s">
        <v>1256</v>
      </c>
      <c r="F33" s="147" t="str">
        <f t="shared" si="6"/>
        <v>B10</v>
      </c>
      <c r="G33" s="147" t="str">
        <f t="shared" si="7"/>
        <v>西川昌一</v>
      </c>
      <c r="H33" s="147" t="s">
        <v>1256</v>
      </c>
      <c r="I33" s="147" t="s">
        <v>322</v>
      </c>
      <c r="J33" s="147">
        <v>1970</v>
      </c>
      <c r="K33" s="91">
        <f t="shared" si="8"/>
        <v>43</v>
      </c>
      <c r="L33" s="81" t="str">
        <f t="shared" si="5"/>
        <v>OK</v>
      </c>
      <c r="M33" s="147" t="s">
        <v>1008</v>
      </c>
    </row>
    <row r="34" spans="1:13" s="147" customFormat="1" ht="13.5">
      <c r="A34" s="147" t="s">
        <v>431</v>
      </c>
      <c r="B34" s="147" t="s">
        <v>1009</v>
      </c>
      <c r="C34" s="147" t="s">
        <v>300</v>
      </c>
      <c r="D34" s="147" t="s">
        <v>831</v>
      </c>
      <c r="F34" s="147" t="str">
        <f t="shared" si="6"/>
        <v>B11</v>
      </c>
      <c r="G34" s="147" t="str">
        <f t="shared" si="7"/>
        <v>平塚聡</v>
      </c>
      <c r="H34" s="147" t="s">
        <v>831</v>
      </c>
      <c r="I34" s="147" t="s">
        <v>322</v>
      </c>
      <c r="J34" s="147">
        <v>1960</v>
      </c>
      <c r="K34" s="91">
        <f t="shared" si="8"/>
        <v>53</v>
      </c>
      <c r="L34" s="81" t="str">
        <f t="shared" si="5"/>
        <v>OK</v>
      </c>
      <c r="M34" s="147" t="s">
        <v>367</v>
      </c>
    </row>
    <row r="35" spans="1:13" s="147" customFormat="1" ht="13.5">
      <c r="A35" s="147" t="s">
        <v>432</v>
      </c>
      <c r="B35" s="147" t="s">
        <v>1009</v>
      </c>
      <c r="C35" s="147" t="s">
        <v>1226</v>
      </c>
      <c r="D35" s="147" t="s">
        <v>834</v>
      </c>
      <c r="E35" s="147" t="s">
        <v>1227</v>
      </c>
      <c r="F35" s="147" t="str">
        <f t="shared" si="6"/>
        <v>B12</v>
      </c>
      <c r="G35" s="147" t="str">
        <f t="shared" si="7"/>
        <v>平塚好真</v>
      </c>
      <c r="H35" s="147" t="s">
        <v>834</v>
      </c>
      <c r="I35" s="147" t="s">
        <v>322</v>
      </c>
      <c r="J35" s="147">
        <v>2004</v>
      </c>
      <c r="K35" s="91">
        <f t="shared" si="8"/>
        <v>9</v>
      </c>
      <c r="L35" s="81" t="str">
        <f t="shared" si="5"/>
        <v>OK</v>
      </c>
      <c r="M35" s="147" t="s">
        <v>367</v>
      </c>
    </row>
    <row r="36" spans="1:17" s="147" customFormat="1" ht="13.5">
      <c r="A36" s="147" t="s">
        <v>433</v>
      </c>
      <c r="B36" s="147" t="s">
        <v>843</v>
      </c>
      <c r="C36" s="147" t="s">
        <v>1074</v>
      </c>
      <c r="D36" s="147" t="s">
        <v>831</v>
      </c>
      <c r="F36" s="147" t="str">
        <f t="shared" si="6"/>
        <v>B13</v>
      </c>
      <c r="G36" s="147" t="str">
        <f t="shared" si="7"/>
        <v>古市卓志</v>
      </c>
      <c r="H36" s="147" t="s">
        <v>831</v>
      </c>
      <c r="I36" s="147" t="s">
        <v>322</v>
      </c>
      <c r="J36" s="147">
        <v>1974</v>
      </c>
      <c r="K36" s="91">
        <f t="shared" si="8"/>
        <v>39</v>
      </c>
      <c r="L36" s="81" t="str">
        <f t="shared" si="5"/>
        <v>OK</v>
      </c>
      <c r="M36" s="147" t="s">
        <v>367</v>
      </c>
      <c r="Q36" s="109"/>
    </row>
    <row r="37" spans="1:17" s="147" customFormat="1" ht="13.5">
      <c r="A37" s="147" t="s">
        <v>434</v>
      </c>
      <c r="B37" s="147" t="s">
        <v>879</v>
      </c>
      <c r="C37" s="147" t="s">
        <v>1075</v>
      </c>
      <c r="D37" s="147" t="s">
        <v>1059</v>
      </c>
      <c r="F37" s="147" t="str">
        <f t="shared" si="6"/>
        <v>B14</v>
      </c>
      <c r="G37" s="147" t="str">
        <f t="shared" si="7"/>
        <v>松井寛司</v>
      </c>
      <c r="H37" s="147" t="s">
        <v>1059</v>
      </c>
      <c r="I37" s="147" t="s">
        <v>322</v>
      </c>
      <c r="K37" s="91">
        <f t="shared" si="8"/>
      </c>
      <c r="L37" s="81" t="str">
        <f t="shared" si="5"/>
        <v>OK</v>
      </c>
      <c r="M37" s="147" t="s">
        <v>908</v>
      </c>
      <c r="Q37" s="109"/>
    </row>
    <row r="38" spans="1:17" s="147" customFormat="1" ht="13.5">
      <c r="A38" s="147" t="s">
        <v>435</v>
      </c>
      <c r="B38" s="147" t="s">
        <v>844</v>
      </c>
      <c r="C38" s="147" t="s">
        <v>1076</v>
      </c>
      <c r="D38" s="147" t="s">
        <v>1256</v>
      </c>
      <c r="F38" s="147" t="str">
        <f t="shared" si="6"/>
        <v>B15</v>
      </c>
      <c r="G38" s="147" t="str">
        <f t="shared" si="7"/>
        <v>村上知孝</v>
      </c>
      <c r="H38" s="147" t="s">
        <v>1256</v>
      </c>
      <c r="I38" s="147" t="s">
        <v>322</v>
      </c>
      <c r="J38" s="147">
        <v>1980</v>
      </c>
      <c r="K38" s="91">
        <f t="shared" si="8"/>
        <v>33</v>
      </c>
      <c r="L38" s="81" t="str">
        <f t="shared" si="5"/>
        <v>OK</v>
      </c>
      <c r="M38" s="147" t="s">
        <v>909</v>
      </c>
      <c r="Q38" s="109"/>
    </row>
    <row r="39" spans="1:17" s="147" customFormat="1" ht="13.5">
      <c r="A39" s="147" t="s">
        <v>437</v>
      </c>
      <c r="B39" s="147" t="s">
        <v>845</v>
      </c>
      <c r="C39" s="147" t="s">
        <v>846</v>
      </c>
      <c r="D39" s="147" t="s">
        <v>831</v>
      </c>
      <c r="F39" s="147" t="str">
        <f t="shared" si="6"/>
        <v>B16</v>
      </c>
      <c r="G39" s="147" t="str">
        <f t="shared" si="7"/>
        <v>八木篤司</v>
      </c>
      <c r="H39" s="147" t="s">
        <v>831</v>
      </c>
      <c r="I39" s="147" t="s">
        <v>322</v>
      </c>
      <c r="J39" s="147">
        <v>1973</v>
      </c>
      <c r="K39" s="91">
        <f t="shared" si="8"/>
        <v>40</v>
      </c>
      <c r="L39" s="81" t="str">
        <f t="shared" si="5"/>
        <v>OK</v>
      </c>
      <c r="M39" s="147" t="s">
        <v>367</v>
      </c>
      <c r="Q39" s="109"/>
    </row>
    <row r="40" spans="1:17" s="147" customFormat="1" ht="13.5">
      <c r="A40" s="147" t="s">
        <v>438</v>
      </c>
      <c r="B40" s="147" t="s">
        <v>1077</v>
      </c>
      <c r="C40" s="147" t="s">
        <v>847</v>
      </c>
      <c r="D40" s="147" t="s">
        <v>831</v>
      </c>
      <c r="F40" s="147" t="str">
        <f t="shared" si="6"/>
        <v>B17</v>
      </c>
      <c r="G40" s="147" t="str">
        <f t="shared" si="7"/>
        <v>山崎正雄</v>
      </c>
      <c r="H40" s="147" t="s">
        <v>831</v>
      </c>
      <c r="I40" s="147" t="s">
        <v>322</v>
      </c>
      <c r="J40" s="147">
        <v>1982</v>
      </c>
      <c r="K40" s="91">
        <f t="shared" si="8"/>
        <v>31</v>
      </c>
      <c r="L40" s="81" t="str">
        <f t="shared" si="5"/>
        <v>OK</v>
      </c>
      <c r="M40" s="147" t="s">
        <v>908</v>
      </c>
      <c r="Q40" s="109"/>
    </row>
    <row r="41" spans="1:17" s="147" customFormat="1" ht="13.5">
      <c r="A41" s="147" t="s">
        <v>440</v>
      </c>
      <c r="B41" s="113" t="s">
        <v>848</v>
      </c>
      <c r="C41" s="113" t="s">
        <v>849</v>
      </c>
      <c r="D41" s="147" t="s">
        <v>831</v>
      </c>
      <c r="F41" s="147" t="str">
        <f t="shared" si="6"/>
        <v>B18</v>
      </c>
      <c r="G41" s="113" t="str">
        <f t="shared" si="7"/>
        <v>伊吹邦子</v>
      </c>
      <c r="H41" s="147" t="s">
        <v>831</v>
      </c>
      <c r="I41" s="113" t="s">
        <v>1010</v>
      </c>
      <c r="J41" s="147">
        <v>1969</v>
      </c>
      <c r="K41" s="91">
        <f t="shared" si="8"/>
        <v>44</v>
      </c>
      <c r="L41" s="81" t="str">
        <f t="shared" si="5"/>
        <v>OK</v>
      </c>
      <c r="M41" s="147" t="s">
        <v>367</v>
      </c>
      <c r="Q41" s="109"/>
    </row>
    <row r="42" spans="1:17" s="147" customFormat="1" ht="13.5">
      <c r="A42" s="147" t="s">
        <v>442</v>
      </c>
      <c r="B42" s="113" t="s">
        <v>850</v>
      </c>
      <c r="C42" s="113" t="s">
        <v>851</v>
      </c>
      <c r="D42" s="147" t="s">
        <v>852</v>
      </c>
      <c r="F42" s="147" t="str">
        <f t="shared" si="6"/>
        <v>B19</v>
      </c>
      <c r="G42" s="113" t="str">
        <f t="shared" si="7"/>
        <v>木村美香</v>
      </c>
      <c r="H42" s="147" t="s">
        <v>852</v>
      </c>
      <c r="I42" s="113" t="s">
        <v>1010</v>
      </c>
      <c r="J42" s="147">
        <v>1962</v>
      </c>
      <c r="K42" s="91">
        <f t="shared" si="8"/>
        <v>51</v>
      </c>
      <c r="L42" s="81" t="str">
        <f t="shared" si="5"/>
        <v>OK</v>
      </c>
      <c r="M42" s="147" t="s">
        <v>1008</v>
      </c>
      <c r="Q42" s="109"/>
    </row>
    <row r="43" spans="1:17" s="147" customFormat="1" ht="13.5">
      <c r="A43" s="147" t="s">
        <v>443</v>
      </c>
      <c r="B43" s="113" t="s">
        <v>853</v>
      </c>
      <c r="C43" s="113" t="s">
        <v>854</v>
      </c>
      <c r="D43" s="147" t="s">
        <v>831</v>
      </c>
      <c r="F43" s="147" t="str">
        <f t="shared" si="6"/>
        <v>B20</v>
      </c>
      <c r="G43" s="113" t="str">
        <f t="shared" si="7"/>
        <v>近藤直美</v>
      </c>
      <c r="H43" s="147" t="s">
        <v>831</v>
      </c>
      <c r="I43" s="113" t="s">
        <v>1010</v>
      </c>
      <c r="J43" s="147">
        <v>1963</v>
      </c>
      <c r="K43" s="91">
        <f t="shared" si="8"/>
        <v>50</v>
      </c>
      <c r="L43" s="81" t="str">
        <f t="shared" si="5"/>
        <v>OK</v>
      </c>
      <c r="M43" s="147" t="s">
        <v>367</v>
      </c>
      <c r="Q43" s="109"/>
    </row>
    <row r="44" spans="1:17" s="147" customFormat="1" ht="13.5">
      <c r="A44" s="147" t="s">
        <v>444</v>
      </c>
      <c r="B44" s="113" t="s">
        <v>855</v>
      </c>
      <c r="C44" s="113" t="s">
        <v>856</v>
      </c>
      <c r="D44" s="147" t="s">
        <v>831</v>
      </c>
      <c r="F44" s="147" t="str">
        <f t="shared" si="6"/>
        <v>B21</v>
      </c>
      <c r="G44" s="113" t="str">
        <f t="shared" si="7"/>
        <v>佐竹昌子</v>
      </c>
      <c r="H44" s="147" t="s">
        <v>831</v>
      </c>
      <c r="I44" s="113" t="s">
        <v>1010</v>
      </c>
      <c r="J44" s="147">
        <v>1958</v>
      </c>
      <c r="K44" s="91">
        <f t="shared" si="8"/>
        <v>55</v>
      </c>
      <c r="L44" s="81" t="str">
        <f t="shared" si="5"/>
        <v>OK</v>
      </c>
      <c r="M44" s="147" t="s">
        <v>367</v>
      </c>
      <c r="Q44" s="109"/>
    </row>
    <row r="45" spans="1:17" s="147" customFormat="1" ht="13.5">
      <c r="A45" s="147" t="s">
        <v>445</v>
      </c>
      <c r="B45" s="113" t="s">
        <v>817</v>
      </c>
      <c r="C45" s="113" t="s">
        <v>1078</v>
      </c>
      <c r="D45" s="147" t="s">
        <v>831</v>
      </c>
      <c r="F45" s="147" t="str">
        <f t="shared" si="6"/>
        <v>B22</v>
      </c>
      <c r="G45" s="113" t="str">
        <f t="shared" si="7"/>
        <v>田中都</v>
      </c>
      <c r="H45" s="147" t="s">
        <v>831</v>
      </c>
      <c r="I45" s="113" t="s">
        <v>1010</v>
      </c>
      <c r="J45" s="147">
        <v>1970</v>
      </c>
      <c r="K45" s="91">
        <f t="shared" si="8"/>
        <v>43</v>
      </c>
      <c r="L45" s="81" t="str">
        <f t="shared" si="5"/>
        <v>OK</v>
      </c>
      <c r="M45" s="147" t="s">
        <v>1008</v>
      </c>
      <c r="Q45" s="109"/>
    </row>
    <row r="46" spans="1:17" s="147" customFormat="1" ht="13.5">
      <c r="A46" s="147" t="s">
        <v>447</v>
      </c>
      <c r="B46" s="113" t="s">
        <v>949</v>
      </c>
      <c r="C46" s="113" t="s">
        <v>1079</v>
      </c>
      <c r="D46" s="147" t="s">
        <v>831</v>
      </c>
      <c r="F46" s="147" t="str">
        <f t="shared" si="6"/>
        <v>B23</v>
      </c>
      <c r="G46" s="113" t="str">
        <f t="shared" si="7"/>
        <v>田端加津子</v>
      </c>
      <c r="H46" s="147" t="s">
        <v>831</v>
      </c>
      <c r="I46" s="113" t="s">
        <v>1010</v>
      </c>
      <c r="J46" s="147">
        <v>1972</v>
      </c>
      <c r="K46" s="91">
        <f t="shared" si="8"/>
        <v>41</v>
      </c>
      <c r="L46" s="81" t="str">
        <f t="shared" si="5"/>
        <v>OK</v>
      </c>
      <c r="M46" s="147" t="s">
        <v>367</v>
      </c>
      <c r="Q46" s="109"/>
    </row>
    <row r="47" spans="1:17" s="147" customFormat="1" ht="13.5">
      <c r="A47" s="147" t="s">
        <v>449</v>
      </c>
      <c r="B47" s="113" t="s">
        <v>874</v>
      </c>
      <c r="C47" s="113" t="s">
        <v>1080</v>
      </c>
      <c r="D47" s="147" t="s">
        <v>831</v>
      </c>
      <c r="F47" s="147" t="str">
        <f t="shared" si="6"/>
        <v>B24</v>
      </c>
      <c r="G47" s="113" t="str">
        <f t="shared" si="7"/>
        <v>筒井珠世</v>
      </c>
      <c r="H47" s="147" t="s">
        <v>831</v>
      </c>
      <c r="I47" s="113" t="s">
        <v>1010</v>
      </c>
      <c r="J47" s="147">
        <v>1967</v>
      </c>
      <c r="K47" s="91">
        <f t="shared" si="8"/>
        <v>46</v>
      </c>
      <c r="L47" s="81" t="str">
        <f t="shared" si="5"/>
        <v>OK</v>
      </c>
      <c r="M47" s="147" t="s">
        <v>367</v>
      </c>
      <c r="Q47" s="112"/>
    </row>
    <row r="48" spans="1:17" s="147" customFormat="1" ht="13.5">
      <c r="A48" s="147" t="s">
        <v>450</v>
      </c>
      <c r="B48" s="113" t="s">
        <v>821</v>
      </c>
      <c r="C48" s="113" t="s">
        <v>857</v>
      </c>
      <c r="D48" s="147" t="s">
        <v>831</v>
      </c>
      <c r="F48" s="147" t="str">
        <f t="shared" si="6"/>
        <v>B25</v>
      </c>
      <c r="G48" s="113" t="str">
        <f t="shared" si="7"/>
        <v>中村千春</v>
      </c>
      <c r="H48" s="147" t="s">
        <v>831</v>
      </c>
      <c r="I48" s="113" t="s">
        <v>1010</v>
      </c>
      <c r="J48" s="147">
        <v>1961</v>
      </c>
      <c r="K48" s="91">
        <f t="shared" si="8"/>
        <v>52</v>
      </c>
      <c r="L48" s="81" t="str">
        <f t="shared" si="5"/>
        <v>OK</v>
      </c>
      <c r="M48" s="147" t="s">
        <v>368</v>
      </c>
      <c r="Q48" s="112"/>
    </row>
    <row r="49" spans="1:17" s="147" customFormat="1" ht="13.5">
      <c r="A49" s="147" t="s">
        <v>451</v>
      </c>
      <c r="B49" s="113" t="s">
        <v>842</v>
      </c>
      <c r="C49" s="113" t="s">
        <v>1081</v>
      </c>
      <c r="D49" s="147" t="s">
        <v>852</v>
      </c>
      <c r="F49" s="147" t="str">
        <f t="shared" si="6"/>
        <v>B26</v>
      </c>
      <c r="G49" s="113" t="str">
        <f t="shared" si="7"/>
        <v>橋本真理</v>
      </c>
      <c r="H49" s="147" t="s">
        <v>852</v>
      </c>
      <c r="I49" s="113" t="s">
        <v>1010</v>
      </c>
      <c r="J49" s="147">
        <v>1977</v>
      </c>
      <c r="K49" s="91">
        <f t="shared" si="8"/>
        <v>36</v>
      </c>
      <c r="L49" s="81" t="str">
        <f t="shared" si="5"/>
        <v>OK</v>
      </c>
      <c r="M49" s="147" t="s">
        <v>908</v>
      </c>
      <c r="Q49" s="112"/>
    </row>
    <row r="50" spans="1:17" s="147" customFormat="1" ht="13.5">
      <c r="A50" s="147" t="s">
        <v>452</v>
      </c>
      <c r="B50" s="113" t="s">
        <v>859</v>
      </c>
      <c r="C50" s="113" t="s">
        <v>860</v>
      </c>
      <c r="D50" s="147" t="s">
        <v>831</v>
      </c>
      <c r="F50" s="147" t="str">
        <f t="shared" si="6"/>
        <v>B27</v>
      </c>
      <c r="G50" s="113" t="str">
        <f t="shared" si="7"/>
        <v>藤田博美</v>
      </c>
      <c r="H50" s="147" t="s">
        <v>831</v>
      </c>
      <c r="I50" s="113" t="s">
        <v>1010</v>
      </c>
      <c r="J50" s="147">
        <v>1970</v>
      </c>
      <c r="K50" s="91">
        <f t="shared" si="8"/>
        <v>43</v>
      </c>
      <c r="L50" s="81" t="str">
        <f t="shared" si="5"/>
        <v>OK</v>
      </c>
      <c r="M50" s="147" t="s">
        <v>367</v>
      </c>
      <c r="Q50" s="112"/>
    </row>
    <row r="51" spans="1:17" s="147" customFormat="1" ht="13.5">
      <c r="A51" s="147" t="s">
        <v>453</v>
      </c>
      <c r="B51" s="113" t="s">
        <v>861</v>
      </c>
      <c r="C51" s="113" t="s">
        <v>862</v>
      </c>
      <c r="D51" s="147" t="s">
        <v>831</v>
      </c>
      <c r="F51" s="147" t="str">
        <f t="shared" si="6"/>
        <v>B28</v>
      </c>
      <c r="G51" s="113" t="str">
        <f t="shared" si="7"/>
        <v>藤原泰子</v>
      </c>
      <c r="H51" s="147" t="s">
        <v>831</v>
      </c>
      <c r="I51" s="113" t="s">
        <v>1010</v>
      </c>
      <c r="J51" s="147">
        <v>1965</v>
      </c>
      <c r="K51" s="91">
        <f t="shared" si="8"/>
        <v>48</v>
      </c>
      <c r="L51" s="81" t="str">
        <f t="shared" si="5"/>
        <v>OK</v>
      </c>
      <c r="M51" s="147" t="s">
        <v>368</v>
      </c>
      <c r="Q51" s="112"/>
    </row>
    <row r="52" spans="1:17" s="147" customFormat="1" ht="13.5">
      <c r="A52" s="147" t="s">
        <v>454</v>
      </c>
      <c r="B52" s="113" t="s">
        <v>1082</v>
      </c>
      <c r="C52" s="113" t="s">
        <v>1083</v>
      </c>
      <c r="D52" s="147" t="s">
        <v>834</v>
      </c>
      <c r="F52" s="147" t="str">
        <f t="shared" si="6"/>
        <v>B29</v>
      </c>
      <c r="G52" s="113" t="str">
        <f t="shared" si="7"/>
        <v>森薫吏</v>
      </c>
      <c r="H52" s="147" t="s">
        <v>834</v>
      </c>
      <c r="I52" s="113" t="s">
        <v>1010</v>
      </c>
      <c r="J52" s="147">
        <v>1964</v>
      </c>
      <c r="K52" s="91">
        <f t="shared" si="8"/>
        <v>49</v>
      </c>
      <c r="L52" s="81" t="str">
        <f t="shared" si="5"/>
        <v>OK</v>
      </c>
      <c r="M52" s="147" t="s">
        <v>1008</v>
      </c>
      <c r="Q52" s="112"/>
    </row>
    <row r="53" spans="1:17" s="147" customFormat="1" ht="13.5">
      <c r="A53" s="147" t="s">
        <v>455</v>
      </c>
      <c r="B53" s="113" t="s">
        <v>1084</v>
      </c>
      <c r="C53" s="113" t="s">
        <v>1085</v>
      </c>
      <c r="D53" s="147" t="s">
        <v>831</v>
      </c>
      <c r="F53" s="147" t="str">
        <f t="shared" si="6"/>
        <v>B30</v>
      </c>
      <c r="G53" s="113" t="str">
        <f t="shared" si="7"/>
        <v>日髙眞規子</v>
      </c>
      <c r="H53" s="147" t="s">
        <v>831</v>
      </c>
      <c r="I53" s="113" t="s">
        <v>1010</v>
      </c>
      <c r="J53" s="147">
        <v>1963</v>
      </c>
      <c r="K53" s="91">
        <f t="shared" si="8"/>
        <v>50</v>
      </c>
      <c r="L53" s="81" t="str">
        <f t="shared" si="5"/>
        <v>OK</v>
      </c>
      <c r="M53" s="147" t="s">
        <v>908</v>
      </c>
      <c r="Q53" s="112"/>
    </row>
    <row r="54" spans="2:17" s="147" customFormat="1" ht="13.5">
      <c r="B54" s="113"/>
      <c r="C54" s="113"/>
      <c r="K54" s="91"/>
      <c r="L54" s="81"/>
      <c r="Q54" s="112"/>
    </row>
    <row r="55" spans="2:17" s="147" customFormat="1" ht="13.5">
      <c r="B55" s="113"/>
      <c r="C55" s="113"/>
      <c r="K55" s="91"/>
      <c r="L55" s="81"/>
      <c r="Q55" s="112"/>
    </row>
    <row r="56" spans="2:17" s="147" customFormat="1" ht="13.5">
      <c r="B56" s="113"/>
      <c r="C56" s="113"/>
      <c r="K56" s="91"/>
      <c r="L56" s="81"/>
      <c r="Q56" s="112"/>
    </row>
    <row r="57" spans="2:17" s="147" customFormat="1" ht="13.5">
      <c r="B57" s="113"/>
      <c r="C57" s="113"/>
      <c r="K57" s="91"/>
      <c r="L57" s="81"/>
      <c r="Q57" s="112"/>
    </row>
    <row r="58" spans="2:17" s="147" customFormat="1" ht="13.5">
      <c r="B58" s="113"/>
      <c r="C58" s="113"/>
      <c r="K58" s="91"/>
      <c r="L58" s="81"/>
      <c r="Q58" s="112"/>
    </row>
    <row r="59" spans="2:17" s="147" customFormat="1" ht="13.5">
      <c r="B59" s="113"/>
      <c r="C59" s="113"/>
      <c r="K59" s="91"/>
      <c r="L59" s="81"/>
      <c r="Q59" s="112"/>
    </row>
    <row r="60" spans="2:17" s="147" customFormat="1" ht="13.5">
      <c r="B60" s="113"/>
      <c r="C60" s="113"/>
      <c r="K60" s="91"/>
      <c r="L60" s="81"/>
      <c r="Q60" s="112"/>
    </row>
    <row r="61" spans="2:17" s="147" customFormat="1" ht="13.5">
      <c r="B61" s="113"/>
      <c r="C61" s="113"/>
      <c r="K61" s="91"/>
      <c r="L61" s="81"/>
      <c r="Q61" s="112"/>
    </row>
    <row r="62" spans="1:15" s="96" customFormat="1" ht="13.5">
      <c r="A62" s="111"/>
      <c r="B62" s="117"/>
      <c r="C62" s="117"/>
      <c r="D62" s="111"/>
      <c r="E62" s="110"/>
      <c r="F62" s="81"/>
      <c r="G62" s="85"/>
      <c r="H62" s="111"/>
      <c r="I62" s="81"/>
      <c r="J62" s="110"/>
      <c r="K62" s="91"/>
      <c r="L62" s="81"/>
      <c r="N62" s="79"/>
      <c r="O62" s="79"/>
    </row>
    <row r="63" spans="1:15" s="96" customFormat="1" ht="13.5">
      <c r="A63" s="111"/>
      <c r="B63" s="117"/>
      <c r="C63" s="117"/>
      <c r="D63" s="111"/>
      <c r="E63" s="110"/>
      <c r="F63" s="81"/>
      <c r="G63" s="85"/>
      <c r="H63" s="111"/>
      <c r="I63" s="81"/>
      <c r="J63" s="110"/>
      <c r="K63" s="91"/>
      <c r="L63" s="81"/>
      <c r="N63" s="79"/>
      <c r="O63" s="79"/>
    </row>
    <row r="64" spans="1:15" s="96" customFormat="1" ht="13.5">
      <c r="A64" s="111"/>
      <c r="B64" s="117"/>
      <c r="C64" s="117"/>
      <c r="D64" s="111"/>
      <c r="E64" s="110"/>
      <c r="F64" s="81"/>
      <c r="G64" s="85"/>
      <c r="H64" s="111"/>
      <c r="I64" s="81"/>
      <c r="J64" s="110"/>
      <c r="K64" s="91"/>
      <c r="L64" s="81"/>
      <c r="N64" s="79"/>
      <c r="O64" s="79"/>
    </row>
    <row r="65" spans="1:15" s="96" customFormat="1" ht="13.5">
      <c r="A65" s="111"/>
      <c r="B65" s="117"/>
      <c r="C65" s="117"/>
      <c r="D65" s="111"/>
      <c r="E65" s="110"/>
      <c r="F65" s="81"/>
      <c r="G65" s="85"/>
      <c r="H65" s="111"/>
      <c r="I65" s="81"/>
      <c r="J65" s="110"/>
      <c r="K65" s="91"/>
      <c r="L65" s="81"/>
      <c r="N65" s="79"/>
      <c r="O65" s="79"/>
    </row>
    <row r="66" spans="2:12" ht="13.5">
      <c r="B66" s="80"/>
      <c r="C66" s="80"/>
      <c r="D66" s="80"/>
      <c r="F66" s="81"/>
      <c r="G66" s="79" t="s">
        <v>1257</v>
      </c>
      <c r="H66" s="79" t="s">
        <v>1258</v>
      </c>
      <c r="K66" s="91"/>
      <c r="L66" s="81"/>
    </row>
    <row r="67" spans="2:12" ht="13.5">
      <c r="B67" s="80"/>
      <c r="C67" s="80"/>
      <c r="D67" s="80"/>
      <c r="F67" s="81"/>
      <c r="G67" s="115">
        <f>COUNTIF(M69:M122,"東近江市")</f>
        <v>26</v>
      </c>
      <c r="H67" s="116">
        <f>(G67/RIGHT(A122,2))</f>
        <v>0.48148148148148145</v>
      </c>
      <c r="K67" s="91"/>
      <c r="L67" s="81"/>
    </row>
    <row r="68" spans="2:12" ht="13.5">
      <c r="B68" s="80"/>
      <c r="C68" s="80"/>
      <c r="D68" s="110" t="s">
        <v>1066</v>
      </c>
      <c r="E68" s="110"/>
      <c r="F68" s="110"/>
      <c r="G68" s="115"/>
      <c r="H68" s="116" t="s">
        <v>1067</v>
      </c>
      <c r="K68" s="91"/>
      <c r="L68" s="81"/>
    </row>
    <row r="69" spans="1:13" s="78" customFormat="1" ht="13.5">
      <c r="A69" s="79" t="s">
        <v>457</v>
      </c>
      <c r="B69" s="133" t="s">
        <v>400</v>
      </c>
      <c r="C69" s="133" t="s">
        <v>458</v>
      </c>
      <c r="D69" s="80" t="s">
        <v>780</v>
      </c>
      <c r="E69" s="79"/>
      <c r="F69" s="81" t="str">
        <f aca="true" t="shared" si="9" ref="F69:F108">A69</f>
        <v>C01</v>
      </c>
      <c r="G69" s="79" t="str">
        <f aca="true" t="shared" si="10" ref="G69:G108">B69&amp;C69</f>
        <v>片岡春己</v>
      </c>
      <c r="H69" s="80" t="s">
        <v>1228</v>
      </c>
      <c r="I69" s="80" t="s">
        <v>778</v>
      </c>
      <c r="J69" s="93">
        <v>1953</v>
      </c>
      <c r="K69" s="91">
        <f>IF(J69="","",(2015-J69))</f>
        <v>62</v>
      </c>
      <c r="L69" s="81" t="str">
        <f aca="true" t="shared" si="11" ref="L69:L122">IF(G69="","",IF(COUNTIF($G$19:$G$77,G69)&gt;1,"2重登録","OK"))</f>
        <v>OK</v>
      </c>
      <c r="M69" s="122" t="s">
        <v>370</v>
      </c>
    </row>
    <row r="70" spans="1:13" s="78" customFormat="1" ht="13.5">
      <c r="A70" s="79" t="s">
        <v>459</v>
      </c>
      <c r="B70" s="133" t="s">
        <v>441</v>
      </c>
      <c r="C70" s="133" t="s">
        <v>467</v>
      </c>
      <c r="D70" s="80" t="s">
        <v>780</v>
      </c>
      <c r="E70" s="79"/>
      <c r="F70" s="81" t="str">
        <f t="shared" si="9"/>
        <v>C02</v>
      </c>
      <c r="G70" s="79" t="str">
        <f t="shared" si="10"/>
        <v>山本　真</v>
      </c>
      <c r="H70" s="80" t="s">
        <v>456</v>
      </c>
      <c r="I70" s="80" t="s">
        <v>778</v>
      </c>
      <c r="J70" s="93">
        <v>1970</v>
      </c>
      <c r="K70" s="91">
        <f aca="true" t="shared" si="12" ref="K70:K121">IF(J70="","",(2015-J70))</f>
        <v>45</v>
      </c>
      <c r="L70" s="81" t="str">
        <f t="shared" si="11"/>
        <v>OK</v>
      </c>
      <c r="M70" s="123" t="s">
        <v>367</v>
      </c>
    </row>
    <row r="71" spans="1:13" s="78" customFormat="1" ht="13.5">
      <c r="A71" s="79" t="s">
        <v>462</v>
      </c>
      <c r="B71" s="133" t="s">
        <v>441</v>
      </c>
      <c r="C71" s="133" t="s">
        <v>495</v>
      </c>
      <c r="D71" s="80" t="s">
        <v>780</v>
      </c>
      <c r="E71" s="79"/>
      <c r="F71" s="81" t="str">
        <f t="shared" si="9"/>
        <v>C03</v>
      </c>
      <c r="G71" s="79" t="str">
        <f t="shared" si="10"/>
        <v>山本　諭</v>
      </c>
      <c r="H71" s="80" t="s">
        <v>456</v>
      </c>
      <c r="I71" s="80" t="s">
        <v>778</v>
      </c>
      <c r="J71" s="93">
        <v>1971</v>
      </c>
      <c r="K71" s="91">
        <f t="shared" si="12"/>
        <v>44</v>
      </c>
      <c r="L71" s="81" t="str">
        <f t="shared" si="11"/>
        <v>OK</v>
      </c>
      <c r="M71" s="122" t="s">
        <v>370</v>
      </c>
    </row>
    <row r="72" spans="1:13" s="78" customFormat="1" ht="13.5">
      <c r="A72" s="79" t="s">
        <v>465</v>
      </c>
      <c r="B72" s="133" t="s">
        <v>498</v>
      </c>
      <c r="C72" s="133" t="s">
        <v>499</v>
      </c>
      <c r="D72" s="80" t="s">
        <v>780</v>
      </c>
      <c r="E72" s="79"/>
      <c r="F72" s="81" t="str">
        <f t="shared" si="9"/>
        <v>C04</v>
      </c>
      <c r="G72" s="79" t="str">
        <f t="shared" si="10"/>
        <v>西田裕信</v>
      </c>
      <c r="H72" s="80" t="s">
        <v>456</v>
      </c>
      <c r="I72" s="80" t="s">
        <v>778</v>
      </c>
      <c r="J72" s="93">
        <v>1960</v>
      </c>
      <c r="K72" s="91">
        <f t="shared" si="12"/>
        <v>55</v>
      </c>
      <c r="L72" s="81" t="str">
        <f t="shared" si="11"/>
        <v>OK</v>
      </c>
      <c r="M72" s="123" t="s">
        <v>327</v>
      </c>
    </row>
    <row r="73" spans="1:13" s="78" customFormat="1" ht="13.5">
      <c r="A73" s="79" t="s">
        <v>466</v>
      </c>
      <c r="B73" s="133" t="s">
        <v>505</v>
      </c>
      <c r="C73" s="133" t="s">
        <v>506</v>
      </c>
      <c r="D73" s="80" t="s">
        <v>780</v>
      </c>
      <c r="E73" s="79"/>
      <c r="F73" s="81" t="str">
        <f t="shared" si="9"/>
        <v>C05</v>
      </c>
      <c r="G73" s="79" t="str">
        <f t="shared" si="10"/>
        <v>柴谷義信</v>
      </c>
      <c r="H73" s="80" t="s">
        <v>456</v>
      </c>
      <c r="I73" s="80" t="s">
        <v>778</v>
      </c>
      <c r="J73" s="93">
        <v>1962</v>
      </c>
      <c r="K73" s="91">
        <f t="shared" si="12"/>
        <v>53</v>
      </c>
      <c r="L73" s="81" t="str">
        <f t="shared" si="11"/>
        <v>OK</v>
      </c>
      <c r="M73" s="123" t="s">
        <v>367</v>
      </c>
    </row>
    <row r="74" spans="1:13" s="78" customFormat="1" ht="13.5">
      <c r="A74" s="79" t="s">
        <v>468</v>
      </c>
      <c r="B74" s="133" t="s">
        <v>508</v>
      </c>
      <c r="C74" s="133" t="s">
        <v>509</v>
      </c>
      <c r="D74" s="80" t="s">
        <v>780</v>
      </c>
      <c r="E74" s="79"/>
      <c r="F74" s="81" t="str">
        <f t="shared" si="9"/>
        <v>C06</v>
      </c>
      <c r="G74" s="79" t="str">
        <f t="shared" si="10"/>
        <v>井尻善和</v>
      </c>
      <c r="H74" s="80" t="s">
        <v>456</v>
      </c>
      <c r="I74" s="80" t="s">
        <v>778</v>
      </c>
      <c r="J74" s="93">
        <v>1968</v>
      </c>
      <c r="K74" s="91">
        <f t="shared" si="12"/>
        <v>47</v>
      </c>
      <c r="L74" s="81" t="str">
        <f t="shared" si="11"/>
        <v>OK</v>
      </c>
      <c r="M74" s="123" t="s">
        <v>950</v>
      </c>
    </row>
    <row r="75" spans="1:13" s="78" customFormat="1" ht="13.5">
      <c r="A75" s="79" t="s">
        <v>471</v>
      </c>
      <c r="B75" s="133" t="s">
        <v>517</v>
      </c>
      <c r="C75" s="83" t="s">
        <v>518</v>
      </c>
      <c r="D75" s="80" t="s">
        <v>780</v>
      </c>
      <c r="E75" s="79"/>
      <c r="F75" s="81" t="str">
        <f t="shared" si="9"/>
        <v>C07</v>
      </c>
      <c r="G75" s="79" t="str">
        <f t="shared" si="10"/>
        <v>坂元智成</v>
      </c>
      <c r="H75" s="80" t="s">
        <v>456</v>
      </c>
      <c r="I75" s="80" t="s">
        <v>778</v>
      </c>
      <c r="J75" s="93">
        <v>1975</v>
      </c>
      <c r="K75" s="91">
        <f t="shared" si="12"/>
        <v>40</v>
      </c>
      <c r="L75" s="81" t="str">
        <f t="shared" si="11"/>
        <v>OK</v>
      </c>
      <c r="M75" s="122" t="s">
        <v>370</v>
      </c>
    </row>
    <row r="76" spans="1:13" s="78" customFormat="1" ht="13.5">
      <c r="A76" s="79" t="s">
        <v>472</v>
      </c>
      <c r="B76" s="133" t="s">
        <v>521</v>
      </c>
      <c r="C76" s="83" t="s">
        <v>522</v>
      </c>
      <c r="D76" s="80" t="s">
        <v>780</v>
      </c>
      <c r="E76" s="79"/>
      <c r="F76" s="81" t="str">
        <f t="shared" si="9"/>
        <v>C08</v>
      </c>
      <c r="G76" s="79" t="str">
        <f t="shared" si="10"/>
        <v>村尾彰了</v>
      </c>
      <c r="H76" s="80" t="s">
        <v>456</v>
      </c>
      <c r="I76" s="80" t="s">
        <v>778</v>
      </c>
      <c r="J76" s="93">
        <v>1982</v>
      </c>
      <c r="K76" s="91">
        <f t="shared" si="12"/>
        <v>33</v>
      </c>
      <c r="L76" s="81" t="str">
        <f t="shared" si="11"/>
        <v>OK</v>
      </c>
      <c r="M76" s="123" t="s">
        <v>950</v>
      </c>
    </row>
    <row r="77" spans="1:13" s="78" customFormat="1" ht="13.5">
      <c r="A77" s="79" t="s">
        <v>392</v>
      </c>
      <c r="B77" s="133" t="s">
        <v>1086</v>
      </c>
      <c r="C77" s="83" t="s">
        <v>524</v>
      </c>
      <c r="D77" s="80" t="s">
        <v>780</v>
      </c>
      <c r="E77" s="79"/>
      <c r="F77" s="81" t="str">
        <f t="shared" si="9"/>
        <v>C09</v>
      </c>
      <c r="G77" s="79" t="str">
        <f t="shared" si="10"/>
        <v>荒浪順次</v>
      </c>
      <c r="H77" s="80" t="s">
        <v>456</v>
      </c>
      <c r="I77" s="80" t="s">
        <v>778</v>
      </c>
      <c r="J77" s="93">
        <v>1977</v>
      </c>
      <c r="K77" s="91">
        <f t="shared" si="12"/>
        <v>38</v>
      </c>
      <c r="L77" s="81" t="str">
        <f t="shared" si="11"/>
        <v>OK</v>
      </c>
      <c r="M77" s="123" t="s">
        <v>910</v>
      </c>
    </row>
    <row r="78" spans="1:13" s="78" customFormat="1" ht="13.5">
      <c r="A78" s="79" t="s">
        <v>477</v>
      </c>
      <c r="B78" s="133" t="s">
        <v>526</v>
      </c>
      <c r="C78" s="83" t="s">
        <v>527</v>
      </c>
      <c r="D78" s="80" t="s">
        <v>780</v>
      </c>
      <c r="E78" s="79"/>
      <c r="F78" s="81" t="str">
        <f t="shared" si="9"/>
        <v>C10</v>
      </c>
      <c r="G78" s="79" t="str">
        <f t="shared" si="10"/>
        <v>中本隆司</v>
      </c>
      <c r="H78" s="80" t="s">
        <v>456</v>
      </c>
      <c r="I78" s="80" t="s">
        <v>778</v>
      </c>
      <c r="J78" s="93">
        <v>1968</v>
      </c>
      <c r="K78" s="91">
        <f t="shared" si="12"/>
        <v>47</v>
      </c>
      <c r="L78" s="81" t="str">
        <f t="shared" si="11"/>
        <v>OK</v>
      </c>
      <c r="M78" s="122" t="s">
        <v>370</v>
      </c>
    </row>
    <row r="79" spans="1:13" s="78" customFormat="1" ht="13.5">
      <c r="A79" s="79" t="s">
        <v>480</v>
      </c>
      <c r="B79" s="133" t="s">
        <v>535</v>
      </c>
      <c r="C79" s="83" t="s">
        <v>536</v>
      </c>
      <c r="D79" s="80" t="s">
        <v>780</v>
      </c>
      <c r="E79" s="79"/>
      <c r="F79" s="81" t="str">
        <f t="shared" si="9"/>
        <v>C11</v>
      </c>
      <c r="G79" s="79" t="str">
        <f t="shared" si="10"/>
        <v>小山　嶺</v>
      </c>
      <c r="H79" s="80" t="s">
        <v>456</v>
      </c>
      <c r="I79" s="80" t="s">
        <v>778</v>
      </c>
      <c r="J79" s="93">
        <v>1986</v>
      </c>
      <c r="K79" s="91">
        <f t="shared" si="12"/>
        <v>29</v>
      </c>
      <c r="L79" s="81" t="str">
        <f t="shared" si="11"/>
        <v>OK</v>
      </c>
      <c r="M79" s="122" t="s">
        <v>370</v>
      </c>
    </row>
    <row r="80" spans="1:13" s="78" customFormat="1" ht="13.5">
      <c r="A80" s="79" t="s">
        <v>483</v>
      </c>
      <c r="B80" s="133" t="s">
        <v>538</v>
      </c>
      <c r="C80" s="83" t="s">
        <v>539</v>
      </c>
      <c r="D80" s="80" t="s">
        <v>780</v>
      </c>
      <c r="E80" s="79"/>
      <c r="F80" s="81" t="str">
        <f t="shared" si="9"/>
        <v>C12</v>
      </c>
      <c r="G80" s="79" t="str">
        <f t="shared" si="10"/>
        <v>鉄川聡志</v>
      </c>
      <c r="H80" s="80" t="s">
        <v>456</v>
      </c>
      <c r="I80" s="80" t="s">
        <v>778</v>
      </c>
      <c r="J80" s="93">
        <v>1986</v>
      </c>
      <c r="K80" s="91">
        <f t="shared" si="12"/>
        <v>29</v>
      </c>
      <c r="L80" s="81" t="str">
        <f t="shared" si="11"/>
        <v>OK</v>
      </c>
      <c r="M80" s="123" t="s">
        <v>365</v>
      </c>
    </row>
    <row r="81" spans="1:13" s="78" customFormat="1" ht="13.5">
      <c r="A81" s="79" t="s">
        <v>486</v>
      </c>
      <c r="B81" s="133" t="s">
        <v>551</v>
      </c>
      <c r="C81" s="83" t="s">
        <v>552</v>
      </c>
      <c r="D81" s="80" t="s">
        <v>780</v>
      </c>
      <c r="E81" s="79"/>
      <c r="F81" s="81" t="str">
        <f t="shared" si="9"/>
        <v>C13</v>
      </c>
      <c r="G81" s="79" t="str">
        <f t="shared" si="10"/>
        <v>名合佑介</v>
      </c>
      <c r="H81" s="80" t="s">
        <v>456</v>
      </c>
      <c r="I81" s="80" t="s">
        <v>778</v>
      </c>
      <c r="J81" s="93">
        <v>1986</v>
      </c>
      <c r="K81" s="91">
        <f t="shared" si="12"/>
        <v>29</v>
      </c>
      <c r="L81" s="81" t="str">
        <f t="shared" si="11"/>
        <v>OK</v>
      </c>
      <c r="M81" s="122" t="s">
        <v>370</v>
      </c>
    </row>
    <row r="82" spans="1:13" s="78" customFormat="1" ht="13.5">
      <c r="A82" s="79" t="s">
        <v>489</v>
      </c>
      <c r="B82" s="133" t="s">
        <v>554</v>
      </c>
      <c r="C82" s="83" t="s">
        <v>555</v>
      </c>
      <c r="D82" s="80" t="s">
        <v>780</v>
      </c>
      <c r="E82" s="79"/>
      <c r="F82" s="81" t="str">
        <f t="shared" si="9"/>
        <v>C14</v>
      </c>
      <c r="G82" s="79" t="str">
        <f t="shared" si="10"/>
        <v>宮道祐介</v>
      </c>
      <c r="H82" s="80" t="s">
        <v>456</v>
      </c>
      <c r="I82" s="80" t="s">
        <v>778</v>
      </c>
      <c r="J82" s="93">
        <v>1983</v>
      </c>
      <c r="K82" s="91">
        <f t="shared" si="12"/>
        <v>32</v>
      </c>
      <c r="L82" s="81" t="str">
        <f t="shared" si="11"/>
        <v>OK</v>
      </c>
      <c r="M82" s="123" t="s">
        <v>367</v>
      </c>
    </row>
    <row r="83" spans="1:13" s="78" customFormat="1" ht="13.5">
      <c r="A83" s="79" t="s">
        <v>491</v>
      </c>
      <c r="B83" s="133" t="s">
        <v>561</v>
      </c>
      <c r="C83" s="83" t="s">
        <v>562</v>
      </c>
      <c r="D83" s="80" t="s">
        <v>780</v>
      </c>
      <c r="E83" s="79"/>
      <c r="F83" s="81" t="str">
        <f t="shared" si="9"/>
        <v>C15</v>
      </c>
      <c r="G83" s="79" t="str">
        <f t="shared" si="10"/>
        <v>本間靖教</v>
      </c>
      <c r="H83" s="80" t="s">
        <v>1259</v>
      </c>
      <c r="I83" s="80" t="s">
        <v>778</v>
      </c>
      <c r="J83" s="93">
        <v>1985</v>
      </c>
      <c r="K83" s="91">
        <f t="shared" si="12"/>
        <v>30</v>
      </c>
      <c r="L83" s="81" t="str">
        <f t="shared" si="11"/>
        <v>OK</v>
      </c>
      <c r="M83" s="122" t="s">
        <v>370</v>
      </c>
    </row>
    <row r="84" spans="1:13" s="78" customFormat="1" ht="13.5">
      <c r="A84" s="79" t="s">
        <v>492</v>
      </c>
      <c r="B84" s="134" t="s">
        <v>565</v>
      </c>
      <c r="C84" s="134" t="s">
        <v>566</v>
      </c>
      <c r="D84" s="80" t="s">
        <v>780</v>
      </c>
      <c r="E84" s="79"/>
      <c r="F84" s="81" t="str">
        <f t="shared" si="9"/>
        <v>C16</v>
      </c>
      <c r="G84" s="85" t="str">
        <f t="shared" si="10"/>
        <v>並河智加</v>
      </c>
      <c r="H84" s="80" t="s">
        <v>456</v>
      </c>
      <c r="I84" s="85" t="s">
        <v>779</v>
      </c>
      <c r="J84" s="93">
        <v>1979</v>
      </c>
      <c r="K84" s="91">
        <f t="shared" si="12"/>
        <v>36</v>
      </c>
      <c r="L84" s="81" t="str">
        <f t="shared" si="11"/>
        <v>OK</v>
      </c>
      <c r="M84" s="123" t="s">
        <v>367</v>
      </c>
    </row>
    <row r="85" spans="1:13" s="78" customFormat="1" ht="13.5">
      <c r="A85" s="79" t="s">
        <v>494</v>
      </c>
      <c r="B85" s="80" t="s">
        <v>1260</v>
      </c>
      <c r="C85" s="80" t="s">
        <v>570</v>
      </c>
      <c r="D85" s="80" t="s">
        <v>780</v>
      </c>
      <c r="E85" s="79"/>
      <c r="F85" s="81" t="str">
        <f t="shared" si="9"/>
        <v>C17</v>
      </c>
      <c r="G85" s="79" t="str">
        <f t="shared" si="10"/>
        <v>橘　崇博</v>
      </c>
      <c r="H85" s="80" t="s">
        <v>456</v>
      </c>
      <c r="I85" s="80" t="s">
        <v>778</v>
      </c>
      <c r="J85" s="93">
        <v>1980</v>
      </c>
      <c r="K85" s="91">
        <f t="shared" si="12"/>
        <v>35</v>
      </c>
      <c r="L85" s="81" t="str">
        <f t="shared" si="11"/>
        <v>OK</v>
      </c>
      <c r="M85" s="122" t="s">
        <v>370</v>
      </c>
    </row>
    <row r="86" spans="1:13" s="78" customFormat="1" ht="13.5">
      <c r="A86" s="79" t="s">
        <v>496</v>
      </c>
      <c r="B86" s="83" t="s">
        <v>397</v>
      </c>
      <c r="C86" s="83" t="s">
        <v>571</v>
      </c>
      <c r="D86" s="80" t="s">
        <v>780</v>
      </c>
      <c r="E86" s="79"/>
      <c r="F86" s="81" t="str">
        <f t="shared" si="9"/>
        <v>C18</v>
      </c>
      <c r="G86" s="79" t="str">
        <f t="shared" si="10"/>
        <v>岡本　彰</v>
      </c>
      <c r="H86" s="80" t="s">
        <v>456</v>
      </c>
      <c r="I86" s="80" t="s">
        <v>778</v>
      </c>
      <c r="J86" s="93">
        <v>1986</v>
      </c>
      <c r="K86" s="91">
        <f t="shared" si="12"/>
        <v>29</v>
      </c>
      <c r="L86" s="81" t="str">
        <f t="shared" si="11"/>
        <v>OK</v>
      </c>
      <c r="M86" s="123" t="s">
        <v>365</v>
      </c>
    </row>
    <row r="87" spans="1:13" s="78" customFormat="1" ht="13.5">
      <c r="A87" s="79" t="s">
        <v>497</v>
      </c>
      <c r="B87" s="83" t="s">
        <v>572</v>
      </c>
      <c r="C87" s="83" t="s">
        <v>573</v>
      </c>
      <c r="D87" s="80" t="s">
        <v>780</v>
      </c>
      <c r="E87" s="79"/>
      <c r="F87" s="81" t="str">
        <f t="shared" si="9"/>
        <v>C19</v>
      </c>
      <c r="G87" s="79" t="str">
        <f t="shared" si="10"/>
        <v>辻井貴大</v>
      </c>
      <c r="H87" s="80" t="s">
        <v>456</v>
      </c>
      <c r="I87" s="80" t="s">
        <v>778</v>
      </c>
      <c r="J87" s="93">
        <v>1992</v>
      </c>
      <c r="K87" s="91">
        <f t="shared" si="12"/>
        <v>23</v>
      </c>
      <c r="L87" s="81" t="str">
        <f t="shared" si="11"/>
        <v>OK</v>
      </c>
      <c r="M87" s="122" t="s">
        <v>370</v>
      </c>
    </row>
    <row r="88" spans="1:13" s="78" customFormat="1" ht="13.5">
      <c r="A88" s="79" t="s">
        <v>500</v>
      </c>
      <c r="B88" s="83" t="s">
        <v>575</v>
      </c>
      <c r="C88" s="83" t="s">
        <v>576</v>
      </c>
      <c r="D88" s="80" t="s">
        <v>780</v>
      </c>
      <c r="E88" s="79"/>
      <c r="F88" s="81" t="str">
        <f t="shared" si="9"/>
        <v>C20</v>
      </c>
      <c r="G88" s="79" t="str">
        <f t="shared" si="10"/>
        <v>寺岡淳平</v>
      </c>
      <c r="H88" s="80" t="s">
        <v>456</v>
      </c>
      <c r="I88" s="80" t="s">
        <v>778</v>
      </c>
      <c r="J88" s="93">
        <v>1990</v>
      </c>
      <c r="K88" s="91">
        <f t="shared" si="12"/>
        <v>25</v>
      </c>
      <c r="L88" s="81" t="str">
        <f t="shared" si="11"/>
        <v>OK</v>
      </c>
      <c r="M88" s="122" t="s">
        <v>370</v>
      </c>
    </row>
    <row r="89" spans="1:13" s="78" customFormat="1" ht="13.5">
      <c r="A89" s="79" t="s">
        <v>503</v>
      </c>
      <c r="B89" s="83" t="s">
        <v>577</v>
      </c>
      <c r="C89" s="83" t="s">
        <v>578</v>
      </c>
      <c r="D89" s="80" t="s">
        <v>780</v>
      </c>
      <c r="E89" s="79"/>
      <c r="F89" s="81" t="str">
        <f t="shared" si="9"/>
        <v>C21</v>
      </c>
      <c r="G89" s="79" t="str">
        <f t="shared" si="10"/>
        <v>牛尾紳之介</v>
      </c>
      <c r="H89" s="80" t="s">
        <v>456</v>
      </c>
      <c r="I89" s="80" t="s">
        <v>778</v>
      </c>
      <c r="J89" s="93">
        <v>1984</v>
      </c>
      <c r="K89" s="91">
        <f t="shared" si="12"/>
        <v>31</v>
      </c>
      <c r="L89" s="81" t="str">
        <f t="shared" si="11"/>
        <v>OK</v>
      </c>
      <c r="M89" s="122" t="s">
        <v>370</v>
      </c>
    </row>
    <row r="90" spans="1:13" s="78" customFormat="1" ht="13.5">
      <c r="A90" s="79" t="s">
        <v>504</v>
      </c>
      <c r="B90" s="83" t="s">
        <v>415</v>
      </c>
      <c r="C90" s="83" t="s">
        <v>579</v>
      </c>
      <c r="D90" s="80" t="s">
        <v>780</v>
      </c>
      <c r="E90" s="79"/>
      <c r="F90" s="81" t="str">
        <f t="shared" si="9"/>
        <v>C22</v>
      </c>
      <c r="G90" s="79" t="str">
        <f t="shared" si="10"/>
        <v>松岡　遼</v>
      </c>
      <c r="H90" s="80" t="s">
        <v>456</v>
      </c>
      <c r="I90" s="80" t="s">
        <v>778</v>
      </c>
      <c r="J90" s="93">
        <v>1983</v>
      </c>
      <c r="K90" s="91">
        <f t="shared" si="12"/>
        <v>32</v>
      </c>
      <c r="L90" s="81" t="str">
        <f t="shared" si="11"/>
        <v>OK</v>
      </c>
      <c r="M90" s="122" t="s">
        <v>370</v>
      </c>
    </row>
    <row r="91" spans="1:13" s="78" customFormat="1" ht="13.5">
      <c r="A91" s="79" t="s">
        <v>507</v>
      </c>
      <c r="B91" s="83" t="s">
        <v>1011</v>
      </c>
      <c r="C91" s="83" t="s">
        <v>913</v>
      </c>
      <c r="D91" s="80" t="s">
        <v>780</v>
      </c>
      <c r="E91" s="79"/>
      <c r="F91" s="81" t="str">
        <f t="shared" si="9"/>
        <v>C23</v>
      </c>
      <c r="G91" s="79" t="str">
        <f t="shared" si="10"/>
        <v>西　裕紀</v>
      </c>
      <c r="H91" s="80" t="s">
        <v>456</v>
      </c>
      <c r="I91" s="80" t="s">
        <v>778</v>
      </c>
      <c r="J91" s="93">
        <v>1974</v>
      </c>
      <c r="K91" s="91">
        <f t="shared" si="12"/>
        <v>41</v>
      </c>
      <c r="L91" s="81" t="str">
        <f t="shared" si="11"/>
        <v>OK</v>
      </c>
      <c r="M91" s="122" t="s">
        <v>370</v>
      </c>
    </row>
    <row r="92" spans="1:13" s="78" customFormat="1" ht="13.5">
      <c r="A92" s="79" t="s">
        <v>510</v>
      </c>
      <c r="B92" s="83" t="s">
        <v>914</v>
      </c>
      <c r="C92" s="83" t="s">
        <v>915</v>
      </c>
      <c r="D92" s="80" t="s">
        <v>780</v>
      </c>
      <c r="E92" s="79"/>
      <c r="F92" s="81" t="str">
        <f t="shared" si="9"/>
        <v>C24</v>
      </c>
      <c r="G92" s="79" t="str">
        <f t="shared" si="10"/>
        <v>石田恵二</v>
      </c>
      <c r="H92" s="80" t="s">
        <v>456</v>
      </c>
      <c r="I92" s="80" t="s">
        <v>778</v>
      </c>
      <c r="J92" s="93">
        <v>1972</v>
      </c>
      <c r="K92" s="91">
        <f t="shared" si="12"/>
        <v>43</v>
      </c>
      <c r="L92" s="81" t="str">
        <f t="shared" si="11"/>
        <v>OK</v>
      </c>
      <c r="M92" s="122" t="s">
        <v>370</v>
      </c>
    </row>
    <row r="93" spans="1:13" s="78" customFormat="1" ht="13.5">
      <c r="A93" s="79" t="s">
        <v>511</v>
      </c>
      <c r="B93" s="79" t="s">
        <v>817</v>
      </c>
      <c r="C93" s="79" t="s">
        <v>925</v>
      </c>
      <c r="D93" s="80" t="s">
        <v>780</v>
      </c>
      <c r="E93" s="79"/>
      <c r="F93" s="81" t="str">
        <f t="shared" si="9"/>
        <v>C25</v>
      </c>
      <c r="G93" s="79" t="str">
        <f t="shared" si="10"/>
        <v>田中英夫</v>
      </c>
      <c r="H93" s="80" t="s">
        <v>456</v>
      </c>
      <c r="I93" s="80" t="s">
        <v>778</v>
      </c>
      <c r="J93" s="93">
        <v>1980</v>
      </c>
      <c r="K93" s="91">
        <f t="shared" si="12"/>
        <v>35</v>
      </c>
      <c r="L93" s="81" t="str">
        <f t="shared" si="11"/>
        <v>OK</v>
      </c>
      <c r="M93" s="123" t="s">
        <v>365</v>
      </c>
    </row>
    <row r="94" spans="1:13" s="78" customFormat="1" ht="13.5">
      <c r="A94" s="79" t="s">
        <v>514</v>
      </c>
      <c r="B94" s="79" t="s">
        <v>1087</v>
      </c>
      <c r="C94" s="79" t="s">
        <v>1088</v>
      </c>
      <c r="D94" s="80" t="s">
        <v>780</v>
      </c>
      <c r="E94" s="79"/>
      <c r="F94" s="81" t="str">
        <f t="shared" si="9"/>
        <v>C26</v>
      </c>
      <c r="G94" s="79" t="str">
        <f t="shared" si="10"/>
        <v>北村直史</v>
      </c>
      <c r="H94" s="80" t="s">
        <v>456</v>
      </c>
      <c r="I94" s="80" t="s">
        <v>778</v>
      </c>
      <c r="J94" s="93">
        <v>1987</v>
      </c>
      <c r="K94" s="91">
        <f t="shared" si="12"/>
        <v>28</v>
      </c>
      <c r="L94" s="81" t="str">
        <f t="shared" si="11"/>
        <v>OK</v>
      </c>
      <c r="M94" s="122" t="s">
        <v>370</v>
      </c>
    </row>
    <row r="95" spans="1:13" s="78" customFormat="1" ht="13.5">
      <c r="A95" s="79" t="s">
        <v>515</v>
      </c>
      <c r="B95" s="79" t="s">
        <v>1089</v>
      </c>
      <c r="C95" s="79" t="s">
        <v>1090</v>
      </c>
      <c r="D95" s="80" t="s">
        <v>780</v>
      </c>
      <c r="E95" s="79"/>
      <c r="F95" s="81" t="str">
        <f t="shared" si="9"/>
        <v>C27</v>
      </c>
      <c r="G95" s="79" t="str">
        <f t="shared" si="10"/>
        <v>久保田泰成</v>
      </c>
      <c r="H95" s="80" t="s">
        <v>456</v>
      </c>
      <c r="I95" s="80" t="s">
        <v>778</v>
      </c>
      <c r="J95" s="93">
        <v>1985</v>
      </c>
      <c r="K95" s="91">
        <f t="shared" si="12"/>
        <v>30</v>
      </c>
      <c r="L95" s="81" t="str">
        <f t="shared" si="11"/>
        <v>OK</v>
      </c>
      <c r="M95" s="122" t="s">
        <v>370</v>
      </c>
    </row>
    <row r="96" spans="1:13" s="78" customFormat="1" ht="13.5">
      <c r="A96" s="79" t="s">
        <v>516</v>
      </c>
      <c r="B96" s="79" t="s">
        <v>1091</v>
      </c>
      <c r="C96" s="173" t="s">
        <v>1092</v>
      </c>
      <c r="D96" s="80" t="s">
        <v>780</v>
      </c>
      <c r="E96" s="79"/>
      <c r="F96" s="81" t="str">
        <f t="shared" si="9"/>
        <v>C28</v>
      </c>
      <c r="G96" s="79" t="str">
        <f t="shared" si="10"/>
        <v>石川和洋</v>
      </c>
      <c r="H96" s="80" t="s">
        <v>456</v>
      </c>
      <c r="I96" s="80" t="s">
        <v>778</v>
      </c>
      <c r="J96" s="93">
        <v>1979</v>
      </c>
      <c r="K96" s="91">
        <f t="shared" si="12"/>
        <v>36</v>
      </c>
      <c r="L96" s="81" t="str">
        <f t="shared" si="11"/>
        <v>OK</v>
      </c>
      <c r="M96" s="123" t="s">
        <v>1093</v>
      </c>
    </row>
    <row r="97" spans="1:13" s="78" customFormat="1" ht="13.5">
      <c r="A97" s="79" t="s">
        <v>519</v>
      </c>
      <c r="B97" s="133" t="s">
        <v>463</v>
      </c>
      <c r="C97" s="133" t="s">
        <v>464</v>
      </c>
      <c r="D97" s="80" t="s">
        <v>780</v>
      </c>
      <c r="E97" s="79"/>
      <c r="F97" s="81" t="str">
        <f t="shared" si="9"/>
        <v>C29</v>
      </c>
      <c r="G97" s="79" t="str">
        <f t="shared" si="10"/>
        <v>奥田康博</v>
      </c>
      <c r="H97" s="80" t="s">
        <v>456</v>
      </c>
      <c r="I97" s="80" t="s">
        <v>778</v>
      </c>
      <c r="J97" s="93">
        <v>1966</v>
      </c>
      <c r="K97" s="91">
        <f t="shared" si="12"/>
        <v>49</v>
      </c>
      <c r="L97" s="81" t="str">
        <f t="shared" si="11"/>
        <v>OK</v>
      </c>
      <c r="M97" s="122" t="s">
        <v>370</v>
      </c>
    </row>
    <row r="98" spans="1:13" s="78" customFormat="1" ht="13.5">
      <c r="A98" s="79" t="s">
        <v>520</v>
      </c>
      <c r="B98" s="133" t="s">
        <v>469</v>
      </c>
      <c r="C98" s="133" t="s">
        <v>470</v>
      </c>
      <c r="D98" s="80" t="s">
        <v>780</v>
      </c>
      <c r="E98" s="79"/>
      <c r="F98" s="81" t="str">
        <f t="shared" si="9"/>
        <v>C30</v>
      </c>
      <c r="G98" s="79" t="str">
        <f t="shared" si="10"/>
        <v>上戸幸次</v>
      </c>
      <c r="H98" s="80" t="s">
        <v>456</v>
      </c>
      <c r="I98" s="80" t="s">
        <v>778</v>
      </c>
      <c r="J98" s="93">
        <v>1963</v>
      </c>
      <c r="K98" s="91">
        <f t="shared" si="12"/>
        <v>52</v>
      </c>
      <c r="L98" s="81" t="str">
        <f t="shared" si="11"/>
        <v>OK</v>
      </c>
      <c r="M98" s="123" t="s">
        <v>367</v>
      </c>
    </row>
    <row r="99" spans="1:13" s="78" customFormat="1" ht="13.5">
      <c r="A99" s="79" t="s">
        <v>523</v>
      </c>
      <c r="B99" s="133" t="s">
        <v>473</v>
      </c>
      <c r="C99" s="133" t="s">
        <v>474</v>
      </c>
      <c r="D99" s="80" t="s">
        <v>780</v>
      </c>
      <c r="E99" s="79"/>
      <c r="F99" s="81" t="str">
        <f t="shared" si="9"/>
        <v>C31</v>
      </c>
      <c r="G99" s="79" t="str">
        <f t="shared" si="10"/>
        <v>山崎茂智</v>
      </c>
      <c r="H99" s="80" t="s">
        <v>456</v>
      </c>
      <c r="I99" s="80" t="s">
        <v>778</v>
      </c>
      <c r="J99" s="93">
        <v>1963</v>
      </c>
      <c r="K99" s="91">
        <f t="shared" si="12"/>
        <v>52</v>
      </c>
      <c r="L99" s="81" t="str">
        <f t="shared" si="11"/>
        <v>OK</v>
      </c>
      <c r="M99" s="123" t="s">
        <v>366</v>
      </c>
    </row>
    <row r="100" spans="1:13" s="78" customFormat="1" ht="13.5">
      <c r="A100" s="79" t="s">
        <v>525</v>
      </c>
      <c r="B100" s="133" t="s">
        <v>475</v>
      </c>
      <c r="C100" s="133" t="s">
        <v>476</v>
      </c>
      <c r="D100" s="80" t="s">
        <v>780</v>
      </c>
      <c r="E100" s="79"/>
      <c r="F100" s="81" t="str">
        <f t="shared" si="9"/>
        <v>C32</v>
      </c>
      <c r="G100" s="79" t="str">
        <f t="shared" si="10"/>
        <v>秋山太助</v>
      </c>
      <c r="H100" s="80" t="s">
        <v>456</v>
      </c>
      <c r="I100" s="80" t="s">
        <v>778</v>
      </c>
      <c r="J100" s="93">
        <v>1975</v>
      </c>
      <c r="K100" s="91">
        <f t="shared" si="12"/>
        <v>40</v>
      </c>
      <c r="L100" s="81" t="str">
        <f t="shared" si="11"/>
        <v>OK</v>
      </c>
      <c r="M100" s="122" t="s">
        <v>370</v>
      </c>
    </row>
    <row r="101" spans="1:13" s="78" customFormat="1" ht="13.5">
      <c r="A101" s="79" t="s">
        <v>528</v>
      </c>
      <c r="B101" s="133" t="s">
        <v>478</v>
      </c>
      <c r="C101" s="133" t="s">
        <v>479</v>
      </c>
      <c r="D101" s="80" t="s">
        <v>780</v>
      </c>
      <c r="E101" s="79"/>
      <c r="F101" s="81" t="str">
        <f t="shared" si="9"/>
        <v>C33</v>
      </c>
      <c r="G101" s="79" t="str">
        <f t="shared" si="10"/>
        <v>廣瀬智也</v>
      </c>
      <c r="H101" s="80" t="s">
        <v>456</v>
      </c>
      <c r="I101" s="80" t="s">
        <v>778</v>
      </c>
      <c r="J101" s="93">
        <v>1977</v>
      </c>
      <c r="K101" s="91">
        <f t="shared" si="12"/>
        <v>38</v>
      </c>
      <c r="L101" s="81" t="str">
        <f t="shared" si="11"/>
        <v>OK</v>
      </c>
      <c r="M101" s="122" t="s">
        <v>370</v>
      </c>
    </row>
    <row r="102" spans="1:13" s="78" customFormat="1" ht="13.5">
      <c r="A102" s="79" t="s">
        <v>531</v>
      </c>
      <c r="B102" s="133" t="s">
        <v>481</v>
      </c>
      <c r="C102" s="133" t="s">
        <v>482</v>
      </c>
      <c r="D102" s="80" t="s">
        <v>780</v>
      </c>
      <c r="E102" s="79"/>
      <c r="F102" s="81" t="str">
        <f t="shared" si="9"/>
        <v>C34</v>
      </c>
      <c r="G102" s="79" t="str">
        <f t="shared" si="10"/>
        <v>玉川敬三</v>
      </c>
      <c r="H102" s="80" t="s">
        <v>456</v>
      </c>
      <c r="I102" s="80" t="s">
        <v>778</v>
      </c>
      <c r="J102" s="93">
        <v>1969</v>
      </c>
      <c r="K102" s="91">
        <f t="shared" si="12"/>
        <v>46</v>
      </c>
      <c r="L102" s="81" t="str">
        <f t="shared" si="11"/>
        <v>OK</v>
      </c>
      <c r="M102" s="122" t="s">
        <v>370</v>
      </c>
    </row>
    <row r="103" spans="1:13" s="78" customFormat="1" ht="13.5">
      <c r="A103" s="79" t="s">
        <v>534</v>
      </c>
      <c r="B103" s="133" t="s">
        <v>484</v>
      </c>
      <c r="C103" s="133" t="s">
        <v>485</v>
      </c>
      <c r="D103" s="80" t="s">
        <v>780</v>
      </c>
      <c r="E103" s="79"/>
      <c r="F103" s="81" t="str">
        <f t="shared" si="9"/>
        <v>C35</v>
      </c>
      <c r="G103" s="79" t="str">
        <f t="shared" si="10"/>
        <v>太田圭亮</v>
      </c>
      <c r="H103" s="80" t="s">
        <v>456</v>
      </c>
      <c r="I103" s="80" t="s">
        <v>778</v>
      </c>
      <c r="J103" s="93">
        <v>1981</v>
      </c>
      <c r="K103" s="91">
        <f t="shared" si="12"/>
        <v>34</v>
      </c>
      <c r="L103" s="81" t="str">
        <f t="shared" si="11"/>
        <v>OK</v>
      </c>
      <c r="M103" s="122" t="s">
        <v>370</v>
      </c>
    </row>
    <row r="104" spans="1:13" s="78" customFormat="1" ht="13.5">
      <c r="A104" s="79" t="s">
        <v>537</v>
      </c>
      <c r="B104" s="133" t="s">
        <v>487</v>
      </c>
      <c r="C104" s="133" t="s">
        <v>488</v>
      </c>
      <c r="D104" s="80" t="s">
        <v>780</v>
      </c>
      <c r="E104" s="79"/>
      <c r="F104" s="81" t="str">
        <f t="shared" si="9"/>
        <v>C36</v>
      </c>
      <c r="G104" s="79" t="str">
        <f t="shared" si="10"/>
        <v>園田智明</v>
      </c>
      <c r="H104" s="80" t="s">
        <v>456</v>
      </c>
      <c r="I104" s="80" t="s">
        <v>778</v>
      </c>
      <c r="J104" s="93">
        <v>1967</v>
      </c>
      <c r="K104" s="91">
        <f t="shared" si="12"/>
        <v>48</v>
      </c>
      <c r="L104" s="81" t="str">
        <f t="shared" si="11"/>
        <v>OK</v>
      </c>
      <c r="M104" s="123" t="s">
        <v>365</v>
      </c>
    </row>
    <row r="105" spans="1:13" s="78" customFormat="1" ht="13.5">
      <c r="A105" s="79" t="s">
        <v>540</v>
      </c>
      <c r="B105" s="133" t="s">
        <v>501</v>
      </c>
      <c r="C105" s="133" t="s">
        <v>502</v>
      </c>
      <c r="D105" s="80" t="s">
        <v>780</v>
      </c>
      <c r="E105" s="79"/>
      <c r="F105" s="81" t="str">
        <f t="shared" si="9"/>
        <v>C37</v>
      </c>
      <c r="G105" s="79" t="str">
        <f t="shared" si="10"/>
        <v>馬場英年</v>
      </c>
      <c r="H105" s="80" t="s">
        <v>456</v>
      </c>
      <c r="I105" s="80" t="s">
        <v>778</v>
      </c>
      <c r="J105" s="93">
        <v>1980</v>
      </c>
      <c r="K105" s="91">
        <f t="shared" si="12"/>
        <v>35</v>
      </c>
      <c r="L105" s="81" t="str">
        <f t="shared" si="11"/>
        <v>OK</v>
      </c>
      <c r="M105" s="122" t="s">
        <v>370</v>
      </c>
    </row>
    <row r="106" spans="1:13" s="78" customFormat="1" ht="13.5">
      <c r="A106" s="79" t="s">
        <v>541</v>
      </c>
      <c r="B106" s="133" t="s">
        <v>542</v>
      </c>
      <c r="C106" s="83" t="s">
        <v>543</v>
      </c>
      <c r="D106" s="80" t="s">
        <v>780</v>
      </c>
      <c r="E106" s="79"/>
      <c r="F106" s="81" t="str">
        <f t="shared" si="9"/>
        <v>C38</v>
      </c>
      <c r="G106" s="79" t="str">
        <f t="shared" si="10"/>
        <v>牟田真人</v>
      </c>
      <c r="H106" s="80" t="s">
        <v>456</v>
      </c>
      <c r="I106" s="80" t="s">
        <v>778</v>
      </c>
      <c r="J106" s="93">
        <v>1987</v>
      </c>
      <c r="K106" s="91">
        <f t="shared" si="12"/>
        <v>28</v>
      </c>
      <c r="L106" s="81" t="str">
        <f t="shared" si="11"/>
        <v>OK</v>
      </c>
      <c r="M106" s="122" t="s">
        <v>370</v>
      </c>
    </row>
    <row r="107" spans="1:13" s="78" customFormat="1" ht="13.5">
      <c r="A107" s="79" t="s">
        <v>544</v>
      </c>
      <c r="B107" s="83" t="s">
        <v>406</v>
      </c>
      <c r="C107" s="83" t="s">
        <v>405</v>
      </c>
      <c r="D107" s="80" t="s">
        <v>780</v>
      </c>
      <c r="E107" s="79"/>
      <c r="F107" s="81" t="str">
        <f t="shared" si="9"/>
        <v>C39</v>
      </c>
      <c r="G107" s="79" t="str">
        <f t="shared" si="10"/>
        <v>田中正行</v>
      </c>
      <c r="H107" s="80" t="s">
        <v>456</v>
      </c>
      <c r="I107" s="80" t="s">
        <v>778</v>
      </c>
      <c r="J107" s="93">
        <v>1980</v>
      </c>
      <c r="K107" s="91">
        <f t="shared" si="12"/>
        <v>35</v>
      </c>
      <c r="L107" s="81" t="str">
        <f t="shared" si="11"/>
        <v>OK</v>
      </c>
      <c r="M107" s="123" t="s">
        <v>365</v>
      </c>
    </row>
    <row r="108" spans="1:13" s="78" customFormat="1" ht="13.5">
      <c r="A108" s="79" t="s">
        <v>547</v>
      </c>
      <c r="B108" s="79" t="s">
        <v>817</v>
      </c>
      <c r="C108" s="79" t="s">
        <v>1094</v>
      </c>
      <c r="D108" s="80" t="s">
        <v>780</v>
      </c>
      <c r="E108" s="79"/>
      <c r="F108" s="81" t="str">
        <f t="shared" si="9"/>
        <v>C40</v>
      </c>
      <c r="G108" s="79" t="str">
        <f t="shared" si="10"/>
        <v>田中精一</v>
      </c>
      <c r="H108" s="80" t="s">
        <v>456</v>
      </c>
      <c r="I108" s="80" t="s">
        <v>778</v>
      </c>
      <c r="J108" s="93">
        <v>1974</v>
      </c>
      <c r="K108" s="91">
        <f t="shared" si="12"/>
        <v>41</v>
      </c>
      <c r="L108" s="81" t="str">
        <f t="shared" si="11"/>
        <v>OK</v>
      </c>
      <c r="M108" s="174" t="s">
        <v>365</v>
      </c>
    </row>
    <row r="109" spans="1:13" s="78" customFormat="1" ht="13.5">
      <c r="A109" s="79" t="s">
        <v>550</v>
      </c>
      <c r="B109" s="79" t="s">
        <v>1095</v>
      </c>
      <c r="C109" s="79" t="s">
        <v>1096</v>
      </c>
      <c r="D109" s="80" t="s">
        <v>780</v>
      </c>
      <c r="E109" s="79"/>
      <c r="F109" s="81" t="str">
        <f>A109</f>
        <v>C41</v>
      </c>
      <c r="G109" s="79" t="str">
        <f>B109&amp;C109</f>
        <v>光岡翼</v>
      </c>
      <c r="H109" s="80" t="s">
        <v>456</v>
      </c>
      <c r="I109" s="80" t="s">
        <v>778</v>
      </c>
      <c r="J109" s="93">
        <v>1988</v>
      </c>
      <c r="K109" s="91">
        <f t="shared" si="12"/>
        <v>27</v>
      </c>
      <c r="L109" s="81" t="str">
        <f t="shared" si="11"/>
        <v>OK</v>
      </c>
      <c r="M109" s="122" t="s">
        <v>370</v>
      </c>
    </row>
    <row r="110" spans="1:13" s="78" customFormat="1" ht="13.5">
      <c r="A110" s="79" t="s">
        <v>553</v>
      </c>
      <c r="B110" s="79" t="s">
        <v>1001</v>
      </c>
      <c r="C110" s="79" t="s">
        <v>1097</v>
      </c>
      <c r="D110" s="80" t="s">
        <v>780</v>
      </c>
      <c r="E110" s="79"/>
      <c r="F110" s="81" t="str">
        <f>A110</f>
        <v>C42</v>
      </c>
      <c r="G110" s="79" t="str">
        <f>B110&amp;C110</f>
        <v>神山孝行</v>
      </c>
      <c r="H110" s="80" t="s">
        <v>456</v>
      </c>
      <c r="I110" s="80" t="s">
        <v>778</v>
      </c>
      <c r="J110" s="93">
        <v>1984</v>
      </c>
      <c r="K110" s="91">
        <f t="shared" si="12"/>
        <v>31</v>
      </c>
      <c r="L110" s="81" t="str">
        <f t="shared" si="11"/>
        <v>OK</v>
      </c>
      <c r="M110" s="122" t="s">
        <v>370</v>
      </c>
    </row>
    <row r="111" spans="1:13" s="78" customFormat="1" ht="13.5">
      <c r="A111" s="79" t="s">
        <v>556</v>
      </c>
      <c r="B111" s="133" t="s">
        <v>512</v>
      </c>
      <c r="C111" s="83" t="s">
        <v>513</v>
      </c>
      <c r="D111" s="80" t="s">
        <v>780</v>
      </c>
      <c r="E111" s="79"/>
      <c r="F111" s="81" t="str">
        <f aca="true" t="shared" si="13" ref="F111:F119">A111</f>
        <v>C43</v>
      </c>
      <c r="G111" s="79" t="str">
        <f aca="true" t="shared" si="14" ref="G111:G119">B111&amp;C111</f>
        <v>湯本芳明</v>
      </c>
      <c r="H111" s="80" t="s">
        <v>456</v>
      </c>
      <c r="I111" s="80" t="s">
        <v>778</v>
      </c>
      <c r="J111" s="93">
        <v>1952</v>
      </c>
      <c r="K111" s="91">
        <f t="shared" si="12"/>
        <v>63</v>
      </c>
      <c r="L111" s="81" t="str">
        <f t="shared" si="11"/>
        <v>OK</v>
      </c>
      <c r="M111" s="123" t="s">
        <v>365</v>
      </c>
    </row>
    <row r="112" spans="1:13" s="78" customFormat="1" ht="13.5">
      <c r="A112" s="79" t="s">
        <v>1098</v>
      </c>
      <c r="B112" s="133" t="s">
        <v>545</v>
      </c>
      <c r="C112" s="83" t="s">
        <v>546</v>
      </c>
      <c r="D112" s="80" t="s">
        <v>780</v>
      </c>
      <c r="E112" s="79"/>
      <c r="F112" s="81" t="str">
        <f t="shared" si="13"/>
        <v>C44</v>
      </c>
      <c r="G112" s="79" t="str">
        <f t="shared" si="14"/>
        <v>高橋雄祐</v>
      </c>
      <c r="H112" s="80" t="s">
        <v>456</v>
      </c>
      <c r="I112" s="80" t="s">
        <v>778</v>
      </c>
      <c r="J112" s="93">
        <v>1985</v>
      </c>
      <c r="K112" s="91">
        <f t="shared" si="12"/>
        <v>30</v>
      </c>
      <c r="L112" s="81" t="str">
        <f t="shared" si="11"/>
        <v>OK</v>
      </c>
      <c r="M112" s="123" t="s">
        <v>369</v>
      </c>
    </row>
    <row r="113" spans="1:13" s="78" customFormat="1" ht="13.5">
      <c r="A113" s="79" t="s">
        <v>559</v>
      </c>
      <c r="B113" s="133" t="s">
        <v>548</v>
      </c>
      <c r="C113" s="83" t="s">
        <v>549</v>
      </c>
      <c r="D113" s="80" t="s">
        <v>780</v>
      </c>
      <c r="E113" s="79"/>
      <c r="F113" s="81" t="str">
        <f t="shared" si="13"/>
        <v>C45</v>
      </c>
      <c r="G113" s="79" t="str">
        <f t="shared" si="14"/>
        <v>吉本泰二</v>
      </c>
      <c r="H113" s="80" t="s">
        <v>456</v>
      </c>
      <c r="I113" s="80" t="s">
        <v>778</v>
      </c>
      <c r="J113" s="93">
        <v>1976</v>
      </c>
      <c r="K113" s="91">
        <f t="shared" si="12"/>
        <v>39</v>
      </c>
      <c r="L113" s="81" t="str">
        <f t="shared" si="11"/>
        <v>OK</v>
      </c>
      <c r="M113" s="122" t="s">
        <v>370</v>
      </c>
    </row>
    <row r="114" spans="1:13" s="78" customFormat="1" ht="13.5">
      <c r="A114" s="79" t="s">
        <v>560</v>
      </c>
      <c r="B114" s="135" t="s">
        <v>567</v>
      </c>
      <c r="C114" s="135" t="s">
        <v>568</v>
      </c>
      <c r="D114" s="80" t="s">
        <v>780</v>
      </c>
      <c r="E114" s="79"/>
      <c r="F114" s="81" t="str">
        <f t="shared" si="13"/>
        <v>C46</v>
      </c>
      <c r="G114" s="79" t="str">
        <f t="shared" si="14"/>
        <v>坂居優介</v>
      </c>
      <c r="H114" s="80" t="s">
        <v>456</v>
      </c>
      <c r="I114" s="80" t="s">
        <v>778</v>
      </c>
      <c r="J114" s="93">
        <v>1982</v>
      </c>
      <c r="K114" s="91">
        <f t="shared" si="12"/>
        <v>33</v>
      </c>
      <c r="L114" s="81" t="str">
        <f t="shared" si="11"/>
        <v>OK</v>
      </c>
      <c r="M114" s="123" t="s">
        <v>369</v>
      </c>
    </row>
    <row r="115" spans="1:13" s="78" customFormat="1" ht="13.5">
      <c r="A115" s="79" t="s">
        <v>563</v>
      </c>
      <c r="B115" s="86" t="s">
        <v>916</v>
      </c>
      <c r="C115" s="86" t="s">
        <v>917</v>
      </c>
      <c r="D115" s="80" t="s">
        <v>780</v>
      </c>
      <c r="E115" s="79"/>
      <c r="F115" s="81" t="str">
        <f t="shared" si="13"/>
        <v>C47</v>
      </c>
      <c r="G115" s="85" t="str">
        <f t="shared" si="14"/>
        <v>浅田亜祐子</v>
      </c>
      <c r="H115" s="80" t="s">
        <v>456</v>
      </c>
      <c r="I115" s="85" t="s">
        <v>918</v>
      </c>
      <c r="J115" s="93">
        <v>1984</v>
      </c>
      <c r="K115" s="91">
        <f t="shared" si="12"/>
        <v>31</v>
      </c>
      <c r="L115" s="81" t="str">
        <f t="shared" si="11"/>
        <v>OK</v>
      </c>
      <c r="M115" s="123" t="s">
        <v>910</v>
      </c>
    </row>
    <row r="116" spans="1:13" s="78" customFormat="1" ht="13.5">
      <c r="A116" s="79" t="s">
        <v>564</v>
      </c>
      <c r="B116" s="133" t="s">
        <v>1099</v>
      </c>
      <c r="C116" s="133" t="s">
        <v>1100</v>
      </c>
      <c r="D116" s="80" t="s">
        <v>780</v>
      </c>
      <c r="E116" s="79"/>
      <c r="F116" s="81" t="str">
        <f t="shared" si="13"/>
        <v>C48</v>
      </c>
      <c r="G116" s="79" t="str">
        <f t="shared" si="14"/>
        <v>赤木拓</v>
      </c>
      <c r="H116" s="80" t="s">
        <v>456</v>
      </c>
      <c r="I116" s="80" t="s">
        <v>778</v>
      </c>
      <c r="J116" s="93">
        <v>1980</v>
      </c>
      <c r="K116" s="91">
        <f t="shared" si="12"/>
        <v>35</v>
      </c>
      <c r="L116" s="81" t="str">
        <f t="shared" si="11"/>
        <v>OK</v>
      </c>
      <c r="M116" s="123" t="s">
        <v>365</v>
      </c>
    </row>
    <row r="117" spans="1:13" s="78" customFormat="1" ht="13.5">
      <c r="A117" s="79" t="s">
        <v>1101</v>
      </c>
      <c r="B117" s="133" t="s">
        <v>529</v>
      </c>
      <c r="C117" s="83" t="s">
        <v>530</v>
      </c>
      <c r="D117" s="80" t="s">
        <v>780</v>
      </c>
      <c r="E117" s="79"/>
      <c r="F117" s="81" t="str">
        <f t="shared" si="13"/>
        <v>C49</v>
      </c>
      <c r="G117" s="79" t="str">
        <f t="shared" si="14"/>
        <v>住谷岳司</v>
      </c>
      <c r="H117" s="80" t="s">
        <v>456</v>
      </c>
      <c r="I117" s="80" t="s">
        <v>778</v>
      </c>
      <c r="J117" s="93">
        <v>1967</v>
      </c>
      <c r="K117" s="91">
        <f t="shared" si="12"/>
        <v>48</v>
      </c>
      <c r="L117" s="81" t="str">
        <f t="shared" si="11"/>
        <v>OK</v>
      </c>
      <c r="M117" s="123" t="s">
        <v>951</v>
      </c>
    </row>
    <row r="118" spans="1:15" s="78" customFormat="1" ht="13.5">
      <c r="A118" s="79" t="s">
        <v>569</v>
      </c>
      <c r="B118" s="133" t="s">
        <v>532</v>
      </c>
      <c r="C118" s="83" t="s">
        <v>533</v>
      </c>
      <c r="D118" s="80" t="s">
        <v>780</v>
      </c>
      <c r="E118" s="79"/>
      <c r="F118" s="81" t="str">
        <f t="shared" si="13"/>
        <v>C50</v>
      </c>
      <c r="G118" s="79" t="str">
        <f t="shared" si="14"/>
        <v>永田寛教</v>
      </c>
      <c r="H118" s="80" t="s">
        <v>456</v>
      </c>
      <c r="I118" s="80" t="s">
        <v>778</v>
      </c>
      <c r="J118" s="93">
        <v>1981</v>
      </c>
      <c r="K118" s="91">
        <f t="shared" si="12"/>
        <v>34</v>
      </c>
      <c r="L118" s="81" t="str">
        <f t="shared" si="11"/>
        <v>OK</v>
      </c>
      <c r="M118" s="123" t="s">
        <v>369</v>
      </c>
      <c r="O118" s="96"/>
    </row>
    <row r="119" spans="1:15" s="78" customFormat="1" ht="13.5">
      <c r="A119" s="79" t="s">
        <v>1102</v>
      </c>
      <c r="B119" s="173" t="s">
        <v>1103</v>
      </c>
      <c r="C119" s="173" t="s">
        <v>574</v>
      </c>
      <c r="D119" s="80" t="s">
        <v>1261</v>
      </c>
      <c r="E119" s="79"/>
      <c r="F119" s="81" t="str">
        <f t="shared" si="13"/>
        <v>C51</v>
      </c>
      <c r="G119" s="79" t="str">
        <f t="shared" si="14"/>
        <v>松島理和</v>
      </c>
      <c r="H119" s="80" t="s">
        <v>456</v>
      </c>
      <c r="I119" s="80" t="s">
        <v>778</v>
      </c>
      <c r="J119" s="93">
        <v>1981</v>
      </c>
      <c r="K119" s="91">
        <f t="shared" si="12"/>
        <v>34</v>
      </c>
      <c r="L119" s="81" t="str">
        <f t="shared" si="11"/>
        <v>OK</v>
      </c>
      <c r="M119" s="123" t="s">
        <v>364</v>
      </c>
      <c r="O119" s="96"/>
    </row>
    <row r="120" spans="1:15" s="123" customFormat="1" ht="13.5">
      <c r="A120" s="79" t="s">
        <v>1262</v>
      </c>
      <c r="B120" s="173" t="s">
        <v>557</v>
      </c>
      <c r="C120" s="173" t="s">
        <v>558</v>
      </c>
      <c r="D120" s="80" t="s">
        <v>1261</v>
      </c>
      <c r="E120" s="79"/>
      <c r="F120" s="81" t="str">
        <f>A120</f>
        <v>C52</v>
      </c>
      <c r="G120" s="79" t="str">
        <f>B120&amp;C120</f>
        <v>曽我卓矢</v>
      </c>
      <c r="H120" s="80" t="s">
        <v>456</v>
      </c>
      <c r="I120" s="80" t="s">
        <v>778</v>
      </c>
      <c r="J120" s="93">
        <v>1986</v>
      </c>
      <c r="K120" s="91">
        <f t="shared" si="12"/>
        <v>29</v>
      </c>
      <c r="L120" s="81" t="str">
        <f t="shared" si="11"/>
        <v>OK</v>
      </c>
      <c r="M120" s="123" t="s">
        <v>1104</v>
      </c>
      <c r="O120" s="96"/>
    </row>
    <row r="121" spans="1:15" s="123" customFormat="1" ht="13.5">
      <c r="A121" s="79" t="s">
        <v>1105</v>
      </c>
      <c r="B121" s="86" t="s">
        <v>1106</v>
      </c>
      <c r="C121" s="86" t="s">
        <v>1107</v>
      </c>
      <c r="D121" s="80" t="s">
        <v>1108</v>
      </c>
      <c r="E121" s="79"/>
      <c r="F121" s="81" t="str">
        <f>A121</f>
        <v>C53</v>
      </c>
      <c r="G121" s="85" t="str">
        <f>B121&amp;C121</f>
        <v>大鳥有希子</v>
      </c>
      <c r="H121" s="80" t="s">
        <v>456</v>
      </c>
      <c r="I121" s="85" t="s">
        <v>1229</v>
      </c>
      <c r="J121" s="93">
        <v>1988</v>
      </c>
      <c r="K121" s="91">
        <f t="shared" si="12"/>
        <v>27</v>
      </c>
      <c r="L121" s="81" t="str">
        <f t="shared" si="11"/>
        <v>OK</v>
      </c>
      <c r="M121" s="123" t="s">
        <v>364</v>
      </c>
      <c r="O121" s="96"/>
    </row>
    <row r="122" spans="1:15" s="123" customFormat="1" ht="13.5">
      <c r="A122" s="79" t="s">
        <v>1109</v>
      </c>
      <c r="B122" s="96" t="s">
        <v>460</v>
      </c>
      <c r="C122" s="96" t="s">
        <v>461</v>
      </c>
      <c r="D122" s="80" t="s">
        <v>1261</v>
      </c>
      <c r="E122" s="96"/>
      <c r="F122" s="81" t="str">
        <f>A122</f>
        <v>C54</v>
      </c>
      <c r="G122" s="79" t="str">
        <f>B122&amp;C122</f>
        <v>竹村仁志</v>
      </c>
      <c r="H122" s="80" t="s">
        <v>456</v>
      </c>
      <c r="I122" s="80" t="s">
        <v>778</v>
      </c>
      <c r="J122" s="93">
        <v>1962</v>
      </c>
      <c r="K122" s="91">
        <v>52</v>
      </c>
      <c r="L122" s="81" t="str">
        <f t="shared" si="11"/>
        <v>OK</v>
      </c>
      <c r="M122" s="79" t="s">
        <v>1110</v>
      </c>
      <c r="O122" s="96"/>
    </row>
    <row r="123" spans="1:13" s="78" customFormat="1" ht="13.5">
      <c r="A123" s="79"/>
      <c r="B123" s="86"/>
      <c r="C123" s="86"/>
      <c r="D123" s="80"/>
      <c r="E123" s="79"/>
      <c r="F123" s="81"/>
      <c r="G123" s="85"/>
      <c r="H123" s="80"/>
      <c r="I123" s="80"/>
      <c r="J123" s="93"/>
      <c r="K123" s="91"/>
      <c r="L123" s="81"/>
      <c r="M123" s="123"/>
    </row>
    <row r="124" spans="1:13" s="78" customFormat="1" ht="13.5">
      <c r="A124" s="79"/>
      <c r="B124" s="86"/>
      <c r="C124" s="86"/>
      <c r="D124" s="80"/>
      <c r="E124" s="79"/>
      <c r="F124" s="81"/>
      <c r="G124" s="85"/>
      <c r="H124" s="80"/>
      <c r="I124" s="80"/>
      <c r="J124" s="93"/>
      <c r="K124" s="91"/>
      <c r="L124" s="81"/>
      <c r="M124" s="123"/>
    </row>
    <row r="125" spans="1:13" s="78" customFormat="1" ht="13.5">
      <c r="A125" s="79"/>
      <c r="B125" s="86"/>
      <c r="C125" s="86"/>
      <c r="D125" s="80"/>
      <c r="E125" s="79"/>
      <c r="F125" s="81"/>
      <c r="G125" s="85"/>
      <c r="H125" s="80"/>
      <c r="I125" s="80"/>
      <c r="J125" s="93"/>
      <c r="K125" s="91"/>
      <c r="L125" s="81"/>
      <c r="M125" s="123"/>
    </row>
    <row r="126" spans="1:13" s="78" customFormat="1" ht="13.5">
      <c r="A126" s="79"/>
      <c r="B126" s="86"/>
      <c r="C126" s="86"/>
      <c r="D126" s="80"/>
      <c r="E126" s="79"/>
      <c r="F126" s="81"/>
      <c r="G126" s="85"/>
      <c r="H126" s="80"/>
      <c r="I126" s="80"/>
      <c r="J126" s="93"/>
      <c r="K126" s="91"/>
      <c r="L126" s="81"/>
      <c r="M126" s="123"/>
    </row>
    <row r="127" spans="1:13" s="78" customFormat="1" ht="13.5">
      <c r="A127" s="79"/>
      <c r="B127" s="86"/>
      <c r="C127" s="86"/>
      <c r="D127" s="80"/>
      <c r="E127" s="79"/>
      <c r="F127" s="81"/>
      <c r="G127" s="85"/>
      <c r="H127" s="80"/>
      <c r="I127" s="80"/>
      <c r="J127" s="93"/>
      <c r="K127" s="91"/>
      <c r="L127" s="81"/>
      <c r="M127" s="123"/>
    </row>
    <row r="128" spans="1:13" s="78" customFormat="1" ht="13.5">
      <c r="A128" s="79"/>
      <c r="B128" s="86"/>
      <c r="C128" s="86"/>
      <c r="D128" s="80"/>
      <c r="E128" s="79"/>
      <c r="F128" s="81"/>
      <c r="G128" s="85"/>
      <c r="H128" s="80"/>
      <c r="I128" s="80"/>
      <c r="J128" s="93"/>
      <c r="K128" s="91"/>
      <c r="L128" s="81"/>
      <c r="M128" s="123"/>
    </row>
    <row r="129" spans="1:13" s="78" customFormat="1" ht="13.5">
      <c r="A129" s="79"/>
      <c r="B129" s="86"/>
      <c r="C129" s="86"/>
      <c r="D129" s="80"/>
      <c r="E129" s="79"/>
      <c r="F129" s="81"/>
      <c r="G129" s="85"/>
      <c r="H129" s="80"/>
      <c r="I129" s="80"/>
      <c r="J129" s="93"/>
      <c r="K129" s="91"/>
      <c r="L129" s="81"/>
      <c r="M129" s="123"/>
    </row>
    <row r="130" spans="1:13" s="78" customFormat="1" ht="13.5">
      <c r="A130" s="79"/>
      <c r="B130" s="86"/>
      <c r="C130" s="86"/>
      <c r="D130" s="80"/>
      <c r="E130" s="79"/>
      <c r="F130" s="81"/>
      <c r="G130" s="85"/>
      <c r="H130" s="80"/>
      <c r="I130" s="80"/>
      <c r="J130" s="93"/>
      <c r="K130" s="91"/>
      <c r="L130" s="81"/>
      <c r="M130" s="123"/>
    </row>
    <row r="131" spans="1:13" s="78" customFormat="1" ht="13.5">
      <c r="A131" s="79"/>
      <c r="B131" s="86"/>
      <c r="C131" s="86"/>
      <c r="D131" s="80"/>
      <c r="E131" s="79"/>
      <c r="F131" s="81"/>
      <c r="G131" s="85"/>
      <c r="H131" s="80"/>
      <c r="I131" s="80"/>
      <c r="J131" s="93"/>
      <c r="K131" s="91"/>
      <c r="L131" s="81"/>
      <c r="M131" s="123"/>
    </row>
    <row r="132" spans="1:12" s="123" customFormat="1" ht="13.5">
      <c r="A132" s="79"/>
      <c r="B132" s="86"/>
      <c r="C132" s="86"/>
      <c r="D132" s="80"/>
      <c r="E132" s="79"/>
      <c r="F132" s="81"/>
      <c r="G132" s="85"/>
      <c r="H132" s="80"/>
      <c r="I132" s="80"/>
      <c r="J132" s="93"/>
      <c r="K132" s="91"/>
      <c r="L132" s="81">
        <f>IF(G132="","",IF(COUNTIF($G$19:$G$580,G132)&gt;1,"2重登録","OK"))</f>
      </c>
    </row>
    <row r="133" spans="1:12" s="123" customFormat="1" ht="13.5">
      <c r="A133" s="79"/>
      <c r="B133" s="86"/>
      <c r="C133" s="86"/>
      <c r="D133" s="80"/>
      <c r="E133" s="79"/>
      <c r="F133" s="81"/>
      <c r="G133" s="85"/>
      <c r="H133" s="80"/>
      <c r="I133" s="80"/>
      <c r="J133" s="93"/>
      <c r="K133" s="91"/>
      <c r="L133" s="81"/>
    </row>
    <row r="134" spans="1:12" s="123" customFormat="1" ht="13.5">
      <c r="A134" s="79"/>
      <c r="B134" s="86"/>
      <c r="C134" s="86"/>
      <c r="D134" s="80"/>
      <c r="E134" s="79"/>
      <c r="F134" s="81"/>
      <c r="G134" s="85"/>
      <c r="H134" s="80"/>
      <c r="I134" s="80"/>
      <c r="J134" s="93"/>
      <c r="K134" s="91"/>
      <c r="L134" s="81">
        <f>IF(G134="","",IF(COUNTIF($G$19:$G$580,G134)&gt;1,"2重登録","OK"))</f>
      </c>
    </row>
    <row r="135" spans="1:13" s="96" customFormat="1" ht="13.5">
      <c r="A135" s="79"/>
      <c r="B135" s="571" t="s">
        <v>1012</v>
      </c>
      <c r="C135" s="571"/>
      <c r="D135" s="578" t="s">
        <v>1111</v>
      </c>
      <c r="E135" s="578"/>
      <c r="F135" s="578"/>
      <c r="G135" s="578"/>
      <c r="H135" s="578"/>
      <c r="I135" s="79"/>
      <c r="J135" s="90"/>
      <c r="K135" s="90"/>
      <c r="L135" s="81">
        <f>IF(G135="","",IF(COUNTIF($G$19:$G$595,G135)&gt;1,"2重登録","OK"))</f>
      </c>
      <c r="M135" s="79"/>
    </row>
    <row r="136" spans="1:13" s="96" customFormat="1" ht="13.5">
      <c r="A136" s="79"/>
      <c r="B136" s="571"/>
      <c r="C136" s="571"/>
      <c r="D136" s="578"/>
      <c r="E136" s="578"/>
      <c r="F136" s="578"/>
      <c r="G136" s="578"/>
      <c r="H136" s="578"/>
      <c r="I136" s="79"/>
      <c r="J136" s="90"/>
      <c r="K136" s="90"/>
      <c r="L136" s="81">
        <f>IF(G136="","",IF(COUNTIF($G$19:$G$595,G136)&gt;1,"2重登録","OK"))</f>
      </c>
      <c r="M136" s="79"/>
    </row>
    <row r="137" spans="1:18" s="96" customFormat="1" ht="13.5">
      <c r="A137" s="79"/>
      <c r="B137" s="80"/>
      <c r="C137" s="80"/>
      <c r="D137" s="131"/>
      <c r="E137" s="79"/>
      <c r="F137" s="81">
        <f>A137</f>
        <v>0</v>
      </c>
      <c r="G137" s="79" t="s">
        <v>1230</v>
      </c>
      <c r="H137" s="573" t="s">
        <v>1231</v>
      </c>
      <c r="I137" s="573"/>
      <c r="J137" s="573"/>
      <c r="K137" s="81"/>
      <c r="L137" s="81"/>
      <c r="Q137" s="110"/>
      <c r="R137" s="110"/>
    </row>
    <row r="138" spans="2:12" s="96" customFormat="1" ht="13.5">
      <c r="B138" s="570"/>
      <c r="C138" s="570"/>
      <c r="D138" s="79"/>
      <c r="E138" s="79"/>
      <c r="F138" s="81"/>
      <c r="G138" s="115">
        <f>COUNTIF($M$132:$M$179,"東近江市")</f>
        <v>7</v>
      </c>
      <c r="H138" s="574">
        <f>($G$138/RIGHT($A$179,2))</f>
        <v>0.175</v>
      </c>
      <c r="I138" s="574"/>
      <c r="J138" s="574"/>
      <c r="K138" s="81"/>
      <c r="L138" s="81"/>
    </row>
    <row r="139" spans="2:12" s="96" customFormat="1" ht="13.5">
      <c r="B139" s="172"/>
      <c r="C139" s="172"/>
      <c r="D139" s="110" t="s">
        <v>1066</v>
      </c>
      <c r="E139" s="110"/>
      <c r="F139" s="110"/>
      <c r="G139" s="115"/>
      <c r="H139" s="116" t="s">
        <v>1067</v>
      </c>
      <c r="I139" s="171"/>
      <c r="J139" s="171"/>
      <c r="K139" s="81"/>
      <c r="L139" s="81"/>
    </row>
    <row r="140" spans="1:13" s="96" customFormat="1" ht="13.5">
      <c r="A140" s="79" t="s">
        <v>1112</v>
      </c>
      <c r="B140" s="136" t="s">
        <v>932</v>
      </c>
      <c r="C140" s="136" t="s">
        <v>1013</v>
      </c>
      <c r="D140" s="118" t="s">
        <v>1014</v>
      </c>
      <c r="E140" s="118" t="s">
        <v>1015</v>
      </c>
      <c r="F140" s="79" t="s">
        <v>1113</v>
      </c>
      <c r="G140" s="79" t="str">
        <f aca="true" t="shared" si="15" ref="G140:G179">B140&amp;C140</f>
        <v>水本佑人</v>
      </c>
      <c r="H140" s="118" t="s">
        <v>1014</v>
      </c>
      <c r="I140" s="79" t="s">
        <v>778</v>
      </c>
      <c r="J140" s="90">
        <v>1998</v>
      </c>
      <c r="K140" s="91">
        <f>IF(J140="","",(2015-J140))</f>
        <v>17</v>
      </c>
      <c r="L140" s="81" t="str">
        <f aca="true" t="shared" si="16" ref="L140:L179">IF(G140="","",IF(COUNTIF($G$19:$G$580,G140)&gt;1,"2重登録","OK"))</f>
        <v>OK</v>
      </c>
      <c r="M140" s="87" t="s">
        <v>367</v>
      </c>
    </row>
    <row r="141" spans="1:13" s="96" customFormat="1" ht="13.5">
      <c r="A141" s="79" t="s">
        <v>1016</v>
      </c>
      <c r="B141" s="136" t="s">
        <v>920</v>
      </c>
      <c r="C141" s="136" t="s">
        <v>921</v>
      </c>
      <c r="D141" s="118" t="s">
        <v>1017</v>
      </c>
      <c r="E141" s="118"/>
      <c r="F141" s="118" t="str">
        <f aca="true" t="shared" si="17" ref="F141:F179">A141</f>
        <v>F02</v>
      </c>
      <c r="G141" s="79" t="str">
        <f t="shared" si="15"/>
        <v>大島巧也</v>
      </c>
      <c r="H141" s="118" t="s">
        <v>1017</v>
      </c>
      <c r="I141" s="79" t="s">
        <v>778</v>
      </c>
      <c r="J141" s="90">
        <v>1989</v>
      </c>
      <c r="K141" s="91">
        <f aca="true" t="shared" si="18" ref="K141:K179">IF(J141="","",(2015-J141))</f>
        <v>26</v>
      </c>
      <c r="L141" s="81" t="str">
        <f t="shared" si="16"/>
        <v>OK</v>
      </c>
      <c r="M141" s="79" t="s">
        <v>946</v>
      </c>
    </row>
    <row r="142" spans="1:13" s="96" customFormat="1" ht="13.5">
      <c r="A142" s="79" t="s">
        <v>1018</v>
      </c>
      <c r="B142" s="136" t="s">
        <v>1019</v>
      </c>
      <c r="C142" s="137" t="s">
        <v>1020</v>
      </c>
      <c r="D142" s="118" t="s">
        <v>1263</v>
      </c>
      <c r="E142" s="118"/>
      <c r="F142" s="118" t="str">
        <f t="shared" si="17"/>
        <v>F03</v>
      </c>
      <c r="G142" s="79" t="str">
        <f t="shared" si="15"/>
        <v>宮岡俊勝</v>
      </c>
      <c r="H142" s="118" t="s">
        <v>1263</v>
      </c>
      <c r="I142" s="79" t="s">
        <v>778</v>
      </c>
      <c r="J142" s="90">
        <v>1966</v>
      </c>
      <c r="K142" s="91">
        <f t="shared" si="18"/>
        <v>49</v>
      </c>
      <c r="L142" s="81" t="str">
        <f t="shared" si="16"/>
        <v>OK</v>
      </c>
      <c r="M142" s="79" t="s">
        <v>910</v>
      </c>
    </row>
    <row r="143" spans="1:13" s="96" customFormat="1" ht="13.5">
      <c r="A143" s="79" t="s">
        <v>1021</v>
      </c>
      <c r="B143" s="136" t="s">
        <v>922</v>
      </c>
      <c r="C143" s="136" t="s">
        <v>923</v>
      </c>
      <c r="D143" s="118" t="s">
        <v>1014</v>
      </c>
      <c r="E143" s="118"/>
      <c r="F143" s="118" t="str">
        <f t="shared" si="17"/>
        <v>F04</v>
      </c>
      <c r="G143" s="79" t="str">
        <f t="shared" si="15"/>
        <v>土肥将博</v>
      </c>
      <c r="H143" s="118" t="s">
        <v>1014</v>
      </c>
      <c r="I143" s="79" t="s">
        <v>778</v>
      </c>
      <c r="J143" s="90">
        <v>1964</v>
      </c>
      <c r="K143" s="91">
        <f t="shared" si="18"/>
        <v>51</v>
      </c>
      <c r="L143" s="81" t="str">
        <f t="shared" si="16"/>
        <v>OK</v>
      </c>
      <c r="M143" s="82" t="s">
        <v>365</v>
      </c>
    </row>
    <row r="144" spans="1:13" s="96" customFormat="1" ht="13.5">
      <c r="A144" s="79" t="s">
        <v>1022</v>
      </c>
      <c r="B144" s="136" t="s">
        <v>349</v>
      </c>
      <c r="C144" s="136" t="s">
        <v>1023</v>
      </c>
      <c r="D144" s="118" t="s">
        <v>1026</v>
      </c>
      <c r="E144" s="118"/>
      <c r="F144" s="118" t="str">
        <f>A144</f>
        <v>F05</v>
      </c>
      <c r="G144" s="79" t="str">
        <f>B144&amp;C144</f>
        <v>奥内栄治</v>
      </c>
      <c r="H144" s="118" t="s">
        <v>1026</v>
      </c>
      <c r="I144" s="79" t="s">
        <v>778</v>
      </c>
      <c r="J144" s="90">
        <v>1969</v>
      </c>
      <c r="K144" s="91">
        <f t="shared" si="18"/>
        <v>46</v>
      </c>
      <c r="L144" s="81" t="str">
        <f t="shared" si="16"/>
        <v>OK</v>
      </c>
      <c r="M144" s="82" t="s">
        <v>365</v>
      </c>
    </row>
    <row r="145" spans="1:13" s="96" customFormat="1" ht="13.5">
      <c r="A145" s="79" t="s">
        <v>1024</v>
      </c>
      <c r="B145" s="136" t="s">
        <v>1025</v>
      </c>
      <c r="C145" s="136" t="s">
        <v>1114</v>
      </c>
      <c r="D145" s="118" t="s">
        <v>1014</v>
      </c>
      <c r="E145" s="118"/>
      <c r="F145" s="118" t="str">
        <f>A145</f>
        <v>F06</v>
      </c>
      <c r="G145" s="79" t="str">
        <f>B145&amp;C145</f>
        <v>油利 享</v>
      </c>
      <c r="H145" s="118" t="s">
        <v>1014</v>
      </c>
      <c r="I145" s="79" t="s">
        <v>891</v>
      </c>
      <c r="J145" s="90">
        <v>1955</v>
      </c>
      <c r="K145" s="91">
        <f t="shared" si="18"/>
        <v>60</v>
      </c>
      <c r="L145" s="81" t="str">
        <f t="shared" si="16"/>
        <v>OK</v>
      </c>
      <c r="M145" s="84" t="s">
        <v>370</v>
      </c>
    </row>
    <row r="146" spans="1:13" s="96" customFormat="1" ht="13.5">
      <c r="A146" s="79" t="s">
        <v>160</v>
      </c>
      <c r="B146" s="136" t="s">
        <v>924</v>
      </c>
      <c r="C146" s="136" t="s">
        <v>925</v>
      </c>
      <c r="D146" s="118" t="s">
        <v>1017</v>
      </c>
      <c r="E146" s="118"/>
      <c r="F146" s="118" t="str">
        <f t="shared" si="17"/>
        <v>F07</v>
      </c>
      <c r="G146" s="79" t="str">
        <f t="shared" si="15"/>
        <v>鈴木英夫</v>
      </c>
      <c r="H146" s="118" t="s">
        <v>1017</v>
      </c>
      <c r="I146" s="79" t="s">
        <v>778</v>
      </c>
      <c r="J146" s="90">
        <v>1955</v>
      </c>
      <c r="K146" s="91">
        <f t="shared" si="18"/>
        <v>60</v>
      </c>
      <c r="L146" s="81" t="str">
        <f t="shared" si="16"/>
        <v>OK</v>
      </c>
      <c r="M146" s="84" t="s">
        <v>370</v>
      </c>
    </row>
    <row r="147" spans="1:13" s="96" customFormat="1" ht="13.5">
      <c r="A147" s="79" t="s">
        <v>161</v>
      </c>
      <c r="B147" s="136" t="s">
        <v>926</v>
      </c>
      <c r="C147" s="136" t="s">
        <v>869</v>
      </c>
      <c r="D147" s="118" t="s">
        <v>1017</v>
      </c>
      <c r="E147" s="118"/>
      <c r="F147" s="118" t="str">
        <f t="shared" si="17"/>
        <v>F08</v>
      </c>
      <c r="G147" s="79" t="str">
        <f t="shared" si="15"/>
        <v>長谷出浩</v>
      </c>
      <c r="H147" s="118" t="s">
        <v>1017</v>
      </c>
      <c r="I147" s="79" t="s">
        <v>778</v>
      </c>
      <c r="J147" s="90">
        <v>1960</v>
      </c>
      <c r="K147" s="91">
        <f t="shared" si="18"/>
        <v>55</v>
      </c>
      <c r="L147" s="81" t="str">
        <f t="shared" si="16"/>
        <v>OK</v>
      </c>
      <c r="M147" s="84" t="s">
        <v>370</v>
      </c>
    </row>
    <row r="148" spans="1:13" s="96" customFormat="1" ht="13.5">
      <c r="A148" s="79" t="s">
        <v>162</v>
      </c>
      <c r="B148" s="136" t="s">
        <v>927</v>
      </c>
      <c r="C148" s="136" t="s">
        <v>808</v>
      </c>
      <c r="D148" s="118" t="s">
        <v>1017</v>
      </c>
      <c r="E148" s="118"/>
      <c r="F148" s="118" t="str">
        <f t="shared" si="17"/>
        <v>F09</v>
      </c>
      <c r="G148" s="79" t="str">
        <f t="shared" si="15"/>
        <v>山崎 豊</v>
      </c>
      <c r="H148" s="118" t="s">
        <v>1017</v>
      </c>
      <c r="I148" s="79" t="s">
        <v>778</v>
      </c>
      <c r="J148" s="90">
        <v>1975</v>
      </c>
      <c r="K148" s="91">
        <f t="shared" si="18"/>
        <v>40</v>
      </c>
      <c r="L148" s="81" t="str">
        <f t="shared" si="16"/>
        <v>OK</v>
      </c>
      <c r="M148" s="84" t="s">
        <v>370</v>
      </c>
    </row>
    <row r="149" spans="1:13" s="96" customFormat="1" ht="13.5">
      <c r="A149" s="79" t="s">
        <v>163</v>
      </c>
      <c r="B149" s="136" t="s">
        <v>817</v>
      </c>
      <c r="C149" s="136" t="s">
        <v>928</v>
      </c>
      <c r="D149" s="118" t="s">
        <v>1263</v>
      </c>
      <c r="E149" s="118"/>
      <c r="F149" s="118" t="str">
        <f t="shared" si="17"/>
        <v>F10</v>
      </c>
      <c r="G149" s="79" t="str">
        <f t="shared" si="15"/>
        <v>田中伸一</v>
      </c>
      <c r="H149" s="118" t="s">
        <v>1263</v>
      </c>
      <c r="I149" s="79" t="s">
        <v>778</v>
      </c>
      <c r="J149" s="90">
        <v>1964</v>
      </c>
      <c r="K149" s="91">
        <f t="shared" si="18"/>
        <v>51</v>
      </c>
      <c r="L149" s="81" t="str">
        <f t="shared" si="16"/>
        <v>OK</v>
      </c>
      <c r="M149" s="82" t="s">
        <v>908</v>
      </c>
    </row>
    <row r="150" spans="1:13" s="96" customFormat="1" ht="13.5">
      <c r="A150" s="79" t="s">
        <v>164</v>
      </c>
      <c r="B150" s="136" t="s">
        <v>865</v>
      </c>
      <c r="C150" s="137" t="s">
        <v>866</v>
      </c>
      <c r="D150" s="118" t="s">
        <v>1017</v>
      </c>
      <c r="E150" s="118"/>
      <c r="F150" s="118" t="str">
        <f t="shared" si="17"/>
        <v>F11</v>
      </c>
      <c r="G150" s="79" t="str">
        <f t="shared" si="15"/>
        <v>小路  貴</v>
      </c>
      <c r="H150" s="118" t="s">
        <v>1017</v>
      </c>
      <c r="I150" s="79" t="s">
        <v>778</v>
      </c>
      <c r="J150" s="90">
        <v>1970</v>
      </c>
      <c r="K150" s="91">
        <f t="shared" si="18"/>
        <v>45</v>
      </c>
      <c r="L150" s="81" t="str">
        <f t="shared" si="16"/>
        <v>OK</v>
      </c>
      <c r="M150" s="82" t="s">
        <v>907</v>
      </c>
    </row>
    <row r="151" spans="1:20" s="96" customFormat="1" ht="13.5">
      <c r="A151" s="79" t="s">
        <v>165</v>
      </c>
      <c r="B151" s="80" t="s">
        <v>813</v>
      </c>
      <c r="C151" s="80" t="s">
        <v>1055</v>
      </c>
      <c r="D151" s="79" t="s">
        <v>1026</v>
      </c>
      <c r="E151" s="79"/>
      <c r="F151" s="81" t="str">
        <f>A151</f>
        <v>F12</v>
      </c>
      <c r="G151" s="79" t="str">
        <f>B151&amp;C151</f>
        <v>山本将義</v>
      </c>
      <c r="H151" s="118" t="s">
        <v>1026</v>
      </c>
      <c r="I151" s="83" t="s">
        <v>894</v>
      </c>
      <c r="J151" s="93">
        <v>1986</v>
      </c>
      <c r="K151" s="91">
        <f t="shared" si="18"/>
        <v>29</v>
      </c>
      <c r="L151" s="81" t="str">
        <f t="shared" si="16"/>
        <v>OK</v>
      </c>
      <c r="M151" s="82" t="s">
        <v>367</v>
      </c>
      <c r="T151" s="110"/>
    </row>
    <row r="152" spans="1:13" s="96" customFormat="1" ht="13.5">
      <c r="A152" s="79" t="s">
        <v>166</v>
      </c>
      <c r="B152" s="136" t="s">
        <v>1056</v>
      </c>
      <c r="C152" s="136" t="s">
        <v>1057</v>
      </c>
      <c r="D152" s="118" t="s">
        <v>1017</v>
      </c>
      <c r="E152" s="118"/>
      <c r="F152" s="118" t="str">
        <f t="shared" si="17"/>
        <v>F13</v>
      </c>
      <c r="G152" s="79" t="str">
        <f t="shared" si="15"/>
        <v>磯崎太一</v>
      </c>
      <c r="H152" s="118" t="s">
        <v>1017</v>
      </c>
      <c r="I152" s="79" t="s">
        <v>778</v>
      </c>
      <c r="J152" s="90">
        <v>1982</v>
      </c>
      <c r="K152" s="91">
        <f t="shared" si="18"/>
        <v>33</v>
      </c>
      <c r="L152" s="81" t="str">
        <f t="shared" si="16"/>
        <v>OK</v>
      </c>
      <c r="M152" s="82" t="s">
        <v>1115</v>
      </c>
    </row>
    <row r="153" spans="1:13" s="96" customFormat="1" ht="13.5">
      <c r="A153" s="79" t="s">
        <v>169</v>
      </c>
      <c r="B153" s="136" t="s">
        <v>867</v>
      </c>
      <c r="C153" s="136" t="s">
        <v>929</v>
      </c>
      <c r="D153" s="118" t="s">
        <v>1014</v>
      </c>
      <c r="E153" s="118"/>
      <c r="F153" s="118" t="str">
        <f t="shared" si="17"/>
        <v>F14</v>
      </c>
      <c r="G153" s="79" t="str">
        <f t="shared" si="15"/>
        <v>清水善弘</v>
      </c>
      <c r="H153" s="118" t="s">
        <v>1014</v>
      </c>
      <c r="I153" s="79" t="s">
        <v>778</v>
      </c>
      <c r="J153" s="90">
        <v>1952</v>
      </c>
      <c r="K153" s="91">
        <f t="shared" si="18"/>
        <v>63</v>
      </c>
      <c r="L153" s="81" t="str">
        <f t="shared" si="16"/>
        <v>OK</v>
      </c>
      <c r="M153" s="82" t="s">
        <v>365</v>
      </c>
    </row>
    <row r="154" spans="1:13" s="96" customFormat="1" ht="13.5">
      <c r="A154" s="79" t="s">
        <v>170</v>
      </c>
      <c r="B154" s="136" t="s">
        <v>868</v>
      </c>
      <c r="C154" s="136" t="s">
        <v>1116</v>
      </c>
      <c r="D154" s="118" t="s">
        <v>1017</v>
      </c>
      <c r="E154" s="118"/>
      <c r="F154" s="118" t="str">
        <f t="shared" si="17"/>
        <v>F15</v>
      </c>
      <c r="G154" s="79" t="str">
        <f t="shared" si="15"/>
        <v>田村 浩</v>
      </c>
      <c r="H154" s="118" t="s">
        <v>1017</v>
      </c>
      <c r="I154" s="79" t="s">
        <v>778</v>
      </c>
      <c r="J154" s="90">
        <v>1960</v>
      </c>
      <c r="K154" s="91">
        <f t="shared" si="18"/>
        <v>55</v>
      </c>
      <c r="L154" s="81" t="str">
        <f t="shared" si="16"/>
        <v>OK</v>
      </c>
      <c r="M154" s="82" t="s">
        <v>367</v>
      </c>
    </row>
    <row r="155" spans="1:20" s="96" customFormat="1" ht="13.5">
      <c r="A155" s="79" t="s">
        <v>171</v>
      </c>
      <c r="B155" s="79" t="s">
        <v>1117</v>
      </c>
      <c r="C155" s="79" t="s">
        <v>1118</v>
      </c>
      <c r="D155" s="79" t="s">
        <v>1017</v>
      </c>
      <c r="E155" s="79"/>
      <c r="F155" s="79" t="str">
        <f>A155</f>
        <v>F16</v>
      </c>
      <c r="G155" s="79" t="str">
        <f t="shared" si="15"/>
        <v>細見征生</v>
      </c>
      <c r="H155" s="118" t="s">
        <v>1017</v>
      </c>
      <c r="I155" s="79" t="s">
        <v>778</v>
      </c>
      <c r="J155" s="90">
        <v>1965</v>
      </c>
      <c r="K155" s="91">
        <f t="shared" si="18"/>
        <v>50</v>
      </c>
      <c r="L155" s="81" t="str">
        <f t="shared" si="16"/>
        <v>OK</v>
      </c>
      <c r="M155" s="79" t="s">
        <v>910</v>
      </c>
      <c r="T155" s="110"/>
    </row>
    <row r="156" spans="1:13" s="96" customFormat="1" ht="13.5">
      <c r="A156" s="79" t="s">
        <v>172</v>
      </c>
      <c r="B156" s="137" t="s">
        <v>930</v>
      </c>
      <c r="C156" s="137" t="s">
        <v>931</v>
      </c>
      <c r="D156" s="118" t="s">
        <v>1014</v>
      </c>
      <c r="E156" s="118"/>
      <c r="F156" s="118" t="str">
        <f t="shared" si="17"/>
        <v>F17</v>
      </c>
      <c r="G156" s="79" t="str">
        <f t="shared" si="15"/>
        <v>三代康成</v>
      </c>
      <c r="H156" s="118" t="s">
        <v>1014</v>
      </c>
      <c r="I156" s="79" t="s">
        <v>778</v>
      </c>
      <c r="J156" s="90">
        <v>1968</v>
      </c>
      <c r="K156" s="91">
        <f t="shared" si="18"/>
        <v>47</v>
      </c>
      <c r="L156" s="81" t="str">
        <f t="shared" si="16"/>
        <v>OK</v>
      </c>
      <c r="M156" s="82" t="s">
        <v>365</v>
      </c>
    </row>
    <row r="157" spans="1:13" s="96" customFormat="1" ht="13.5">
      <c r="A157" s="79" t="s">
        <v>173</v>
      </c>
      <c r="B157" s="137" t="s">
        <v>932</v>
      </c>
      <c r="C157" s="137" t="s">
        <v>933</v>
      </c>
      <c r="D157" s="118" t="s">
        <v>1014</v>
      </c>
      <c r="E157" s="118"/>
      <c r="F157" s="118" t="str">
        <f t="shared" si="17"/>
        <v>F18</v>
      </c>
      <c r="G157" s="79" t="str">
        <f t="shared" si="15"/>
        <v>水本淳史</v>
      </c>
      <c r="H157" s="118" t="s">
        <v>1014</v>
      </c>
      <c r="I157" s="79" t="s">
        <v>778</v>
      </c>
      <c r="J157" s="90">
        <v>1970</v>
      </c>
      <c r="K157" s="91">
        <f t="shared" si="18"/>
        <v>45</v>
      </c>
      <c r="L157" s="81" t="str">
        <f t="shared" si="16"/>
        <v>OK</v>
      </c>
      <c r="M157" s="124" t="s">
        <v>367</v>
      </c>
    </row>
    <row r="158" spans="1:13" s="96" customFormat="1" ht="13.5">
      <c r="A158" s="79" t="s">
        <v>174</v>
      </c>
      <c r="B158" s="136" t="s">
        <v>870</v>
      </c>
      <c r="C158" s="136" t="s">
        <v>871</v>
      </c>
      <c r="D158" s="118" t="s">
        <v>1263</v>
      </c>
      <c r="E158" s="118"/>
      <c r="F158" s="118" t="str">
        <f>A158</f>
        <v>F19</v>
      </c>
      <c r="G158" s="79" t="str">
        <f>B158&amp;C158</f>
        <v>森本進太郎</v>
      </c>
      <c r="H158" s="118" t="s">
        <v>1263</v>
      </c>
      <c r="I158" s="79" t="s">
        <v>778</v>
      </c>
      <c r="J158" s="90">
        <v>1971</v>
      </c>
      <c r="K158" s="91">
        <f t="shared" si="18"/>
        <v>44</v>
      </c>
      <c r="L158" s="81" t="str">
        <f t="shared" si="16"/>
        <v>OK</v>
      </c>
      <c r="M158" s="82" t="s">
        <v>953</v>
      </c>
    </row>
    <row r="159" spans="1:19" s="96" customFormat="1" ht="13.5">
      <c r="A159" s="79" t="s">
        <v>175</v>
      </c>
      <c r="B159" s="80" t="s">
        <v>863</v>
      </c>
      <c r="C159" s="80" t="s">
        <v>864</v>
      </c>
      <c r="D159" s="118" t="s">
        <v>1263</v>
      </c>
      <c r="E159" s="79"/>
      <c r="F159" s="81" t="str">
        <f>A159</f>
        <v>F20</v>
      </c>
      <c r="G159" s="79" t="str">
        <f>B159&amp;C159</f>
        <v>軽部純一</v>
      </c>
      <c r="H159" s="118" t="s">
        <v>1263</v>
      </c>
      <c r="I159" s="83" t="s">
        <v>1264</v>
      </c>
      <c r="J159" s="93">
        <v>1984</v>
      </c>
      <c r="K159" s="91">
        <f t="shared" si="18"/>
        <v>31</v>
      </c>
      <c r="L159" s="81" t="str">
        <f t="shared" si="16"/>
        <v>OK</v>
      </c>
      <c r="M159" s="79" t="s">
        <v>952</v>
      </c>
      <c r="S159" s="110"/>
    </row>
    <row r="160" spans="1:19" s="96" customFormat="1" ht="13.5">
      <c r="A160" s="79" t="s">
        <v>176</v>
      </c>
      <c r="B160" s="80" t="s">
        <v>1119</v>
      </c>
      <c r="C160" s="80" t="s">
        <v>1120</v>
      </c>
      <c r="D160" s="118" t="s">
        <v>1017</v>
      </c>
      <c r="E160" s="79"/>
      <c r="F160" s="79" t="str">
        <f>A160</f>
        <v>F21</v>
      </c>
      <c r="G160" s="79" t="str">
        <f t="shared" si="15"/>
        <v>上田 哲</v>
      </c>
      <c r="H160" s="118" t="s">
        <v>1017</v>
      </c>
      <c r="I160" s="79" t="s">
        <v>778</v>
      </c>
      <c r="J160" s="90">
        <v>1960</v>
      </c>
      <c r="K160" s="91">
        <f t="shared" si="18"/>
        <v>55</v>
      </c>
      <c r="L160" s="81" t="str">
        <f t="shared" si="16"/>
        <v>OK</v>
      </c>
      <c r="M160" s="85" t="s">
        <v>370</v>
      </c>
      <c r="R160" s="110"/>
      <c r="S160" s="110"/>
    </row>
    <row r="161" spans="1:16" s="96" customFormat="1" ht="13.5">
      <c r="A161" s="79" t="s">
        <v>177</v>
      </c>
      <c r="B161" s="80" t="s">
        <v>1121</v>
      </c>
      <c r="C161" s="80" t="s">
        <v>1122</v>
      </c>
      <c r="D161" s="118" t="s">
        <v>1263</v>
      </c>
      <c r="E161" s="79"/>
      <c r="F161" s="79" t="str">
        <f>A161</f>
        <v>F22</v>
      </c>
      <c r="G161" s="79" t="str">
        <f t="shared" si="15"/>
        <v>用田政晴</v>
      </c>
      <c r="H161" s="118" t="s">
        <v>1263</v>
      </c>
      <c r="I161" s="79" t="s">
        <v>778</v>
      </c>
      <c r="J161" s="90">
        <v>1955</v>
      </c>
      <c r="K161" s="91">
        <f t="shared" si="18"/>
        <v>60</v>
      </c>
      <c r="L161" s="81" t="str">
        <f t="shared" si="16"/>
        <v>OK</v>
      </c>
      <c r="M161" s="79" t="s">
        <v>367</v>
      </c>
      <c r="P161" s="110"/>
    </row>
    <row r="162" spans="1:13" s="96" customFormat="1" ht="13.5">
      <c r="A162" s="79" t="s">
        <v>178</v>
      </c>
      <c r="B162" s="194" t="s">
        <v>1119</v>
      </c>
      <c r="C162" s="194" t="s">
        <v>1123</v>
      </c>
      <c r="D162" s="118" t="s">
        <v>1017</v>
      </c>
      <c r="E162" s="118"/>
      <c r="F162" s="118" t="str">
        <f t="shared" si="17"/>
        <v>F23</v>
      </c>
      <c r="G162" s="85" t="str">
        <f t="shared" si="15"/>
        <v>上田きよみ</v>
      </c>
      <c r="H162" s="118" t="s">
        <v>1017</v>
      </c>
      <c r="I162" s="85" t="s">
        <v>1010</v>
      </c>
      <c r="J162" s="90">
        <v>1960</v>
      </c>
      <c r="K162" s="91">
        <f t="shared" si="18"/>
        <v>55</v>
      </c>
      <c r="L162" s="81" t="str">
        <f t="shared" si="16"/>
        <v>OK</v>
      </c>
      <c r="M162" s="84" t="s">
        <v>370</v>
      </c>
    </row>
    <row r="163" spans="1:13" s="96" customFormat="1" ht="13.5">
      <c r="A163" s="79" t="s">
        <v>179</v>
      </c>
      <c r="B163" s="85" t="s">
        <v>1121</v>
      </c>
      <c r="C163" s="85" t="s">
        <v>1124</v>
      </c>
      <c r="D163" s="118" t="s">
        <v>1017</v>
      </c>
      <c r="E163" s="79"/>
      <c r="F163" s="81" t="str">
        <f t="shared" si="17"/>
        <v>F24</v>
      </c>
      <c r="G163" s="85" t="str">
        <f t="shared" si="15"/>
        <v>用田陽子</v>
      </c>
      <c r="H163" s="118" t="s">
        <v>1017</v>
      </c>
      <c r="I163" s="86" t="s">
        <v>1010</v>
      </c>
      <c r="J163" s="93">
        <v>1957</v>
      </c>
      <c r="K163" s="91">
        <f t="shared" si="18"/>
        <v>58</v>
      </c>
      <c r="L163" s="81" t="str">
        <f t="shared" si="16"/>
        <v>OK</v>
      </c>
      <c r="M163" s="79" t="s">
        <v>367</v>
      </c>
    </row>
    <row r="164" spans="1:13" s="96" customFormat="1" ht="13.5">
      <c r="A164" s="79" t="s">
        <v>180</v>
      </c>
      <c r="B164" s="85" t="s">
        <v>872</v>
      </c>
      <c r="C164" s="85" t="s">
        <v>1265</v>
      </c>
      <c r="D164" s="118" t="s">
        <v>1263</v>
      </c>
      <c r="E164" s="79"/>
      <c r="F164" s="79" t="str">
        <f t="shared" si="17"/>
        <v>F25</v>
      </c>
      <c r="G164" s="85" t="str">
        <f t="shared" si="15"/>
        <v>岩崎ひとみ</v>
      </c>
      <c r="H164" s="118" t="s">
        <v>1263</v>
      </c>
      <c r="I164" s="86" t="s">
        <v>1010</v>
      </c>
      <c r="J164" s="90">
        <v>1976</v>
      </c>
      <c r="K164" s="91">
        <f t="shared" si="18"/>
        <v>39</v>
      </c>
      <c r="L164" s="81" t="str">
        <f t="shared" si="16"/>
        <v>OK</v>
      </c>
      <c r="M164" s="79" t="s">
        <v>367</v>
      </c>
    </row>
    <row r="165" spans="1:13" s="96" customFormat="1" ht="13.5">
      <c r="A165" s="79" t="s">
        <v>181</v>
      </c>
      <c r="B165" s="85" t="s">
        <v>349</v>
      </c>
      <c r="C165" s="85" t="s">
        <v>995</v>
      </c>
      <c r="D165" s="118" t="s">
        <v>1026</v>
      </c>
      <c r="E165" s="79" t="s">
        <v>1027</v>
      </c>
      <c r="F165" s="81" t="str">
        <f t="shared" si="17"/>
        <v>F26</v>
      </c>
      <c r="G165" s="85" t="str">
        <f t="shared" si="15"/>
        <v>奥内菜々</v>
      </c>
      <c r="H165" s="118" t="s">
        <v>1026</v>
      </c>
      <c r="I165" s="86" t="s">
        <v>1010</v>
      </c>
      <c r="J165" s="93">
        <v>1999</v>
      </c>
      <c r="K165" s="91">
        <f t="shared" si="18"/>
        <v>16</v>
      </c>
      <c r="L165" s="81" t="str">
        <f t="shared" si="16"/>
        <v>OK</v>
      </c>
      <c r="M165" s="79" t="s">
        <v>365</v>
      </c>
    </row>
    <row r="166" spans="1:13" s="96" customFormat="1" ht="13.5">
      <c r="A166" s="79" t="s">
        <v>182</v>
      </c>
      <c r="B166" s="84" t="s">
        <v>996</v>
      </c>
      <c r="C166" s="84" t="s">
        <v>997</v>
      </c>
      <c r="D166" s="118" t="s">
        <v>1026</v>
      </c>
      <c r="E166" s="79" t="s">
        <v>1027</v>
      </c>
      <c r="F166" s="81" t="str">
        <f t="shared" si="17"/>
        <v>F27</v>
      </c>
      <c r="G166" s="85" t="str">
        <f t="shared" si="15"/>
        <v>植田早耶</v>
      </c>
      <c r="H166" s="118" t="s">
        <v>1026</v>
      </c>
      <c r="I166" s="86" t="s">
        <v>1010</v>
      </c>
      <c r="J166" s="93">
        <v>1999</v>
      </c>
      <c r="K166" s="91">
        <f>IF(J166="","",(2015-J166))</f>
        <v>16</v>
      </c>
      <c r="L166" s="81" t="str">
        <f t="shared" si="16"/>
        <v>OK</v>
      </c>
      <c r="M166" s="85" t="s">
        <v>370</v>
      </c>
    </row>
    <row r="167" spans="1:13" s="96" customFormat="1" ht="13.5">
      <c r="A167" s="79" t="s">
        <v>183</v>
      </c>
      <c r="B167" s="85" t="s">
        <v>940</v>
      </c>
      <c r="C167" s="85" t="s">
        <v>941</v>
      </c>
      <c r="D167" s="118" t="s">
        <v>1017</v>
      </c>
      <c r="E167" s="79"/>
      <c r="F167" s="81" t="str">
        <f t="shared" si="17"/>
        <v>F28</v>
      </c>
      <c r="G167" s="85" t="str">
        <f t="shared" si="15"/>
        <v>藤川和美</v>
      </c>
      <c r="H167" s="118" t="s">
        <v>1017</v>
      </c>
      <c r="I167" s="86" t="s">
        <v>1010</v>
      </c>
      <c r="J167" s="93">
        <v>1973</v>
      </c>
      <c r="K167" s="91">
        <f t="shared" si="18"/>
        <v>42</v>
      </c>
      <c r="L167" s="81" t="str">
        <f t="shared" si="16"/>
        <v>OK</v>
      </c>
      <c r="M167" s="79" t="s">
        <v>320</v>
      </c>
    </row>
    <row r="168" spans="1:13" s="96" customFormat="1" ht="13.5">
      <c r="A168" s="79" t="s">
        <v>184</v>
      </c>
      <c r="B168" s="85" t="s">
        <v>890</v>
      </c>
      <c r="C168" s="85" t="s">
        <v>939</v>
      </c>
      <c r="D168" s="118" t="s">
        <v>1017</v>
      </c>
      <c r="E168" s="79"/>
      <c r="F168" s="81" t="str">
        <f t="shared" si="17"/>
        <v>F29</v>
      </c>
      <c r="G168" s="85" t="str">
        <f t="shared" si="15"/>
        <v>中川由紀子</v>
      </c>
      <c r="H168" s="118" t="s">
        <v>1017</v>
      </c>
      <c r="I168" s="86" t="s">
        <v>1010</v>
      </c>
      <c r="J168" s="93">
        <v>1965</v>
      </c>
      <c r="K168" s="91">
        <f t="shared" si="18"/>
        <v>50</v>
      </c>
      <c r="L168" s="81" t="str">
        <f t="shared" si="16"/>
        <v>OK</v>
      </c>
      <c r="M168" s="79" t="s">
        <v>367</v>
      </c>
    </row>
    <row r="169" spans="1:13" s="96" customFormat="1" ht="13.5">
      <c r="A169" s="79" t="s">
        <v>185</v>
      </c>
      <c r="B169" s="85" t="s">
        <v>877</v>
      </c>
      <c r="C169" s="85" t="s">
        <v>878</v>
      </c>
      <c r="D169" s="118" t="s">
        <v>1263</v>
      </c>
      <c r="E169" s="79"/>
      <c r="F169" s="79" t="str">
        <f t="shared" si="17"/>
        <v>F30</v>
      </c>
      <c r="G169" s="85" t="str">
        <f t="shared" si="15"/>
        <v>平岩とも江</v>
      </c>
      <c r="H169" s="118" t="s">
        <v>1263</v>
      </c>
      <c r="I169" s="86" t="s">
        <v>1010</v>
      </c>
      <c r="J169" s="90">
        <v>1962</v>
      </c>
      <c r="K169" s="91">
        <f t="shared" si="18"/>
        <v>53</v>
      </c>
      <c r="L169" s="81" t="str">
        <f t="shared" si="16"/>
        <v>OK</v>
      </c>
      <c r="M169" s="79" t="s">
        <v>954</v>
      </c>
    </row>
    <row r="170" spans="1:13" s="96" customFormat="1" ht="13.5">
      <c r="A170" s="79" t="s">
        <v>186</v>
      </c>
      <c r="B170" s="85" t="s">
        <v>1002</v>
      </c>
      <c r="C170" s="85" t="s">
        <v>1063</v>
      </c>
      <c r="D170" s="79" t="s">
        <v>1017</v>
      </c>
      <c r="E170" s="79"/>
      <c r="F170" s="81" t="str">
        <f>A170</f>
        <v>F31</v>
      </c>
      <c r="G170" s="85" t="s">
        <v>1064</v>
      </c>
      <c r="H170" s="118" t="s">
        <v>1065</v>
      </c>
      <c r="I170" s="86" t="s">
        <v>1010</v>
      </c>
      <c r="J170" s="93">
        <v>1994</v>
      </c>
      <c r="K170" s="91">
        <f t="shared" si="18"/>
        <v>21</v>
      </c>
      <c r="L170" s="81" t="str">
        <f t="shared" si="16"/>
        <v>OK</v>
      </c>
      <c r="M170" s="79" t="s">
        <v>953</v>
      </c>
    </row>
    <row r="171" spans="1:13" s="96" customFormat="1" ht="13.5">
      <c r="A171" s="79" t="s">
        <v>187</v>
      </c>
      <c r="B171" s="85" t="s">
        <v>1125</v>
      </c>
      <c r="C171" s="85" t="s">
        <v>1126</v>
      </c>
      <c r="D171" s="79" t="s">
        <v>1017</v>
      </c>
      <c r="E171" s="79"/>
      <c r="F171" s="81" t="str">
        <f>A171</f>
        <v>F32</v>
      </c>
      <c r="G171" s="85" t="s">
        <v>1127</v>
      </c>
      <c r="H171" s="118" t="s">
        <v>1029</v>
      </c>
      <c r="I171" s="86" t="s">
        <v>1010</v>
      </c>
      <c r="J171" s="93">
        <v>1988</v>
      </c>
      <c r="K171" s="91">
        <f t="shared" si="18"/>
        <v>27</v>
      </c>
      <c r="L171" s="81" t="str">
        <f t="shared" si="16"/>
        <v>OK</v>
      </c>
      <c r="M171" s="79" t="s">
        <v>907</v>
      </c>
    </row>
    <row r="172" spans="1:13" s="96" customFormat="1" ht="13.5">
      <c r="A172" s="79" t="s">
        <v>189</v>
      </c>
      <c r="B172" s="85" t="s">
        <v>858</v>
      </c>
      <c r="C172" s="85" t="s">
        <v>935</v>
      </c>
      <c r="D172" s="118" t="s">
        <v>1026</v>
      </c>
      <c r="E172" s="79"/>
      <c r="F172" s="81" t="str">
        <f t="shared" si="17"/>
        <v>F33</v>
      </c>
      <c r="G172" s="85" t="str">
        <f t="shared" si="15"/>
        <v>廣部節恵</v>
      </c>
      <c r="H172" s="118" t="s">
        <v>1026</v>
      </c>
      <c r="I172" s="86" t="s">
        <v>1010</v>
      </c>
      <c r="J172" s="93">
        <v>1961</v>
      </c>
      <c r="K172" s="91">
        <f t="shared" si="18"/>
        <v>54</v>
      </c>
      <c r="L172" s="81" t="str">
        <f t="shared" si="16"/>
        <v>OK</v>
      </c>
      <c r="M172" s="79" t="s">
        <v>367</v>
      </c>
    </row>
    <row r="173" spans="1:13" s="96" customFormat="1" ht="13.5">
      <c r="A173" s="79" t="s">
        <v>190</v>
      </c>
      <c r="B173" s="85" t="s">
        <v>879</v>
      </c>
      <c r="C173" s="85" t="s">
        <v>880</v>
      </c>
      <c r="D173" s="118" t="s">
        <v>1017</v>
      </c>
      <c r="E173" s="79"/>
      <c r="F173" s="81" t="str">
        <f t="shared" si="17"/>
        <v>F34</v>
      </c>
      <c r="G173" s="85" t="str">
        <f t="shared" si="15"/>
        <v>松井美和子</v>
      </c>
      <c r="H173" s="118" t="s">
        <v>1017</v>
      </c>
      <c r="I173" s="86" t="s">
        <v>1010</v>
      </c>
      <c r="J173" s="93">
        <v>1969</v>
      </c>
      <c r="K173" s="91">
        <f t="shared" si="18"/>
        <v>46</v>
      </c>
      <c r="L173" s="81" t="str">
        <f t="shared" si="16"/>
        <v>OK</v>
      </c>
      <c r="M173" s="79" t="s">
        <v>908</v>
      </c>
    </row>
    <row r="174" spans="1:13" s="96" customFormat="1" ht="13.5">
      <c r="A174" s="79" t="s">
        <v>191</v>
      </c>
      <c r="B174" s="85" t="s">
        <v>930</v>
      </c>
      <c r="C174" s="85" t="s">
        <v>937</v>
      </c>
      <c r="D174" s="118" t="s">
        <v>1026</v>
      </c>
      <c r="E174" s="79"/>
      <c r="F174" s="79" t="str">
        <f t="shared" si="17"/>
        <v>F35</v>
      </c>
      <c r="G174" s="85" t="str">
        <f t="shared" si="15"/>
        <v>三代梨絵</v>
      </c>
      <c r="H174" s="118" t="s">
        <v>1026</v>
      </c>
      <c r="I174" s="86" t="s">
        <v>1010</v>
      </c>
      <c r="J174" s="90">
        <v>1976</v>
      </c>
      <c r="K174" s="91">
        <f t="shared" si="18"/>
        <v>39</v>
      </c>
      <c r="L174" s="81" t="str">
        <f t="shared" si="16"/>
        <v>OK</v>
      </c>
      <c r="M174" s="79" t="s">
        <v>365</v>
      </c>
    </row>
    <row r="175" spans="1:13" s="96" customFormat="1" ht="13.5">
      <c r="A175" s="79" t="s">
        <v>192</v>
      </c>
      <c r="B175" s="85" t="s">
        <v>922</v>
      </c>
      <c r="C175" s="85" t="s">
        <v>938</v>
      </c>
      <c r="D175" s="118" t="s">
        <v>1017</v>
      </c>
      <c r="E175" s="79"/>
      <c r="F175" s="81" t="str">
        <f t="shared" si="17"/>
        <v>F36</v>
      </c>
      <c r="G175" s="85" t="str">
        <f t="shared" si="15"/>
        <v>土肥祐子</v>
      </c>
      <c r="H175" s="118" t="s">
        <v>1017</v>
      </c>
      <c r="I175" s="86" t="s">
        <v>1010</v>
      </c>
      <c r="J175" s="93">
        <v>1971</v>
      </c>
      <c r="K175" s="91">
        <f t="shared" si="18"/>
        <v>44</v>
      </c>
      <c r="L175" s="81" t="str">
        <f t="shared" si="16"/>
        <v>OK</v>
      </c>
      <c r="M175" s="79" t="s">
        <v>365</v>
      </c>
    </row>
    <row r="176" spans="1:13" s="96" customFormat="1" ht="13.5">
      <c r="A176" s="79" t="s">
        <v>193</v>
      </c>
      <c r="B176" s="84" t="s">
        <v>194</v>
      </c>
      <c r="C176" s="84" t="s">
        <v>884</v>
      </c>
      <c r="D176" s="118" t="s">
        <v>1017</v>
      </c>
      <c r="E176" s="79"/>
      <c r="F176" s="81" t="str">
        <f t="shared" si="17"/>
        <v>F37</v>
      </c>
      <c r="G176" s="85" t="str">
        <f t="shared" si="15"/>
        <v>家倉美弥子</v>
      </c>
      <c r="H176" s="118" t="s">
        <v>1017</v>
      </c>
      <c r="I176" s="86" t="s">
        <v>1010</v>
      </c>
      <c r="J176" s="93">
        <v>1977</v>
      </c>
      <c r="K176" s="91">
        <f t="shared" si="18"/>
        <v>38</v>
      </c>
      <c r="L176" s="81" t="str">
        <f t="shared" si="16"/>
        <v>OK</v>
      </c>
      <c r="M176" s="79" t="s">
        <v>908</v>
      </c>
    </row>
    <row r="177" spans="1:13" s="96" customFormat="1" ht="13.5">
      <c r="A177" s="79" t="s">
        <v>195</v>
      </c>
      <c r="B177" s="85" t="s">
        <v>1128</v>
      </c>
      <c r="C177" s="85" t="s">
        <v>1129</v>
      </c>
      <c r="D177" s="118" t="s">
        <v>1017</v>
      </c>
      <c r="E177" s="79"/>
      <c r="F177" s="81" t="str">
        <f t="shared" si="17"/>
        <v>F38</v>
      </c>
      <c r="G177" s="85" t="str">
        <f t="shared" si="15"/>
        <v>中島宏美</v>
      </c>
      <c r="H177" s="118" t="s">
        <v>1017</v>
      </c>
      <c r="I177" s="86" t="s">
        <v>1010</v>
      </c>
      <c r="J177" s="93">
        <v>1979</v>
      </c>
      <c r="K177" s="91">
        <f t="shared" si="18"/>
        <v>36</v>
      </c>
      <c r="L177" s="81" t="str">
        <f t="shared" si="16"/>
        <v>OK</v>
      </c>
      <c r="M177" s="79" t="s">
        <v>910</v>
      </c>
    </row>
    <row r="178" spans="1:13" s="96" customFormat="1" ht="13.5">
      <c r="A178" s="79" t="s">
        <v>196</v>
      </c>
      <c r="B178" s="85" t="s">
        <v>197</v>
      </c>
      <c r="C178" s="85" t="s">
        <v>873</v>
      </c>
      <c r="D178" s="79" t="s">
        <v>1017</v>
      </c>
      <c r="E178" s="79"/>
      <c r="F178" s="81" t="str">
        <f t="shared" si="17"/>
        <v>F39</v>
      </c>
      <c r="G178" s="85" t="str">
        <f t="shared" si="15"/>
        <v>酒居美代子</v>
      </c>
      <c r="H178" s="118" t="s">
        <v>1017</v>
      </c>
      <c r="I178" s="86" t="s">
        <v>1010</v>
      </c>
      <c r="J178" s="93">
        <v>1957</v>
      </c>
      <c r="K178" s="91">
        <f t="shared" si="18"/>
        <v>58</v>
      </c>
      <c r="L178" s="81" t="str">
        <f t="shared" si="16"/>
        <v>OK</v>
      </c>
      <c r="M178" s="79" t="s">
        <v>907</v>
      </c>
    </row>
    <row r="179" spans="1:13" s="96" customFormat="1" ht="13.5">
      <c r="A179" s="79" t="s">
        <v>198</v>
      </c>
      <c r="B179" s="85" t="s">
        <v>885</v>
      </c>
      <c r="C179" s="85" t="s">
        <v>886</v>
      </c>
      <c r="D179" s="79" t="s">
        <v>1263</v>
      </c>
      <c r="E179" s="79"/>
      <c r="F179" s="79" t="str">
        <f t="shared" si="17"/>
        <v>F40</v>
      </c>
      <c r="G179" s="85" t="str">
        <f t="shared" si="15"/>
        <v>吉岡京子</v>
      </c>
      <c r="H179" s="118" t="s">
        <v>1263</v>
      </c>
      <c r="I179" s="86" t="s">
        <v>1010</v>
      </c>
      <c r="J179" s="90">
        <v>1959</v>
      </c>
      <c r="K179" s="91">
        <f t="shared" si="18"/>
        <v>56</v>
      </c>
      <c r="L179" s="81" t="str">
        <f t="shared" si="16"/>
        <v>OK</v>
      </c>
      <c r="M179" s="79" t="s">
        <v>1130</v>
      </c>
    </row>
    <row r="180" spans="1:13" s="96" customFormat="1" ht="13.5">
      <c r="A180" s="79"/>
      <c r="B180" s="85"/>
      <c r="C180" s="85"/>
      <c r="D180" s="79"/>
      <c r="E180" s="79"/>
      <c r="F180" s="79"/>
      <c r="G180" s="79"/>
      <c r="H180" s="118"/>
      <c r="I180" s="83"/>
      <c r="J180" s="90"/>
      <c r="K180" s="91"/>
      <c r="L180" s="81"/>
      <c r="M180" s="79"/>
    </row>
    <row r="181" spans="1:13" s="96" customFormat="1" ht="13.5">
      <c r="A181" s="79"/>
      <c r="B181" s="85"/>
      <c r="C181" s="85"/>
      <c r="D181" s="79"/>
      <c r="E181" s="79"/>
      <c r="F181" s="79"/>
      <c r="G181" s="79"/>
      <c r="H181" s="118"/>
      <c r="I181" s="83"/>
      <c r="J181" s="90"/>
      <c r="K181" s="91"/>
      <c r="L181" s="81"/>
      <c r="M181" s="79"/>
    </row>
    <row r="182" spans="1:13" s="96" customFormat="1" ht="13.5">
      <c r="A182" s="79"/>
      <c r="B182" s="85"/>
      <c r="C182" s="85"/>
      <c r="D182" s="79"/>
      <c r="E182" s="79"/>
      <c r="F182" s="79"/>
      <c r="G182" s="79"/>
      <c r="H182" s="118"/>
      <c r="I182" s="83"/>
      <c r="J182" s="90"/>
      <c r="K182" s="91"/>
      <c r="L182" s="81"/>
      <c r="M182" s="79"/>
    </row>
    <row r="183" spans="1:13" s="96" customFormat="1" ht="13.5">
      <c r="A183" s="79"/>
      <c r="B183" s="85"/>
      <c r="C183" s="85"/>
      <c r="D183" s="79"/>
      <c r="E183" s="79"/>
      <c r="F183" s="79"/>
      <c r="G183" s="79"/>
      <c r="H183" s="118"/>
      <c r="I183" s="83"/>
      <c r="J183" s="90"/>
      <c r="K183" s="91"/>
      <c r="L183" s="81"/>
      <c r="M183" s="79"/>
    </row>
    <row r="184" spans="1:13" s="96" customFormat="1" ht="13.5">
      <c r="A184" s="79"/>
      <c r="B184" s="85"/>
      <c r="C184" s="85"/>
      <c r="D184" s="79"/>
      <c r="E184" s="79"/>
      <c r="F184" s="79"/>
      <c r="G184" s="79"/>
      <c r="H184" s="118"/>
      <c r="I184" s="83"/>
      <c r="J184" s="90"/>
      <c r="K184" s="91"/>
      <c r="L184" s="81"/>
      <c r="M184" s="79"/>
    </row>
    <row r="185" spans="1:13" s="96" customFormat="1" ht="13.5">
      <c r="A185" s="79"/>
      <c r="B185" s="85"/>
      <c r="C185" s="85"/>
      <c r="D185" s="79"/>
      <c r="E185" s="79"/>
      <c r="F185" s="79"/>
      <c r="G185" s="79"/>
      <c r="H185" s="118"/>
      <c r="I185" s="83"/>
      <c r="J185" s="90"/>
      <c r="K185" s="91"/>
      <c r="L185" s="81"/>
      <c r="M185" s="79"/>
    </row>
    <row r="186" spans="1:13" s="96" customFormat="1" ht="13.5">
      <c r="A186" s="79"/>
      <c r="B186" s="85"/>
      <c r="C186" s="85"/>
      <c r="D186" s="79"/>
      <c r="E186" s="79"/>
      <c r="F186" s="79"/>
      <c r="G186" s="79"/>
      <c r="H186" s="118"/>
      <c r="I186" s="83"/>
      <c r="J186" s="90"/>
      <c r="K186" s="91"/>
      <c r="L186" s="81"/>
      <c r="M186" s="79"/>
    </row>
    <row r="187" spans="1:13" s="96" customFormat="1" ht="13.5">
      <c r="A187" s="79"/>
      <c r="B187" s="85"/>
      <c r="C187" s="85"/>
      <c r="D187" s="79"/>
      <c r="E187" s="79"/>
      <c r="F187" s="79"/>
      <c r="G187" s="79"/>
      <c r="H187" s="118"/>
      <c r="I187" s="83"/>
      <c r="J187" s="90"/>
      <c r="K187" s="91"/>
      <c r="L187" s="81"/>
      <c r="M187" s="79"/>
    </row>
    <row r="188" spans="1:13" s="96" customFormat="1" ht="13.5">
      <c r="A188" s="79"/>
      <c r="B188" s="85"/>
      <c r="C188" s="85"/>
      <c r="D188" s="79"/>
      <c r="E188" s="79"/>
      <c r="F188" s="79"/>
      <c r="G188" s="79"/>
      <c r="H188" s="118"/>
      <c r="I188" s="83"/>
      <c r="J188" s="90"/>
      <c r="K188" s="91"/>
      <c r="L188" s="81"/>
      <c r="M188" s="79"/>
    </row>
    <row r="189" spans="1:13" s="96" customFormat="1" ht="13.5">
      <c r="A189" s="79"/>
      <c r="B189" s="85"/>
      <c r="C189" s="85"/>
      <c r="D189" s="79"/>
      <c r="E189" s="79"/>
      <c r="F189" s="79"/>
      <c r="G189" s="79"/>
      <c r="H189" s="118"/>
      <c r="I189" s="83"/>
      <c r="J189" s="90"/>
      <c r="K189" s="91"/>
      <c r="L189" s="81"/>
      <c r="M189" s="79"/>
    </row>
    <row r="190" spans="1:13" s="96" customFormat="1" ht="13.5">
      <c r="A190" s="79"/>
      <c r="B190" s="85"/>
      <c r="C190" s="85"/>
      <c r="D190" s="79"/>
      <c r="E190" s="79"/>
      <c r="F190" s="79"/>
      <c r="G190" s="79"/>
      <c r="H190" s="118"/>
      <c r="I190" s="83"/>
      <c r="J190" s="90"/>
      <c r="K190" s="91"/>
      <c r="L190" s="81"/>
      <c r="M190" s="79"/>
    </row>
    <row r="191" spans="1:13" s="96" customFormat="1" ht="13.5">
      <c r="A191" s="79"/>
      <c r="B191" s="85"/>
      <c r="C191" s="85"/>
      <c r="D191" s="79"/>
      <c r="E191" s="79"/>
      <c r="F191" s="79"/>
      <c r="G191" s="79"/>
      <c r="H191" s="118"/>
      <c r="I191" s="83"/>
      <c r="J191" s="90"/>
      <c r="K191" s="91"/>
      <c r="L191" s="81"/>
      <c r="M191" s="79"/>
    </row>
    <row r="192" spans="1:13" s="96" customFormat="1" ht="13.5">
      <c r="A192" s="79"/>
      <c r="B192" s="85"/>
      <c r="C192" s="85"/>
      <c r="D192" s="79"/>
      <c r="E192" s="79"/>
      <c r="F192" s="79"/>
      <c r="G192" s="79"/>
      <c r="H192" s="118"/>
      <c r="I192" s="83"/>
      <c r="J192" s="90"/>
      <c r="K192" s="91"/>
      <c r="L192" s="81"/>
      <c r="M192" s="79"/>
    </row>
    <row r="193" spans="1:13" s="96" customFormat="1" ht="13.5">
      <c r="A193" s="79"/>
      <c r="B193" s="80"/>
      <c r="C193" s="573" t="s">
        <v>1131</v>
      </c>
      <c r="D193" s="573"/>
      <c r="E193" s="568" t="s">
        <v>1132</v>
      </c>
      <c r="F193" s="568"/>
      <c r="G193" s="568"/>
      <c r="H193" s="568"/>
      <c r="I193" s="83"/>
      <c r="J193" s="93"/>
      <c r="K193" s="91"/>
      <c r="L193" s="81">
        <f>IF(G193="","",IF(COUNTIF($G$19:$G$580,G193)&gt;1,"2重登録","OK"))</f>
      </c>
      <c r="M193" s="85"/>
    </row>
    <row r="194" spans="1:13" s="96" customFormat="1" ht="13.5">
      <c r="A194" s="79"/>
      <c r="B194" s="80"/>
      <c r="C194" s="573"/>
      <c r="D194" s="573"/>
      <c r="E194" s="568"/>
      <c r="F194" s="568"/>
      <c r="G194" s="568"/>
      <c r="H194" s="568"/>
      <c r="I194" s="83"/>
      <c r="J194" s="93"/>
      <c r="K194" s="91"/>
      <c r="L194" s="81">
        <f>IF(G194="","",IF(COUNTIF($G$19:$G$580,G194)&gt;1,"2重登録","OK"))</f>
      </c>
      <c r="M194" s="85"/>
    </row>
    <row r="195" spans="1:12" s="175" customFormat="1" ht="13.5">
      <c r="A195" s="79"/>
      <c r="B195" s="84"/>
      <c r="C195" s="84"/>
      <c r="D195" s="79"/>
      <c r="E195" s="79"/>
      <c r="F195" s="81"/>
      <c r="G195" s="79" t="s">
        <v>966</v>
      </c>
      <c r="H195" s="79" t="s">
        <v>967</v>
      </c>
      <c r="I195" s="79"/>
      <c r="J195" s="90"/>
      <c r="K195" s="91"/>
      <c r="L195" s="81"/>
    </row>
    <row r="196" spans="1:12" s="175" customFormat="1" ht="13.5" customHeight="1">
      <c r="A196" s="79"/>
      <c r="B196" s="195"/>
      <c r="C196" s="195"/>
      <c r="D196" s="195"/>
      <c r="E196" s="79"/>
      <c r="F196" s="81"/>
      <c r="G196" s="115">
        <f>COUNTIF($M$198:$M$253,"東近江市")</f>
        <v>7</v>
      </c>
      <c r="H196" s="116">
        <f>(G196/RIGHT(A247,2))</f>
        <v>0.14</v>
      </c>
      <c r="I196" s="79"/>
      <c r="J196" s="90"/>
      <c r="K196" s="91"/>
      <c r="L196" s="81"/>
    </row>
    <row r="197" spans="2:12" ht="14.25">
      <c r="B197" s="154"/>
      <c r="C197" s="154"/>
      <c r="D197" s="110" t="s">
        <v>1066</v>
      </c>
      <c r="E197" s="110"/>
      <c r="F197" s="110"/>
      <c r="G197" s="115"/>
      <c r="H197" s="116" t="s">
        <v>1067</v>
      </c>
      <c r="K197" s="91"/>
      <c r="L197" s="81"/>
    </row>
    <row r="198" spans="1:13" ht="13.5">
      <c r="A198" s="79" t="s">
        <v>1163</v>
      </c>
      <c r="B198" s="80" t="s">
        <v>585</v>
      </c>
      <c r="C198" s="80" t="s">
        <v>586</v>
      </c>
      <c r="D198" s="138" t="s">
        <v>209</v>
      </c>
      <c r="E198" s="79"/>
      <c r="F198" s="81" t="str">
        <f aca="true" t="shared" si="19" ref="F198:F253">A198</f>
        <v>g01</v>
      </c>
      <c r="G198" s="79" t="str">
        <f aca="true" t="shared" si="20" ref="G198:G253">B198&amp;C198</f>
        <v>石橋和基</v>
      </c>
      <c r="H198" s="88" t="s">
        <v>1266</v>
      </c>
      <c r="I198" s="88" t="s">
        <v>778</v>
      </c>
      <c r="J198" s="94">
        <v>1985</v>
      </c>
      <c r="K198" s="91">
        <f aca="true" t="shared" si="21" ref="K198:K247">IF(J198="","",(2012-J198))</f>
        <v>27</v>
      </c>
      <c r="L198" s="81" t="str">
        <f aca="true" t="shared" si="22" ref="L198:L247">IF(G198="","",IF(COUNTIF($G$19:$G$53,G198)&gt;1,"2重登録","OK"))</f>
        <v>OK</v>
      </c>
      <c r="M198" s="96" t="s">
        <v>368</v>
      </c>
    </row>
    <row r="199" spans="1:13" ht="13.5">
      <c r="A199" s="79" t="s">
        <v>1267</v>
      </c>
      <c r="B199" s="58" t="s">
        <v>958</v>
      </c>
      <c r="C199" s="80" t="s">
        <v>959</v>
      </c>
      <c r="D199" s="138" t="s">
        <v>203</v>
      </c>
      <c r="E199" s="79"/>
      <c r="F199" s="81" t="str">
        <f t="shared" si="19"/>
        <v>g02</v>
      </c>
      <c r="G199" s="79" t="str">
        <f>B199&amp;C199</f>
        <v>井上聖哉</v>
      </c>
      <c r="H199" s="88" t="s">
        <v>1268</v>
      </c>
      <c r="I199" s="88" t="s">
        <v>894</v>
      </c>
      <c r="J199" s="94">
        <v>1994</v>
      </c>
      <c r="K199" s="91">
        <f t="shared" si="21"/>
        <v>18</v>
      </c>
      <c r="L199" s="81" t="str">
        <f t="shared" si="22"/>
        <v>OK</v>
      </c>
      <c r="M199" s="113" t="s">
        <v>943</v>
      </c>
    </row>
    <row r="200" spans="1:13" ht="13.5">
      <c r="A200" s="79" t="s">
        <v>1164</v>
      </c>
      <c r="B200" s="139" t="s">
        <v>998</v>
      </c>
      <c r="C200" s="80" t="s">
        <v>201</v>
      </c>
      <c r="D200" s="138" t="s">
        <v>202</v>
      </c>
      <c r="E200" s="79"/>
      <c r="F200" s="81" t="str">
        <f t="shared" si="19"/>
        <v>g03</v>
      </c>
      <c r="G200" s="79" t="str">
        <f>B200&amp;C200</f>
        <v>井ノ口弘祐</v>
      </c>
      <c r="H200" s="88" t="s">
        <v>1269</v>
      </c>
      <c r="I200" s="88" t="s">
        <v>891</v>
      </c>
      <c r="J200" s="94">
        <v>1986</v>
      </c>
      <c r="K200" s="91">
        <f t="shared" si="21"/>
        <v>26</v>
      </c>
      <c r="L200" s="81" t="str">
        <f t="shared" si="22"/>
        <v>OK</v>
      </c>
      <c r="M200" s="113" t="s">
        <v>943</v>
      </c>
    </row>
    <row r="201" spans="1:13" ht="13.5">
      <c r="A201" s="79" t="s">
        <v>1165</v>
      </c>
      <c r="B201" s="139" t="s">
        <v>998</v>
      </c>
      <c r="C201" s="140" t="s">
        <v>1000</v>
      </c>
      <c r="D201" s="138" t="s">
        <v>207</v>
      </c>
      <c r="F201" s="81" t="str">
        <f t="shared" si="19"/>
        <v>g04</v>
      </c>
      <c r="G201" s="79" t="str">
        <f>B201&amp;C201</f>
        <v>井ノ口慎也</v>
      </c>
      <c r="H201" s="88" t="s">
        <v>1270</v>
      </c>
      <c r="I201" s="88" t="s">
        <v>826</v>
      </c>
      <c r="J201" s="94">
        <v>1991</v>
      </c>
      <c r="K201" s="91">
        <f t="shared" si="21"/>
        <v>21</v>
      </c>
      <c r="L201" s="81" t="str">
        <f t="shared" si="22"/>
        <v>OK</v>
      </c>
      <c r="M201" s="113" t="s">
        <v>943</v>
      </c>
    </row>
    <row r="202" spans="1:13" ht="13.5">
      <c r="A202" s="79" t="s">
        <v>1166</v>
      </c>
      <c r="B202" s="139" t="s">
        <v>998</v>
      </c>
      <c r="C202" s="140" t="s">
        <v>999</v>
      </c>
      <c r="D202" s="138" t="s">
        <v>207</v>
      </c>
      <c r="F202" s="81" t="str">
        <f t="shared" si="19"/>
        <v>g05</v>
      </c>
      <c r="G202" s="79" t="str">
        <f>B202&amp;C202</f>
        <v>井ノ口幹也</v>
      </c>
      <c r="H202" s="88" t="s">
        <v>1270</v>
      </c>
      <c r="I202" s="88" t="s">
        <v>826</v>
      </c>
      <c r="J202" s="94">
        <v>1991</v>
      </c>
      <c r="K202" s="91">
        <f t="shared" si="21"/>
        <v>21</v>
      </c>
      <c r="L202" s="81" t="str">
        <f t="shared" si="22"/>
        <v>OK</v>
      </c>
      <c r="M202" s="113" t="s">
        <v>943</v>
      </c>
    </row>
    <row r="203" spans="1:13" ht="13.5" customHeight="1">
      <c r="A203" s="79" t="s">
        <v>1167</v>
      </c>
      <c r="B203" s="80" t="s">
        <v>587</v>
      </c>
      <c r="C203" s="80" t="s">
        <v>588</v>
      </c>
      <c r="D203" s="138" t="s">
        <v>209</v>
      </c>
      <c r="E203" s="79"/>
      <c r="F203" s="81" t="str">
        <f t="shared" si="19"/>
        <v>g06</v>
      </c>
      <c r="G203" s="79" t="str">
        <f t="shared" si="20"/>
        <v>梅本彬充</v>
      </c>
      <c r="H203" s="88" t="s">
        <v>199</v>
      </c>
      <c r="I203" s="88" t="s">
        <v>361</v>
      </c>
      <c r="J203" s="94">
        <v>1986</v>
      </c>
      <c r="K203" s="91">
        <f t="shared" si="21"/>
        <v>26</v>
      </c>
      <c r="L203" s="81" t="str">
        <f t="shared" si="22"/>
        <v>OK</v>
      </c>
      <c r="M203" s="96" t="s">
        <v>909</v>
      </c>
    </row>
    <row r="204" spans="1:13" ht="13.5" customHeight="1">
      <c r="A204" s="79" t="s">
        <v>1168</v>
      </c>
      <c r="B204" s="80" t="s">
        <v>589</v>
      </c>
      <c r="C204" s="80" t="s">
        <v>590</v>
      </c>
      <c r="D204" s="138" t="s">
        <v>1028</v>
      </c>
      <c r="E204" s="79"/>
      <c r="F204" s="81" t="str">
        <f t="shared" si="19"/>
        <v>g07</v>
      </c>
      <c r="G204" s="79" t="str">
        <f t="shared" si="20"/>
        <v>浦崎康平</v>
      </c>
      <c r="H204" s="88" t="s">
        <v>199</v>
      </c>
      <c r="I204" s="88" t="s">
        <v>361</v>
      </c>
      <c r="J204" s="94">
        <v>1991</v>
      </c>
      <c r="K204" s="91">
        <f t="shared" si="21"/>
        <v>21</v>
      </c>
      <c r="L204" s="81" t="str">
        <f t="shared" si="22"/>
        <v>OK</v>
      </c>
      <c r="M204" s="96" t="s">
        <v>367</v>
      </c>
    </row>
    <row r="205" spans="1:13" ht="13.5">
      <c r="A205" s="79" t="s">
        <v>1169</v>
      </c>
      <c r="B205" s="58" t="s">
        <v>204</v>
      </c>
      <c r="C205" s="80" t="s">
        <v>895</v>
      </c>
      <c r="D205" s="138" t="s">
        <v>203</v>
      </c>
      <c r="F205" s="81" t="str">
        <f t="shared" si="19"/>
        <v>g08</v>
      </c>
      <c r="G205" s="79" t="str">
        <f>B205&amp;C205</f>
        <v>岡　仁史</v>
      </c>
      <c r="H205" s="88" t="s">
        <v>199</v>
      </c>
      <c r="I205" s="88" t="s">
        <v>361</v>
      </c>
      <c r="J205" s="94">
        <v>1971</v>
      </c>
      <c r="K205" s="91">
        <f t="shared" si="21"/>
        <v>41</v>
      </c>
      <c r="L205" s="81" t="str">
        <f t="shared" si="22"/>
        <v>OK</v>
      </c>
      <c r="M205" s="96" t="s">
        <v>363</v>
      </c>
    </row>
    <row r="206" spans="1:13" ht="13.5">
      <c r="A206" s="79" t="s">
        <v>1170</v>
      </c>
      <c r="B206" s="58" t="s">
        <v>205</v>
      </c>
      <c r="C206" s="80" t="s">
        <v>206</v>
      </c>
      <c r="D206" s="138" t="s">
        <v>207</v>
      </c>
      <c r="F206" s="81" t="str">
        <f t="shared" si="19"/>
        <v>g09</v>
      </c>
      <c r="G206" s="79" t="str">
        <f>B206&amp;C206</f>
        <v>岡田真樹</v>
      </c>
      <c r="H206" s="88" t="s">
        <v>199</v>
      </c>
      <c r="I206" s="88" t="s">
        <v>361</v>
      </c>
      <c r="J206" s="94">
        <v>1981</v>
      </c>
      <c r="K206" s="91">
        <f t="shared" si="21"/>
        <v>31</v>
      </c>
      <c r="L206" s="81" t="str">
        <f t="shared" si="22"/>
        <v>OK</v>
      </c>
      <c r="M206" s="96" t="s">
        <v>363</v>
      </c>
    </row>
    <row r="207" spans="1:13" ht="13.5">
      <c r="A207" s="79" t="s">
        <v>1171</v>
      </c>
      <c r="B207" s="80" t="s">
        <v>397</v>
      </c>
      <c r="C207" s="80" t="s">
        <v>591</v>
      </c>
      <c r="D207" s="138" t="s">
        <v>1271</v>
      </c>
      <c r="E207" s="79"/>
      <c r="F207" s="81" t="str">
        <f t="shared" si="19"/>
        <v>g10</v>
      </c>
      <c r="G207" s="79" t="str">
        <f t="shared" si="20"/>
        <v>岡本大樹</v>
      </c>
      <c r="H207" s="88" t="s">
        <v>199</v>
      </c>
      <c r="I207" s="88" t="s">
        <v>361</v>
      </c>
      <c r="J207" s="94">
        <v>1982</v>
      </c>
      <c r="K207" s="91">
        <f t="shared" si="21"/>
        <v>30</v>
      </c>
      <c r="L207" s="81" t="str">
        <f t="shared" si="22"/>
        <v>OK</v>
      </c>
      <c r="M207" s="96" t="s">
        <v>942</v>
      </c>
    </row>
    <row r="208" spans="1:13" ht="13.5">
      <c r="A208" s="79" t="s">
        <v>1172</v>
      </c>
      <c r="B208" s="58" t="s">
        <v>956</v>
      </c>
      <c r="C208" s="80" t="s">
        <v>957</v>
      </c>
      <c r="D208" s="138" t="s">
        <v>200</v>
      </c>
      <c r="E208" s="79"/>
      <c r="F208" s="81" t="str">
        <f t="shared" si="19"/>
        <v>g11</v>
      </c>
      <c r="G208" s="79" t="str">
        <f>B208&amp;C208</f>
        <v>奥村隆広</v>
      </c>
      <c r="H208" s="88" t="s">
        <v>199</v>
      </c>
      <c r="I208" s="88" t="s">
        <v>361</v>
      </c>
      <c r="J208" s="94">
        <v>1976</v>
      </c>
      <c r="K208" s="91">
        <f t="shared" si="21"/>
        <v>36</v>
      </c>
      <c r="L208" s="81" t="str">
        <f t="shared" si="22"/>
        <v>OK</v>
      </c>
      <c r="M208" s="96" t="s">
        <v>363</v>
      </c>
    </row>
    <row r="209" spans="1:13" ht="13.5">
      <c r="A209" s="79" t="s">
        <v>1173</v>
      </c>
      <c r="B209" s="58" t="s">
        <v>892</v>
      </c>
      <c r="C209" s="80" t="s">
        <v>893</v>
      </c>
      <c r="D209" s="138" t="s">
        <v>203</v>
      </c>
      <c r="F209" s="81" t="str">
        <f t="shared" si="19"/>
        <v>g12</v>
      </c>
      <c r="G209" s="79" t="str">
        <f>B209&amp;C209</f>
        <v>越智友希</v>
      </c>
      <c r="H209" s="88" t="s">
        <v>199</v>
      </c>
      <c r="I209" s="88" t="s">
        <v>361</v>
      </c>
      <c r="J209" s="94">
        <v>1986</v>
      </c>
      <c r="K209" s="91">
        <f t="shared" si="21"/>
        <v>26</v>
      </c>
      <c r="L209" s="81" t="str">
        <f t="shared" si="22"/>
        <v>OK</v>
      </c>
      <c r="M209" s="96" t="s">
        <v>366</v>
      </c>
    </row>
    <row r="210" spans="1:13" ht="13.5" customHeight="1">
      <c r="A210" s="79" t="s">
        <v>1174</v>
      </c>
      <c r="B210" s="80" t="s">
        <v>592</v>
      </c>
      <c r="C210" s="80" t="s">
        <v>593</v>
      </c>
      <c r="D210" s="138" t="s">
        <v>1272</v>
      </c>
      <c r="E210" s="79"/>
      <c r="F210" s="81" t="str">
        <f t="shared" si="19"/>
        <v>g13</v>
      </c>
      <c r="G210" s="79" t="str">
        <f t="shared" si="20"/>
        <v>鍵谷浩太</v>
      </c>
      <c r="H210" s="88" t="s">
        <v>199</v>
      </c>
      <c r="I210" s="88" t="s">
        <v>361</v>
      </c>
      <c r="J210" s="94">
        <v>1992</v>
      </c>
      <c r="K210" s="91">
        <f t="shared" si="21"/>
        <v>20</v>
      </c>
      <c r="L210" s="81" t="str">
        <f t="shared" si="22"/>
        <v>OK</v>
      </c>
      <c r="M210" s="96" t="str">
        <f>M204</f>
        <v>彦根市</v>
      </c>
    </row>
    <row r="211" spans="1:13" ht="13.5">
      <c r="A211" s="79" t="s">
        <v>1175</v>
      </c>
      <c r="B211" s="80" t="s">
        <v>401</v>
      </c>
      <c r="C211" s="80" t="s">
        <v>594</v>
      </c>
      <c r="D211" s="138" t="s">
        <v>200</v>
      </c>
      <c r="E211" s="79"/>
      <c r="F211" s="81" t="str">
        <f t="shared" si="19"/>
        <v>g14</v>
      </c>
      <c r="G211" s="79" t="str">
        <f t="shared" si="20"/>
        <v>北野照幸</v>
      </c>
      <c r="H211" s="88" t="s">
        <v>199</v>
      </c>
      <c r="I211" s="88" t="s">
        <v>361</v>
      </c>
      <c r="J211" s="94">
        <v>1984</v>
      </c>
      <c r="K211" s="91">
        <f t="shared" si="21"/>
        <v>28</v>
      </c>
      <c r="L211" s="81" t="str">
        <f t="shared" si="22"/>
        <v>OK</v>
      </c>
      <c r="M211" s="96" t="str">
        <f>M205</f>
        <v>草津市</v>
      </c>
    </row>
    <row r="212" spans="1:13" ht="13.5">
      <c r="A212" s="79" t="s">
        <v>1176</v>
      </c>
      <c r="B212" s="80" t="s">
        <v>1357</v>
      </c>
      <c r="C212" s="80" t="s">
        <v>595</v>
      </c>
      <c r="D212" s="138" t="s">
        <v>200</v>
      </c>
      <c r="E212" s="79"/>
      <c r="F212" s="81" t="str">
        <f t="shared" si="19"/>
        <v>g15</v>
      </c>
      <c r="G212" s="79" t="str">
        <f t="shared" si="20"/>
        <v>北村健</v>
      </c>
      <c r="H212" s="88" t="s">
        <v>199</v>
      </c>
      <c r="I212" s="88" t="s">
        <v>361</v>
      </c>
      <c r="J212" s="94">
        <v>1987</v>
      </c>
      <c r="K212" s="91">
        <f t="shared" si="21"/>
        <v>25</v>
      </c>
      <c r="L212" s="81" t="str">
        <f t="shared" si="22"/>
        <v>OK</v>
      </c>
      <c r="M212" s="123" t="s">
        <v>947</v>
      </c>
    </row>
    <row r="213" spans="1:13" ht="13.5">
      <c r="A213" s="79" t="s">
        <v>1177</v>
      </c>
      <c r="B213" s="58" t="s">
        <v>960</v>
      </c>
      <c r="C213" s="80" t="s">
        <v>961</v>
      </c>
      <c r="D213" s="138" t="s">
        <v>200</v>
      </c>
      <c r="E213" s="79"/>
      <c r="F213" s="81" t="str">
        <f t="shared" si="19"/>
        <v>g16</v>
      </c>
      <c r="G213" s="79" t="str">
        <f>B213&amp;C213</f>
        <v>河内滋人</v>
      </c>
      <c r="H213" s="88" t="s">
        <v>199</v>
      </c>
      <c r="I213" s="88" t="s">
        <v>361</v>
      </c>
      <c r="J213" s="94">
        <v>1986</v>
      </c>
      <c r="K213" s="91">
        <f t="shared" si="21"/>
        <v>26</v>
      </c>
      <c r="L213" s="81" t="str">
        <f t="shared" si="22"/>
        <v>OK</v>
      </c>
      <c r="M213" s="96" t="s">
        <v>942</v>
      </c>
    </row>
    <row r="214" spans="1:13" ht="13.5">
      <c r="A214" s="79" t="s">
        <v>1178</v>
      </c>
      <c r="B214" s="58" t="s">
        <v>1133</v>
      </c>
      <c r="C214" s="80" t="s">
        <v>1134</v>
      </c>
      <c r="D214" s="138" t="s">
        <v>1273</v>
      </c>
      <c r="E214" s="79"/>
      <c r="F214" s="81" t="str">
        <f t="shared" si="19"/>
        <v>g17</v>
      </c>
      <c r="G214" s="79" t="str">
        <f>B214&amp;C214</f>
        <v>小島一将</v>
      </c>
      <c r="H214" s="88" t="s">
        <v>199</v>
      </c>
      <c r="I214" s="88" t="s">
        <v>361</v>
      </c>
      <c r="J214" s="94">
        <v>1993</v>
      </c>
      <c r="K214" s="91">
        <v>20</v>
      </c>
      <c r="L214" s="81" t="str">
        <f t="shared" si="22"/>
        <v>OK</v>
      </c>
      <c r="M214" s="96" t="s">
        <v>356</v>
      </c>
    </row>
    <row r="215" spans="1:13" ht="13.5">
      <c r="A215" s="79" t="s">
        <v>1179</v>
      </c>
      <c r="B215" s="58" t="s">
        <v>853</v>
      </c>
      <c r="C215" s="80" t="s">
        <v>897</v>
      </c>
      <c r="D215" s="138" t="s">
        <v>207</v>
      </c>
      <c r="F215" s="81" t="str">
        <f t="shared" si="19"/>
        <v>g18</v>
      </c>
      <c r="G215" s="79" t="str">
        <f>B215&amp;C215</f>
        <v>近藤直也</v>
      </c>
      <c r="H215" s="88" t="s">
        <v>199</v>
      </c>
      <c r="I215" s="88" t="s">
        <v>361</v>
      </c>
      <c r="J215" s="94">
        <v>1981</v>
      </c>
      <c r="K215" s="91">
        <f t="shared" si="21"/>
        <v>31</v>
      </c>
      <c r="L215" s="81" t="str">
        <f t="shared" si="22"/>
        <v>OK</v>
      </c>
      <c r="M215" s="96" t="str">
        <f>M205</f>
        <v>草津市</v>
      </c>
    </row>
    <row r="216" spans="1:13" ht="13.5">
      <c r="A216" s="79" t="s">
        <v>1180</v>
      </c>
      <c r="B216" s="58" t="s">
        <v>1247</v>
      </c>
      <c r="C216" s="110" t="s">
        <v>208</v>
      </c>
      <c r="D216" s="138" t="s">
        <v>203</v>
      </c>
      <c r="F216" s="81" t="str">
        <f t="shared" si="19"/>
        <v>g19</v>
      </c>
      <c r="G216" s="79" t="str">
        <f>B216&amp;C216</f>
        <v>辻本将士</v>
      </c>
      <c r="H216" s="88" t="s">
        <v>199</v>
      </c>
      <c r="I216" s="88" t="s">
        <v>361</v>
      </c>
      <c r="J216" s="94">
        <v>1986</v>
      </c>
      <c r="K216" s="91">
        <f t="shared" si="21"/>
        <v>26</v>
      </c>
      <c r="L216" s="81" t="str">
        <f t="shared" si="22"/>
        <v>OK</v>
      </c>
      <c r="M216" s="96" t="s">
        <v>946</v>
      </c>
    </row>
    <row r="217" spans="1:13" ht="13.5">
      <c r="A217" s="79" t="s">
        <v>1181</v>
      </c>
      <c r="B217" s="80" t="s">
        <v>408</v>
      </c>
      <c r="C217" s="80" t="s">
        <v>596</v>
      </c>
      <c r="D217" s="138" t="s">
        <v>207</v>
      </c>
      <c r="E217" s="79"/>
      <c r="F217" s="81" t="str">
        <f t="shared" si="19"/>
        <v>g20</v>
      </c>
      <c r="G217" s="79" t="str">
        <f t="shared" si="20"/>
        <v>坪田英樹</v>
      </c>
      <c r="H217" s="88" t="s">
        <v>199</v>
      </c>
      <c r="I217" s="88" t="s">
        <v>361</v>
      </c>
      <c r="J217" s="94">
        <v>1988</v>
      </c>
      <c r="K217" s="91">
        <f t="shared" si="21"/>
        <v>24</v>
      </c>
      <c r="L217" s="81" t="str">
        <f t="shared" si="22"/>
        <v>OK</v>
      </c>
      <c r="M217" s="96" t="str">
        <f>M204</f>
        <v>彦根市</v>
      </c>
    </row>
    <row r="218" spans="1:13" ht="13.5">
      <c r="A218" s="79" t="s">
        <v>1182</v>
      </c>
      <c r="B218" s="80" t="s">
        <v>597</v>
      </c>
      <c r="C218" s="80" t="s">
        <v>598</v>
      </c>
      <c r="D218" s="138" t="s">
        <v>200</v>
      </c>
      <c r="E218" s="79"/>
      <c r="F218" s="81" t="str">
        <f t="shared" si="19"/>
        <v>g21</v>
      </c>
      <c r="G218" s="79" t="str">
        <f t="shared" si="20"/>
        <v>鶴田大地</v>
      </c>
      <c r="H218" s="88" t="s">
        <v>199</v>
      </c>
      <c r="I218" s="88" t="s">
        <v>361</v>
      </c>
      <c r="J218" s="94">
        <v>1992</v>
      </c>
      <c r="K218" s="91">
        <f t="shared" si="21"/>
        <v>20</v>
      </c>
      <c r="L218" s="81" t="str">
        <f t="shared" si="22"/>
        <v>OK</v>
      </c>
      <c r="M218" s="113" t="s">
        <v>943</v>
      </c>
    </row>
    <row r="219" spans="1:13" ht="13.5">
      <c r="A219" s="79" t="s">
        <v>1183</v>
      </c>
      <c r="B219" s="80" t="s">
        <v>1135</v>
      </c>
      <c r="C219" s="80" t="s">
        <v>1136</v>
      </c>
      <c r="D219" s="138" t="s">
        <v>1274</v>
      </c>
      <c r="E219" s="79"/>
      <c r="F219" s="81" t="str">
        <f t="shared" si="19"/>
        <v>g22</v>
      </c>
      <c r="G219" s="79" t="str">
        <f t="shared" si="20"/>
        <v>遠池建介</v>
      </c>
      <c r="H219" s="88" t="s">
        <v>199</v>
      </c>
      <c r="I219" s="88" t="s">
        <v>361</v>
      </c>
      <c r="J219" s="94">
        <v>1982</v>
      </c>
      <c r="K219" s="91">
        <f t="shared" si="21"/>
        <v>30</v>
      </c>
      <c r="L219" s="81" t="str">
        <f t="shared" si="22"/>
        <v>OK</v>
      </c>
      <c r="M219" s="147" t="s">
        <v>368</v>
      </c>
    </row>
    <row r="220" spans="1:13" ht="13.5">
      <c r="A220" s="79" t="s">
        <v>1184</v>
      </c>
      <c r="B220" s="80" t="s">
        <v>599</v>
      </c>
      <c r="C220" s="80" t="s">
        <v>600</v>
      </c>
      <c r="D220" s="138" t="s">
        <v>1275</v>
      </c>
      <c r="E220" s="79"/>
      <c r="F220" s="81" t="str">
        <f t="shared" si="19"/>
        <v>g23</v>
      </c>
      <c r="G220" s="79" t="str">
        <f t="shared" si="20"/>
        <v>中澤拓馬</v>
      </c>
      <c r="H220" s="88" t="s">
        <v>199</v>
      </c>
      <c r="I220" s="88" t="s">
        <v>361</v>
      </c>
      <c r="J220" s="94">
        <v>1986</v>
      </c>
      <c r="K220" s="91">
        <f t="shared" si="21"/>
        <v>26</v>
      </c>
      <c r="L220" s="81" t="str">
        <f t="shared" si="22"/>
        <v>OK</v>
      </c>
      <c r="M220" s="96" t="s">
        <v>210</v>
      </c>
    </row>
    <row r="221" spans="1:13" ht="13.5">
      <c r="A221" s="79" t="s">
        <v>1185</v>
      </c>
      <c r="B221" s="80" t="s">
        <v>903</v>
      </c>
      <c r="C221" s="80" t="s">
        <v>211</v>
      </c>
      <c r="D221" s="138" t="s">
        <v>202</v>
      </c>
      <c r="E221" s="79"/>
      <c r="F221" s="81" t="str">
        <f t="shared" si="19"/>
        <v>g24</v>
      </c>
      <c r="G221" s="79" t="str">
        <f t="shared" si="20"/>
        <v>中田富憲</v>
      </c>
      <c r="H221" s="88" t="s">
        <v>199</v>
      </c>
      <c r="I221" s="88" t="s">
        <v>361</v>
      </c>
      <c r="J221" s="94">
        <v>1960</v>
      </c>
      <c r="K221" s="91">
        <f t="shared" si="21"/>
        <v>52</v>
      </c>
      <c r="L221" s="81" t="str">
        <f t="shared" si="22"/>
        <v>OK</v>
      </c>
      <c r="M221" s="96" t="s">
        <v>366</v>
      </c>
    </row>
    <row r="222" spans="1:13" ht="13.5">
      <c r="A222" s="79" t="s">
        <v>1186</v>
      </c>
      <c r="B222" s="80" t="s">
        <v>212</v>
      </c>
      <c r="C222" s="80" t="s">
        <v>213</v>
      </c>
      <c r="D222" s="138" t="s">
        <v>203</v>
      </c>
      <c r="E222" s="79"/>
      <c r="F222" s="81" t="str">
        <f t="shared" si="19"/>
        <v>g25</v>
      </c>
      <c r="G222" s="79" t="str">
        <f t="shared" si="20"/>
        <v>鍋内雄樹</v>
      </c>
      <c r="H222" s="88" t="s">
        <v>199</v>
      </c>
      <c r="I222" s="88" t="s">
        <v>361</v>
      </c>
      <c r="J222" s="94">
        <v>1989</v>
      </c>
      <c r="K222" s="91">
        <f t="shared" si="21"/>
        <v>23</v>
      </c>
      <c r="L222" s="81" t="str">
        <f t="shared" si="22"/>
        <v>OK</v>
      </c>
      <c r="M222" s="96" t="s">
        <v>946</v>
      </c>
    </row>
    <row r="223" spans="1:13" ht="13.5" customHeight="1">
      <c r="A223" s="79" t="s">
        <v>1187</v>
      </c>
      <c r="B223" s="79" t="s">
        <v>214</v>
      </c>
      <c r="C223" s="79" t="s">
        <v>215</v>
      </c>
      <c r="D223" s="138" t="s">
        <v>207</v>
      </c>
      <c r="F223" s="81" t="str">
        <f t="shared" si="19"/>
        <v>g26</v>
      </c>
      <c r="G223" s="79" t="str">
        <f>B223&amp;C223</f>
        <v>西原達也</v>
      </c>
      <c r="H223" s="88" t="s">
        <v>199</v>
      </c>
      <c r="I223" s="88" t="s">
        <v>361</v>
      </c>
      <c r="J223" s="94">
        <v>1978</v>
      </c>
      <c r="K223" s="91">
        <f t="shared" si="21"/>
        <v>34</v>
      </c>
      <c r="L223" s="79" t="str">
        <f t="shared" si="22"/>
        <v>OK</v>
      </c>
      <c r="M223" s="79" t="s">
        <v>216</v>
      </c>
    </row>
    <row r="224" spans="1:13" ht="13.5">
      <c r="A224" s="79" t="s">
        <v>1188</v>
      </c>
      <c r="B224" s="58" t="s">
        <v>347</v>
      </c>
      <c r="C224" s="80" t="s">
        <v>955</v>
      </c>
      <c r="D224" s="138" t="s">
        <v>1276</v>
      </c>
      <c r="E224" s="79"/>
      <c r="F224" s="81" t="str">
        <f t="shared" si="19"/>
        <v>g27</v>
      </c>
      <c r="G224" s="79" t="str">
        <f>B224&amp;C224</f>
        <v>長谷川俊二</v>
      </c>
      <c r="H224" s="88" t="s">
        <v>199</v>
      </c>
      <c r="I224" s="88" t="s">
        <v>361</v>
      </c>
      <c r="J224" s="94">
        <v>1976</v>
      </c>
      <c r="K224" s="91">
        <f t="shared" si="21"/>
        <v>36</v>
      </c>
      <c r="L224" s="81" t="str">
        <f t="shared" si="22"/>
        <v>OK</v>
      </c>
      <c r="M224" s="110" t="s">
        <v>363</v>
      </c>
    </row>
    <row r="225" spans="1:13" ht="13.5">
      <c r="A225" s="79" t="s">
        <v>1189</v>
      </c>
      <c r="B225" s="80" t="s">
        <v>1356</v>
      </c>
      <c r="C225" s="80" t="s">
        <v>601</v>
      </c>
      <c r="D225" s="138" t="s">
        <v>1277</v>
      </c>
      <c r="E225" s="79"/>
      <c r="F225" s="81" t="str">
        <f t="shared" si="19"/>
        <v>g28</v>
      </c>
      <c r="G225" s="79" t="str">
        <f t="shared" si="20"/>
        <v>羽月秀</v>
      </c>
      <c r="H225" s="88" t="s">
        <v>199</v>
      </c>
      <c r="I225" s="88" t="s">
        <v>361</v>
      </c>
      <c r="J225" s="94">
        <v>1987</v>
      </c>
      <c r="K225" s="91">
        <f t="shared" si="21"/>
        <v>25</v>
      </c>
      <c r="L225" s="81" t="str">
        <f t="shared" si="22"/>
        <v>OK</v>
      </c>
      <c r="M225" s="113" t="s">
        <v>943</v>
      </c>
    </row>
    <row r="226" spans="1:13" ht="13.5">
      <c r="A226" s="79" t="s">
        <v>1190</v>
      </c>
      <c r="B226" s="58" t="s">
        <v>889</v>
      </c>
      <c r="C226" s="80" t="s">
        <v>217</v>
      </c>
      <c r="D226" s="138" t="s">
        <v>207</v>
      </c>
      <c r="F226" s="81" t="str">
        <f t="shared" si="19"/>
        <v>g29</v>
      </c>
      <c r="G226" s="79" t="str">
        <f>B226&amp;C226</f>
        <v>浜田　豊</v>
      </c>
      <c r="H226" s="88" t="s">
        <v>199</v>
      </c>
      <c r="I226" s="88" t="s">
        <v>361</v>
      </c>
      <c r="J226" s="94">
        <v>1985</v>
      </c>
      <c r="K226" s="91">
        <f t="shared" si="21"/>
        <v>27</v>
      </c>
      <c r="L226" s="81" t="str">
        <f t="shared" si="22"/>
        <v>OK</v>
      </c>
      <c r="M226" s="96" t="str">
        <f>M203</f>
        <v>近江八幡市</v>
      </c>
    </row>
    <row r="227" spans="1:13" ht="13.5">
      <c r="A227" s="79" t="s">
        <v>1191</v>
      </c>
      <c r="B227" s="80" t="s">
        <v>602</v>
      </c>
      <c r="C227" s="80" t="s">
        <v>603</v>
      </c>
      <c r="D227" s="138" t="s">
        <v>200</v>
      </c>
      <c r="E227" s="79"/>
      <c r="F227" s="81" t="str">
        <f t="shared" si="19"/>
        <v>g30</v>
      </c>
      <c r="G227" s="79" t="str">
        <f t="shared" si="20"/>
        <v>林　和生</v>
      </c>
      <c r="H227" s="88" t="s">
        <v>199</v>
      </c>
      <c r="I227" s="88" t="s">
        <v>361</v>
      </c>
      <c r="J227" s="94">
        <v>1986</v>
      </c>
      <c r="K227" s="91">
        <f t="shared" si="21"/>
        <v>26</v>
      </c>
      <c r="L227" s="81" t="str">
        <f t="shared" si="22"/>
        <v>OK</v>
      </c>
      <c r="M227" s="96" t="s">
        <v>368</v>
      </c>
    </row>
    <row r="228" spans="1:13" ht="13.5">
      <c r="A228" s="79" t="s">
        <v>1192</v>
      </c>
      <c r="B228" s="80" t="s">
        <v>604</v>
      </c>
      <c r="C228" s="80" t="s">
        <v>605</v>
      </c>
      <c r="D228" s="138" t="s">
        <v>1278</v>
      </c>
      <c r="E228" s="79"/>
      <c r="F228" s="81" t="str">
        <f t="shared" si="19"/>
        <v>g31</v>
      </c>
      <c r="G228" s="79" t="str">
        <f t="shared" si="20"/>
        <v>飛鷹強志</v>
      </c>
      <c r="H228" s="88" t="s">
        <v>199</v>
      </c>
      <c r="I228" s="88" t="s">
        <v>361</v>
      </c>
      <c r="J228" s="94">
        <v>1987</v>
      </c>
      <c r="K228" s="91">
        <f t="shared" si="21"/>
        <v>25</v>
      </c>
      <c r="L228" s="81" t="str">
        <f t="shared" si="22"/>
        <v>OK</v>
      </c>
      <c r="M228" s="96" t="s">
        <v>945</v>
      </c>
    </row>
    <row r="229" spans="1:13" ht="13.5">
      <c r="A229" s="79" t="s">
        <v>1193</v>
      </c>
      <c r="B229" s="80" t="s">
        <v>901</v>
      </c>
      <c r="C229" s="80" t="s">
        <v>218</v>
      </c>
      <c r="D229" s="138" t="s">
        <v>203</v>
      </c>
      <c r="E229" s="79"/>
      <c r="F229" s="81" t="str">
        <f t="shared" si="19"/>
        <v>g32</v>
      </c>
      <c r="G229" s="79" t="str">
        <f t="shared" si="20"/>
        <v>福永有史</v>
      </c>
      <c r="H229" s="88" t="s">
        <v>199</v>
      </c>
      <c r="I229" s="88" t="s">
        <v>361</v>
      </c>
      <c r="J229" s="94">
        <v>1985</v>
      </c>
      <c r="K229" s="91">
        <f t="shared" si="21"/>
        <v>27</v>
      </c>
      <c r="L229" s="81" t="str">
        <f t="shared" si="22"/>
        <v>OK</v>
      </c>
      <c r="M229" s="96" t="s">
        <v>216</v>
      </c>
    </row>
    <row r="230" spans="1:13" ht="13.5" customHeight="1">
      <c r="A230" s="79" t="s">
        <v>1194</v>
      </c>
      <c r="B230" s="79" t="s">
        <v>994</v>
      </c>
      <c r="C230" s="79" t="s">
        <v>219</v>
      </c>
      <c r="D230" s="138" t="s">
        <v>1279</v>
      </c>
      <c r="F230" s="81" t="str">
        <f t="shared" si="19"/>
        <v>g33</v>
      </c>
      <c r="G230" s="79" t="str">
        <f>B230&amp;C230</f>
        <v>藤井正和</v>
      </c>
      <c r="H230" s="88" t="s">
        <v>199</v>
      </c>
      <c r="I230" s="88" t="s">
        <v>361</v>
      </c>
      <c r="J230" s="141">
        <v>1975</v>
      </c>
      <c r="K230" s="91">
        <f t="shared" si="21"/>
        <v>37</v>
      </c>
      <c r="L230" s="79" t="str">
        <f t="shared" si="22"/>
        <v>OK</v>
      </c>
      <c r="M230" s="79" t="s">
        <v>363</v>
      </c>
    </row>
    <row r="231" spans="1:13" ht="13.5" customHeight="1">
      <c r="A231" s="79" t="s">
        <v>1195</v>
      </c>
      <c r="B231" s="79" t="s">
        <v>220</v>
      </c>
      <c r="C231" s="79" t="s">
        <v>221</v>
      </c>
      <c r="D231" s="138" t="s">
        <v>1248</v>
      </c>
      <c r="F231" s="81" t="str">
        <f t="shared" si="19"/>
        <v>g34</v>
      </c>
      <c r="G231" s="79" t="str">
        <f>B231&amp;C231</f>
        <v>堀場俊宏</v>
      </c>
      <c r="H231" s="88" t="s">
        <v>199</v>
      </c>
      <c r="I231" s="88" t="s">
        <v>361</v>
      </c>
      <c r="J231" s="141">
        <v>1986</v>
      </c>
      <c r="K231" s="91">
        <f t="shared" si="21"/>
        <v>26</v>
      </c>
      <c r="L231" s="79" t="str">
        <f t="shared" si="22"/>
        <v>OK</v>
      </c>
      <c r="M231" s="79" t="s">
        <v>952</v>
      </c>
    </row>
    <row r="232" spans="1:13" ht="13.5" customHeight="1">
      <c r="A232" s="79" t="s">
        <v>1196</v>
      </c>
      <c r="B232" s="79" t="s">
        <v>222</v>
      </c>
      <c r="C232" s="79" t="s">
        <v>223</v>
      </c>
      <c r="D232" s="138" t="s">
        <v>1280</v>
      </c>
      <c r="F232" s="81" t="str">
        <f t="shared" si="19"/>
        <v>g35</v>
      </c>
      <c r="G232" s="79" t="str">
        <f>B232&amp;C232</f>
        <v>鈎　優介</v>
      </c>
      <c r="H232" s="88" t="s">
        <v>199</v>
      </c>
      <c r="I232" s="88" t="s">
        <v>361</v>
      </c>
      <c r="J232" s="141">
        <v>1988</v>
      </c>
      <c r="K232" s="91">
        <f t="shared" si="21"/>
        <v>24</v>
      </c>
      <c r="L232" s="79" t="str">
        <f t="shared" si="22"/>
        <v>OK</v>
      </c>
      <c r="M232" s="79" t="s">
        <v>952</v>
      </c>
    </row>
    <row r="233" spans="1:13" ht="13.5">
      <c r="A233" s="79" t="s">
        <v>1197</v>
      </c>
      <c r="B233" s="80" t="s">
        <v>436</v>
      </c>
      <c r="C233" s="80" t="s">
        <v>606</v>
      </c>
      <c r="D233" s="138" t="s">
        <v>1281</v>
      </c>
      <c r="E233" s="79"/>
      <c r="F233" s="81" t="str">
        <f t="shared" si="19"/>
        <v>g36</v>
      </c>
      <c r="G233" s="79" t="str">
        <f t="shared" si="20"/>
        <v>村上朋也</v>
      </c>
      <c r="H233" s="88" t="s">
        <v>199</v>
      </c>
      <c r="I233" s="88" t="s">
        <v>361</v>
      </c>
      <c r="J233" s="94">
        <v>1982</v>
      </c>
      <c r="K233" s="91">
        <f t="shared" si="21"/>
        <v>30</v>
      </c>
      <c r="L233" s="81" t="str">
        <f t="shared" si="22"/>
        <v>OK</v>
      </c>
      <c r="M233" s="96" t="str">
        <f>M205</f>
        <v>草津市</v>
      </c>
    </row>
    <row r="234" spans="1:13" ht="13.5">
      <c r="A234" s="79" t="s">
        <v>1198</v>
      </c>
      <c r="B234" s="80" t="s">
        <v>473</v>
      </c>
      <c r="C234" s="80" t="s">
        <v>607</v>
      </c>
      <c r="D234" s="138" t="s">
        <v>200</v>
      </c>
      <c r="E234" s="79"/>
      <c r="F234" s="81" t="str">
        <f t="shared" si="19"/>
        <v>g37</v>
      </c>
      <c r="G234" s="79" t="str">
        <f t="shared" si="20"/>
        <v>山崎俊輔</v>
      </c>
      <c r="H234" s="88" t="s">
        <v>199</v>
      </c>
      <c r="I234" s="88" t="s">
        <v>361</v>
      </c>
      <c r="J234" s="94">
        <v>1982</v>
      </c>
      <c r="K234" s="91">
        <f t="shared" si="21"/>
        <v>30</v>
      </c>
      <c r="L234" s="81" t="str">
        <f t="shared" si="22"/>
        <v>OK</v>
      </c>
      <c r="M234" s="96"/>
    </row>
    <row r="235" spans="1:13" ht="13.5">
      <c r="A235" s="79" t="s">
        <v>1199</v>
      </c>
      <c r="B235" s="80" t="s">
        <v>224</v>
      </c>
      <c r="C235" s="80" t="s">
        <v>225</v>
      </c>
      <c r="D235" s="138" t="s">
        <v>200</v>
      </c>
      <c r="E235" s="79"/>
      <c r="F235" s="81" t="str">
        <f t="shared" si="19"/>
        <v>g38</v>
      </c>
      <c r="G235" s="79" t="str">
        <f t="shared" si="20"/>
        <v>吉川聖也</v>
      </c>
      <c r="H235" s="88" t="s">
        <v>199</v>
      </c>
      <c r="I235" s="88" t="s">
        <v>361</v>
      </c>
      <c r="J235" s="94">
        <v>1987</v>
      </c>
      <c r="K235" s="91">
        <f t="shared" si="21"/>
        <v>25</v>
      </c>
      <c r="L235" s="81" t="str">
        <f t="shared" si="22"/>
        <v>OK</v>
      </c>
      <c r="M235" s="96" t="s">
        <v>210</v>
      </c>
    </row>
    <row r="236" spans="1:13" ht="13.5">
      <c r="A236" s="79" t="s">
        <v>1200</v>
      </c>
      <c r="B236" s="80" t="s">
        <v>226</v>
      </c>
      <c r="C236" s="80" t="s">
        <v>227</v>
      </c>
      <c r="D236" s="138" t="s">
        <v>207</v>
      </c>
      <c r="E236" s="79"/>
      <c r="F236" s="81" t="str">
        <f t="shared" si="19"/>
        <v>g39</v>
      </c>
      <c r="G236" s="79" t="str">
        <f t="shared" si="20"/>
        <v>渡辺裕士</v>
      </c>
      <c r="H236" s="88" t="s">
        <v>199</v>
      </c>
      <c r="I236" s="88" t="s">
        <v>778</v>
      </c>
      <c r="J236" s="94">
        <v>1986</v>
      </c>
      <c r="K236" s="91">
        <f t="shared" si="21"/>
        <v>26</v>
      </c>
      <c r="L236" s="81" t="str">
        <f t="shared" si="22"/>
        <v>OK</v>
      </c>
      <c r="M236" s="96" t="s">
        <v>910</v>
      </c>
    </row>
    <row r="237" spans="1:13" ht="13.5">
      <c r="A237" s="79" t="s">
        <v>1201</v>
      </c>
      <c r="B237" s="85" t="s">
        <v>60</v>
      </c>
      <c r="C237" s="85" t="s">
        <v>608</v>
      </c>
      <c r="D237" s="138" t="s">
        <v>207</v>
      </c>
      <c r="E237" s="79"/>
      <c r="F237" s="81" t="str">
        <f t="shared" si="19"/>
        <v>g40</v>
      </c>
      <c r="G237" s="85" t="str">
        <f t="shared" si="20"/>
        <v>武田有香里</v>
      </c>
      <c r="H237" s="88" t="s">
        <v>199</v>
      </c>
      <c r="I237" s="166" t="s">
        <v>779</v>
      </c>
      <c r="J237" s="94">
        <v>1986</v>
      </c>
      <c r="K237" s="91">
        <f t="shared" si="21"/>
        <v>26</v>
      </c>
      <c r="L237" s="81" t="str">
        <f t="shared" si="22"/>
        <v>OK</v>
      </c>
      <c r="M237" s="96" t="s">
        <v>909</v>
      </c>
    </row>
    <row r="238" spans="1:13" ht="13.5">
      <c r="A238" s="79" t="s">
        <v>1202</v>
      </c>
      <c r="B238" s="85" t="s">
        <v>962</v>
      </c>
      <c r="C238" s="85" t="s">
        <v>820</v>
      </c>
      <c r="D238" s="138" t="s">
        <v>207</v>
      </c>
      <c r="F238" s="81" t="str">
        <f t="shared" si="19"/>
        <v>g41</v>
      </c>
      <c r="G238" s="85" t="str">
        <f t="shared" si="20"/>
        <v>遠藤直子</v>
      </c>
      <c r="H238" s="88" t="s">
        <v>199</v>
      </c>
      <c r="I238" s="166" t="s">
        <v>779</v>
      </c>
      <c r="J238" s="94">
        <v>1992</v>
      </c>
      <c r="K238" s="91">
        <f t="shared" si="21"/>
        <v>20</v>
      </c>
      <c r="L238" s="81" t="str">
        <f t="shared" si="22"/>
        <v>OK</v>
      </c>
      <c r="M238" s="96" t="s">
        <v>366</v>
      </c>
    </row>
    <row r="239" spans="1:13" ht="13.5">
      <c r="A239" s="79" t="s">
        <v>1203</v>
      </c>
      <c r="B239" s="142" t="s">
        <v>801</v>
      </c>
      <c r="C239" s="143" t="s">
        <v>965</v>
      </c>
      <c r="D239" s="138" t="s">
        <v>202</v>
      </c>
      <c r="F239" s="81" t="str">
        <f t="shared" si="19"/>
        <v>g42</v>
      </c>
      <c r="G239" s="85" t="str">
        <f t="shared" si="20"/>
        <v>片岡真依</v>
      </c>
      <c r="H239" s="88" t="s">
        <v>199</v>
      </c>
      <c r="I239" s="166" t="s">
        <v>779</v>
      </c>
      <c r="J239" s="94">
        <v>1992</v>
      </c>
      <c r="K239" s="91">
        <f t="shared" si="21"/>
        <v>20</v>
      </c>
      <c r="L239" s="81" t="str">
        <f t="shared" si="22"/>
        <v>OK</v>
      </c>
      <c r="M239" s="96" t="s">
        <v>947</v>
      </c>
    </row>
    <row r="240" spans="1:14" ht="13.5">
      <c r="A240" s="79" t="s">
        <v>1204</v>
      </c>
      <c r="B240" s="142" t="s">
        <v>900</v>
      </c>
      <c r="C240" s="144" t="s">
        <v>882</v>
      </c>
      <c r="D240" s="138" t="s">
        <v>207</v>
      </c>
      <c r="F240" s="81" t="str">
        <f t="shared" si="19"/>
        <v>g43</v>
      </c>
      <c r="G240" s="85" t="str">
        <f t="shared" si="20"/>
        <v>吹田幸子</v>
      </c>
      <c r="H240" s="88" t="s">
        <v>199</v>
      </c>
      <c r="I240" s="166" t="s">
        <v>779</v>
      </c>
      <c r="J240" s="94">
        <v>1982</v>
      </c>
      <c r="K240" s="91">
        <f t="shared" si="21"/>
        <v>30</v>
      </c>
      <c r="L240" s="81" t="str">
        <f t="shared" si="22"/>
        <v>OK</v>
      </c>
      <c r="M240" s="96" t="s">
        <v>216</v>
      </c>
      <c r="N240" s="176"/>
    </row>
    <row r="241" spans="1:14" ht="13.5">
      <c r="A241" s="79" t="s">
        <v>1205</v>
      </c>
      <c r="B241" s="142" t="s">
        <v>898</v>
      </c>
      <c r="C241" s="144" t="s">
        <v>899</v>
      </c>
      <c r="D241" s="138" t="s">
        <v>207</v>
      </c>
      <c r="F241" s="81" t="str">
        <f t="shared" si="19"/>
        <v>g44</v>
      </c>
      <c r="G241" s="85" t="str">
        <f t="shared" si="20"/>
        <v>玉井良枝</v>
      </c>
      <c r="H241" s="88" t="s">
        <v>199</v>
      </c>
      <c r="I241" s="166" t="s">
        <v>779</v>
      </c>
      <c r="J241" s="94">
        <v>1992</v>
      </c>
      <c r="K241" s="91">
        <f t="shared" si="21"/>
        <v>20</v>
      </c>
      <c r="L241" s="81" t="str">
        <f t="shared" si="22"/>
        <v>OK</v>
      </c>
      <c r="M241" s="96" t="s">
        <v>950</v>
      </c>
      <c r="N241" s="176"/>
    </row>
    <row r="242" spans="1:13" ht="13.5" customHeight="1">
      <c r="A242" s="79" t="s">
        <v>1206</v>
      </c>
      <c r="B242" s="85" t="s">
        <v>228</v>
      </c>
      <c r="C242" s="85" t="s">
        <v>881</v>
      </c>
      <c r="D242" s="138" t="s">
        <v>207</v>
      </c>
      <c r="F242" s="81" t="str">
        <f t="shared" si="19"/>
        <v>g45</v>
      </c>
      <c r="G242" s="85" t="str">
        <f t="shared" si="20"/>
        <v>出口和代</v>
      </c>
      <c r="H242" s="88" t="s">
        <v>199</v>
      </c>
      <c r="I242" s="166" t="s">
        <v>779</v>
      </c>
      <c r="J242" s="141">
        <v>1987</v>
      </c>
      <c r="K242" s="91">
        <f t="shared" si="21"/>
        <v>25</v>
      </c>
      <c r="L242" s="79" t="str">
        <f t="shared" si="22"/>
        <v>OK</v>
      </c>
      <c r="M242" s="196" t="s">
        <v>909</v>
      </c>
    </row>
    <row r="243" spans="1:14" ht="13.5">
      <c r="A243" s="79" t="s">
        <v>1207</v>
      </c>
      <c r="B243" s="142" t="s">
        <v>963</v>
      </c>
      <c r="C243" s="143" t="s">
        <v>964</v>
      </c>
      <c r="D243" s="138" t="s">
        <v>1282</v>
      </c>
      <c r="F243" s="81" t="str">
        <f t="shared" si="19"/>
        <v>g46</v>
      </c>
      <c r="G243" s="85" t="str">
        <f t="shared" si="20"/>
        <v>深尾純子</v>
      </c>
      <c r="H243" s="88" t="s">
        <v>199</v>
      </c>
      <c r="I243" s="166" t="s">
        <v>779</v>
      </c>
      <c r="J243" s="94">
        <v>1982</v>
      </c>
      <c r="K243" s="91">
        <f t="shared" si="21"/>
        <v>30</v>
      </c>
      <c r="L243" s="81" t="str">
        <f t="shared" si="22"/>
        <v>OK</v>
      </c>
      <c r="M243" s="110" t="s">
        <v>363</v>
      </c>
      <c r="N243" s="176"/>
    </row>
    <row r="244" spans="1:14" ht="13.5">
      <c r="A244" s="79" t="s">
        <v>1208</v>
      </c>
      <c r="B244" s="142" t="s">
        <v>887</v>
      </c>
      <c r="C244" s="85" t="s">
        <v>888</v>
      </c>
      <c r="D244" s="138" t="s">
        <v>202</v>
      </c>
      <c r="F244" s="81" t="str">
        <f t="shared" si="19"/>
        <v>g47</v>
      </c>
      <c r="G244" s="85" t="str">
        <f t="shared" si="20"/>
        <v>福島麻公</v>
      </c>
      <c r="H244" s="88" t="s">
        <v>199</v>
      </c>
      <c r="I244" s="166" t="s">
        <v>779</v>
      </c>
      <c r="J244" s="94">
        <v>1989</v>
      </c>
      <c r="K244" s="91">
        <f t="shared" si="21"/>
        <v>23</v>
      </c>
      <c r="L244" s="81" t="str">
        <f t="shared" si="22"/>
        <v>OK</v>
      </c>
      <c r="M244" s="96" t="str">
        <f>M216</f>
        <v>野洲市</v>
      </c>
      <c r="N244" s="176"/>
    </row>
    <row r="245" spans="1:14" ht="13.5">
      <c r="A245" s="79" t="s">
        <v>1209</v>
      </c>
      <c r="B245" s="85" t="s">
        <v>609</v>
      </c>
      <c r="C245" s="85" t="s">
        <v>610</v>
      </c>
      <c r="D245" s="138" t="s">
        <v>200</v>
      </c>
      <c r="F245" s="81" t="str">
        <f t="shared" si="19"/>
        <v>g48</v>
      </c>
      <c r="G245" s="85" t="str">
        <f t="shared" si="20"/>
        <v>三崎真依</v>
      </c>
      <c r="H245" s="88" t="s">
        <v>199</v>
      </c>
      <c r="I245" s="166" t="s">
        <v>779</v>
      </c>
      <c r="J245" s="94">
        <v>1991</v>
      </c>
      <c r="K245" s="91">
        <f t="shared" si="21"/>
        <v>21</v>
      </c>
      <c r="L245" s="81" t="str">
        <f t="shared" si="22"/>
        <v>OK</v>
      </c>
      <c r="M245" s="96" t="s">
        <v>946</v>
      </c>
      <c r="N245" s="176"/>
    </row>
    <row r="246" spans="1:14" ht="13.5">
      <c r="A246" s="79" t="s">
        <v>1210</v>
      </c>
      <c r="B246" s="142" t="s">
        <v>813</v>
      </c>
      <c r="C246" s="144" t="s">
        <v>1283</v>
      </c>
      <c r="D246" s="138" t="s">
        <v>1284</v>
      </c>
      <c r="F246" s="81" t="str">
        <f t="shared" si="19"/>
        <v>g49</v>
      </c>
      <c r="G246" s="85" t="str">
        <f t="shared" si="20"/>
        <v>山本あづさ</v>
      </c>
      <c r="H246" s="88" t="s">
        <v>199</v>
      </c>
      <c r="I246" s="166" t="s">
        <v>779</v>
      </c>
      <c r="J246" s="94">
        <v>1982</v>
      </c>
      <c r="K246" s="91">
        <f t="shared" si="21"/>
        <v>30</v>
      </c>
      <c r="L246" s="81" t="str">
        <f t="shared" si="22"/>
        <v>OK</v>
      </c>
      <c r="M246" s="96"/>
      <c r="N246" s="176"/>
    </row>
    <row r="247" spans="1:13" ht="13.5" customHeight="1">
      <c r="A247" s="79" t="s">
        <v>1211</v>
      </c>
      <c r="B247" s="85" t="s">
        <v>813</v>
      </c>
      <c r="C247" s="85" t="s">
        <v>934</v>
      </c>
      <c r="D247" s="138" t="s">
        <v>1285</v>
      </c>
      <c r="F247" s="81" t="str">
        <f t="shared" si="19"/>
        <v>g50</v>
      </c>
      <c r="G247" s="85" t="str">
        <f t="shared" si="20"/>
        <v>山本順子</v>
      </c>
      <c r="H247" s="88" t="s">
        <v>199</v>
      </c>
      <c r="I247" s="166" t="s">
        <v>779</v>
      </c>
      <c r="J247" s="94">
        <v>1976</v>
      </c>
      <c r="K247" s="91">
        <f t="shared" si="21"/>
        <v>36</v>
      </c>
      <c r="L247" s="79" t="str">
        <f t="shared" si="22"/>
        <v>OK</v>
      </c>
      <c r="M247" s="96" t="s">
        <v>909</v>
      </c>
    </row>
    <row r="248" spans="1:13" ht="13.5" customHeight="1">
      <c r="A248" s="79" t="s">
        <v>1212</v>
      </c>
      <c r="B248" s="79" t="s">
        <v>1213</v>
      </c>
      <c r="C248" s="79" t="s">
        <v>1214</v>
      </c>
      <c r="D248" s="138" t="s">
        <v>202</v>
      </c>
      <c r="F248" s="81" t="str">
        <f t="shared" si="19"/>
        <v>g51</v>
      </c>
      <c r="G248" s="79" t="str">
        <f t="shared" si="20"/>
        <v>岸本　美敬</v>
      </c>
      <c r="H248" s="88" t="s">
        <v>199</v>
      </c>
      <c r="I248" s="88" t="s">
        <v>361</v>
      </c>
      <c r="J248" s="94">
        <v>1989</v>
      </c>
      <c r="K248" s="91">
        <f aca="true" t="shared" si="23" ref="K248:K253">IF(J248="","",(2015-J248))</f>
        <v>26</v>
      </c>
      <c r="L248" s="79" t="str">
        <f>IF(G248="","",IF(COUNTIF($G$19:$G$65,G248)&gt;1,"2重登録","OK"))</f>
        <v>OK</v>
      </c>
      <c r="M248" s="79" t="s">
        <v>943</v>
      </c>
    </row>
    <row r="249" spans="1:13" ht="13.5" customHeight="1">
      <c r="A249" s="79" t="s">
        <v>1215</v>
      </c>
      <c r="B249" s="79" t="s">
        <v>1216</v>
      </c>
      <c r="C249" s="79" t="s">
        <v>1217</v>
      </c>
      <c r="D249" s="138" t="s">
        <v>1286</v>
      </c>
      <c r="F249" s="81" t="str">
        <f t="shared" si="19"/>
        <v>g52</v>
      </c>
      <c r="G249" s="79" t="str">
        <f t="shared" si="20"/>
        <v>倉本亮太</v>
      </c>
      <c r="H249" s="88" t="s">
        <v>199</v>
      </c>
      <c r="I249" s="88" t="s">
        <v>361</v>
      </c>
      <c r="J249" s="94">
        <v>1989</v>
      </c>
      <c r="K249" s="91">
        <f t="shared" si="23"/>
        <v>26</v>
      </c>
      <c r="L249" s="79" t="str">
        <f>IF(G249="","",IF(COUNTIF($G$19:$G$65,G249)&gt;1,"2重登録","OK"))</f>
        <v>OK</v>
      </c>
      <c r="M249" s="79" t="s">
        <v>210</v>
      </c>
    </row>
    <row r="250" spans="1:13" ht="13.5">
      <c r="A250" s="79" t="s">
        <v>1287</v>
      </c>
      <c r="B250" s="79" t="s">
        <v>1232</v>
      </c>
      <c r="C250" s="79" t="s">
        <v>1233</v>
      </c>
      <c r="D250" s="138" t="s">
        <v>207</v>
      </c>
      <c r="E250" s="79"/>
      <c r="F250" s="81" t="str">
        <f t="shared" si="19"/>
        <v>g53</v>
      </c>
      <c r="G250" s="79" t="str">
        <f t="shared" si="20"/>
        <v>稲場啓太</v>
      </c>
      <c r="H250" s="88" t="s">
        <v>199</v>
      </c>
      <c r="I250" s="88" t="s">
        <v>361</v>
      </c>
      <c r="J250" s="94">
        <v>1981</v>
      </c>
      <c r="K250" s="91">
        <f t="shared" si="23"/>
        <v>34</v>
      </c>
      <c r="L250" s="79" t="str">
        <f>IF(G250="","",IF(COUNTIF($G$2:$G$53,G250)&gt;1,"2重登録","OK"))</f>
        <v>OK</v>
      </c>
      <c r="M250" s="79" t="s">
        <v>910</v>
      </c>
    </row>
    <row r="251" spans="1:13" ht="13.5">
      <c r="A251" s="85" t="s">
        <v>1234</v>
      </c>
      <c r="B251" s="85" t="s">
        <v>1235</v>
      </c>
      <c r="C251" s="85" t="s">
        <v>304</v>
      </c>
      <c r="D251" s="200" t="s">
        <v>207</v>
      </c>
      <c r="E251" s="85"/>
      <c r="F251" s="81" t="str">
        <f t="shared" si="19"/>
        <v>g54</v>
      </c>
      <c r="G251" s="85" t="str">
        <f t="shared" si="20"/>
        <v>佐々木恵子</v>
      </c>
      <c r="H251" s="88" t="s">
        <v>199</v>
      </c>
      <c r="I251" s="88" t="s">
        <v>1010</v>
      </c>
      <c r="J251" s="94">
        <v>1967</v>
      </c>
      <c r="K251" s="91">
        <f t="shared" si="23"/>
        <v>48</v>
      </c>
      <c r="L251" s="80" t="str">
        <f>IF(G251="","",IF(COUNTIF($G$2:$G$53,G251)&gt;1,"2重登録","OK"))</f>
        <v>OK</v>
      </c>
      <c r="M251" s="80" t="s">
        <v>910</v>
      </c>
    </row>
    <row r="252" spans="1:13" ht="13.5">
      <c r="A252" s="79" t="s">
        <v>1236</v>
      </c>
      <c r="B252" s="79" t="s">
        <v>1237</v>
      </c>
      <c r="C252" s="79" t="s">
        <v>1238</v>
      </c>
      <c r="D252" s="138" t="s">
        <v>1288</v>
      </c>
      <c r="E252" s="79"/>
      <c r="F252" s="81" t="str">
        <f t="shared" si="19"/>
        <v>g55</v>
      </c>
      <c r="G252" s="80" t="str">
        <f t="shared" si="20"/>
        <v>金武寿憲</v>
      </c>
      <c r="H252" s="88" t="s">
        <v>199</v>
      </c>
      <c r="I252" s="88" t="s">
        <v>361</v>
      </c>
      <c r="J252" s="94">
        <v>1989</v>
      </c>
      <c r="K252" s="91">
        <f t="shared" si="23"/>
        <v>26</v>
      </c>
      <c r="L252" s="80" t="str">
        <f>IF(G252="","",IF(COUNTIF($G$2:$G$53,G252)&gt;1,"2重登録","OK"))</f>
        <v>OK</v>
      </c>
      <c r="M252" s="80" t="s">
        <v>1239</v>
      </c>
    </row>
    <row r="253" spans="1:13" ht="13.5">
      <c r="A253" s="85" t="s">
        <v>1240</v>
      </c>
      <c r="B253" s="85" t="s">
        <v>1241</v>
      </c>
      <c r="C253" s="85" t="s">
        <v>1242</v>
      </c>
      <c r="D253" s="200" t="s">
        <v>207</v>
      </c>
      <c r="E253" s="85"/>
      <c r="F253" s="81" t="str">
        <f t="shared" si="19"/>
        <v>g56</v>
      </c>
      <c r="G253" s="85" t="str">
        <f t="shared" si="20"/>
        <v>佐合恵</v>
      </c>
      <c r="H253" s="88" t="s">
        <v>199</v>
      </c>
      <c r="I253" s="88" t="s">
        <v>1010</v>
      </c>
      <c r="J253" s="94">
        <v>1989</v>
      </c>
      <c r="K253" s="91">
        <f t="shared" si="23"/>
        <v>26</v>
      </c>
      <c r="L253" s="80" t="str">
        <f>IF(G253="","",IF(COUNTIF($G$2:$G$53,G253)&gt;1,"2重登録","OK"))</f>
        <v>OK</v>
      </c>
      <c r="M253" s="80" t="s">
        <v>1243</v>
      </c>
    </row>
    <row r="254" spans="1:13" ht="13.5">
      <c r="A254" s="79" t="s">
        <v>1289</v>
      </c>
      <c r="B254" s="79" t="s">
        <v>844</v>
      </c>
      <c r="C254" s="79" t="s">
        <v>1290</v>
      </c>
      <c r="D254" s="138" t="s">
        <v>203</v>
      </c>
      <c r="E254" s="79"/>
      <c r="F254" s="81">
        <f>A259</f>
        <v>0</v>
      </c>
      <c r="G254" s="79" t="str">
        <f>B254&amp;C254</f>
        <v>村上卓</v>
      </c>
      <c r="H254" s="88" t="s">
        <v>199</v>
      </c>
      <c r="I254" s="88" t="s">
        <v>361</v>
      </c>
      <c r="J254" s="94">
        <v>1977</v>
      </c>
      <c r="K254" s="91">
        <f>IF(J254="","",(2015-J254))</f>
        <v>38</v>
      </c>
      <c r="L254" s="79" t="str">
        <f>IF(G254="","",IF(COUNTIF($G$2:$G$53,G254)&gt;1,"2重登録","OK"))</f>
        <v>OK</v>
      </c>
      <c r="M254" s="79" t="s">
        <v>952</v>
      </c>
    </row>
    <row r="255" spans="2:12" ht="13.5">
      <c r="B255" s="80"/>
      <c r="C255" s="80"/>
      <c r="D255" s="80"/>
      <c r="F255" s="81"/>
      <c r="K255" s="91"/>
      <c r="L255" s="81"/>
    </row>
    <row r="256" spans="2:12" ht="13.5">
      <c r="B256" s="80"/>
      <c r="C256" s="80"/>
      <c r="D256" s="80"/>
      <c r="F256" s="81"/>
      <c r="K256" s="91"/>
      <c r="L256" s="81"/>
    </row>
    <row r="257" spans="2:12" ht="13.5">
      <c r="B257" s="571" t="s">
        <v>1291</v>
      </c>
      <c r="C257" s="571"/>
      <c r="D257" s="575" t="s">
        <v>1292</v>
      </c>
      <c r="E257" s="575"/>
      <c r="F257" s="575"/>
      <c r="G257" s="575"/>
      <c r="L257" s="81"/>
    </row>
    <row r="258" spans="2:12" ht="13.5">
      <c r="B258" s="571"/>
      <c r="C258" s="571"/>
      <c r="D258" s="575"/>
      <c r="E258" s="575"/>
      <c r="F258" s="575"/>
      <c r="G258" s="575"/>
      <c r="L258" s="81"/>
    </row>
    <row r="259" spans="2:12" ht="13.5">
      <c r="B259" s="80"/>
      <c r="C259" s="80"/>
      <c r="D259" s="80"/>
      <c r="F259" s="81"/>
      <c r="G259" s="79" t="s">
        <v>1293</v>
      </c>
      <c r="H259" s="573" t="s">
        <v>1294</v>
      </c>
      <c r="I259" s="573"/>
      <c r="J259" s="573"/>
      <c r="K259" s="81"/>
      <c r="L259" s="81"/>
    </row>
    <row r="260" spans="2:12" ht="13.5" customHeight="1">
      <c r="B260" s="570" t="s">
        <v>1295</v>
      </c>
      <c r="C260" s="570"/>
      <c r="F260" s="81"/>
      <c r="G260" s="115">
        <f>COUNTIF($M$262:$M$292,"東近江市")</f>
        <v>17</v>
      </c>
      <c r="H260" s="574">
        <f>(G260/RIGHT(A291,2))</f>
        <v>0.5666666666666667</v>
      </c>
      <c r="I260" s="574"/>
      <c r="J260" s="574"/>
      <c r="K260" s="81"/>
      <c r="L260" s="81"/>
    </row>
    <row r="261" spans="2:12" ht="13.5" customHeight="1">
      <c r="B261" s="172"/>
      <c r="C261" s="172"/>
      <c r="D261" s="110" t="s">
        <v>1066</v>
      </c>
      <c r="E261" s="110"/>
      <c r="F261" s="110"/>
      <c r="G261" s="115"/>
      <c r="H261" s="116" t="s">
        <v>1067</v>
      </c>
      <c r="I261" s="171"/>
      <c r="J261" s="171"/>
      <c r="K261" s="81"/>
      <c r="L261" s="81"/>
    </row>
    <row r="262" spans="1:13" ht="13.5">
      <c r="A262" s="79" t="s">
        <v>612</v>
      </c>
      <c r="B262" s="80" t="s">
        <v>619</v>
      </c>
      <c r="C262" s="80" t="s">
        <v>620</v>
      </c>
      <c r="D262" s="79" t="s">
        <v>613</v>
      </c>
      <c r="F262" s="79" t="str">
        <f>A262</f>
        <v>K01</v>
      </c>
      <c r="G262" s="79" t="str">
        <f aca="true" t="shared" si="24" ref="G262:G289">B262&amp;C262</f>
        <v>小笠原光雄</v>
      </c>
      <c r="H262" s="83" t="s">
        <v>614</v>
      </c>
      <c r="I262" s="83" t="s">
        <v>778</v>
      </c>
      <c r="J262" s="93">
        <v>1963</v>
      </c>
      <c r="K262" s="91">
        <f>IF(J262="","",(2015-J262))</f>
        <v>52</v>
      </c>
      <c r="L262" s="81" t="str">
        <f aca="true" t="shared" si="25" ref="L262:L293">IF(G262="","",IF(COUNTIF($G$19:$G$564,G262)&gt;1,"2重登録","OK"))</f>
        <v>OK</v>
      </c>
      <c r="M262" s="85" t="s">
        <v>968</v>
      </c>
    </row>
    <row r="263" spans="1:13" ht="13.5">
      <c r="A263" s="79" t="s">
        <v>395</v>
      </c>
      <c r="B263" s="82" t="s">
        <v>1218</v>
      </c>
      <c r="C263" s="82" t="s">
        <v>1219</v>
      </c>
      <c r="D263" s="79" t="s">
        <v>613</v>
      </c>
      <c r="E263" s="79" t="s">
        <v>1030</v>
      </c>
      <c r="F263" s="79" t="str">
        <f>A263</f>
        <v>K02</v>
      </c>
      <c r="G263" s="79" t="str">
        <f t="shared" si="24"/>
        <v>川上悠作</v>
      </c>
      <c r="H263" s="83" t="s">
        <v>614</v>
      </c>
      <c r="I263" s="83" t="s">
        <v>778</v>
      </c>
      <c r="J263" s="93">
        <v>2000</v>
      </c>
      <c r="K263" s="91">
        <f aca="true" t="shared" si="26" ref="K263:K293">IF(J263="","",(2015-J263))</f>
        <v>15</v>
      </c>
      <c r="L263" s="81" t="str">
        <f t="shared" si="25"/>
        <v>OK</v>
      </c>
      <c r="M263" s="85" t="s">
        <v>968</v>
      </c>
    </row>
    <row r="264" spans="1:13" ht="13.5">
      <c r="A264" s="79" t="s">
        <v>615</v>
      </c>
      <c r="B264" s="80" t="s">
        <v>622</v>
      </c>
      <c r="C264" s="80" t="s">
        <v>623</v>
      </c>
      <c r="D264" s="79" t="s">
        <v>613</v>
      </c>
      <c r="F264" s="79" t="str">
        <f aca="true" t="shared" si="27" ref="F264:F293">A264</f>
        <v>K03</v>
      </c>
      <c r="G264" s="79" t="str">
        <f t="shared" si="24"/>
        <v>川並和之</v>
      </c>
      <c r="H264" s="83" t="s">
        <v>614</v>
      </c>
      <c r="I264" s="83" t="s">
        <v>778</v>
      </c>
      <c r="J264" s="93">
        <v>1959</v>
      </c>
      <c r="K264" s="91">
        <f t="shared" si="26"/>
        <v>56</v>
      </c>
      <c r="L264" s="81" t="str">
        <f t="shared" si="25"/>
        <v>OK</v>
      </c>
      <c r="M264" s="85" t="s">
        <v>968</v>
      </c>
    </row>
    <row r="265" spans="1:13" ht="13.5">
      <c r="A265" s="79" t="s">
        <v>616</v>
      </c>
      <c r="B265" s="80" t="s">
        <v>625</v>
      </c>
      <c r="C265" s="80" t="s">
        <v>626</v>
      </c>
      <c r="D265" s="79" t="s">
        <v>613</v>
      </c>
      <c r="E265" s="79" t="s">
        <v>1030</v>
      </c>
      <c r="F265" s="79" t="str">
        <f t="shared" si="27"/>
        <v>K04</v>
      </c>
      <c r="G265" s="79" t="str">
        <f t="shared" si="24"/>
        <v>菊居龍之介</v>
      </c>
      <c r="H265" s="83" t="s">
        <v>614</v>
      </c>
      <c r="I265" s="83" t="s">
        <v>778</v>
      </c>
      <c r="J265" s="93">
        <v>1997</v>
      </c>
      <c r="K265" s="91">
        <f t="shared" si="26"/>
        <v>18</v>
      </c>
      <c r="L265" s="81" t="str">
        <f t="shared" si="25"/>
        <v>OK</v>
      </c>
      <c r="M265" s="79" t="s">
        <v>1031</v>
      </c>
    </row>
    <row r="266" spans="1:13" ht="13.5">
      <c r="A266" s="79" t="s">
        <v>617</v>
      </c>
      <c r="B266" s="80" t="s">
        <v>446</v>
      </c>
      <c r="C266" s="80" t="s">
        <v>509</v>
      </c>
      <c r="D266" s="79" t="s">
        <v>613</v>
      </c>
      <c r="F266" s="79" t="str">
        <f t="shared" si="27"/>
        <v>K05</v>
      </c>
      <c r="G266" s="79" t="str">
        <f t="shared" si="24"/>
        <v>木村善和</v>
      </c>
      <c r="H266" s="83" t="s">
        <v>614</v>
      </c>
      <c r="I266" s="83" t="s">
        <v>778</v>
      </c>
      <c r="J266" s="93">
        <v>1962</v>
      </c>
      <c r="K266" s="91">
        <f t="shared" si="26"/>
        <v>53</v>
      </c>
      <c r="L266" s="81" t="str">
        <f t="shared" si="25"/>
        <v>OK</v>
      </c>
      <c r="M266" s="79" t="s">
        <v>1032</v>
      </c>
    </row>
    <row r="267" spans="1:13" ht="13.5">
      <c r="A267" s="79" t="s">
        <v>618</v>
      </c>
      <c r="B267" s="80" t="s">
        <v>460</v>
      </c>
      <c r="C267" s="80" t="s">
        <v>631</v>
      </c>
      <c r="D267" s="79" t="s">
        <v>613</v>
      </c>
      <c r="F267" s="79" t="str">
        <f t="shared" si="27"/>
        <v>K06</v>
      </c>
      <c r="G267" s="79" t="str">
        <f t="shared" si="24"/>
        <v>竹村　治</v>
      </c>
      <c r="H267" s="83" t="s">
        <v>614</v>
      </c>
      <c r="I267" s="83" t="s">
        <v>778</v>
      </c>
      <c r="J267" s="93">
        <v>1961</v>
      </c>
      <c r="K267" s="91">
        <f t="shared" si="26"/>
        <v>54</v>
      </c>
      <c r="L267" s="81" t="str">
        <f t="shared" si="25"/>
        <v>OK</v>
      </c>
      <c r="M267" s="79" t="s">
        <v>1034</v>
      </c>
    </row>
    <row r="268" spans="1:13" ht="13.5">
      <c r="A268" s="79" t="s">
        <v>621</v>
      </c>
      <c r="B268" s="80" t="s">
        <v>408</v>
      </c>
      <c r="C268" s="80" t="s">
        <v>634</v>
      </c>
      <c r="D268" s="79" t="s">
        <v>613</v>
      </c>
      <c r="F268" s="79" t="str">
        <f t="shared" si="27"/>
        <v>K07</v>
      </c>
      <c r="G268" s="79" t="str">
        <f t="shared" si="24"/>
        <v>坪田真嘉</v>
      </c>
      <c r="H268" s="83" t="s">
        <v>614</v>
      </c>
      <c r="I268" s="83" t="s">
        <v>778</v>
      </c>
      <c r="J268" s="93">
        <v>1976</v>
      </c>
      <c r="K268" s="91">
        <f t="shared" si="26"/>
        <v>39</v>
      </c>
      <c r="L268" s="81" t="str">
        <f t="shared" si="25"/>
        <v>OK</v>
      </c>
      <c r="M268" s="85" t="s">
        <v>968</v>
      </c>
    </row>
    <row r="269" spans="1:13" ht="13.5">
      <c r="A269" s="79" t="s">
        <v>624</v>
      </c>
      <c r="B269" s="80" t="s">
        <v>637</v>
      </c>
      <c r="C269" s="80" t="s">
        <v>638</v>
      </c>
      <c r="D269" s="79" t="s">
        <v>613</v>
      </c>
      <c r="F269" s="79" t="str">
        <f t="shared" si="27"/>
        <v>K08</v>
      </c>
      <c r="G269" s="79" t="str">
        <f t="shared" si="24"/>
        <v>永里裕次</v>
      </c>
      <c r="H269" s="83" t="s">
        <v>614</v>
      </c>
      <c r="I269" s="83" t="s">
        <v>778</v>
      </c>
      <c r="J269" s="93">
        <v>1979</v>
      </c>
      <c r="K269" s="91">
        <f t="shared" si="26"/>
        <v>36</v>
      </c>
      <c r="L269" s="81" t="str">
        <f t="shared" si="25"/>
        <v>OK</v>
      </c>
      <c r="M269" s="79" t="s">
        <v>1035</v>
      </c>
    </row>
    <row r="270" spans="1:13" ht="13.5">
      <c r="A270" s="79" t="s">
        <v>627</v>
      </c>
      <c r="B270" s="80" t="s">
        <v>410</v>
      </c>
      <c r="C270" s="80" t="s">
        <v>640</v>
      </c>
      <c r="D270" s="79" t="s">
        <v>613</v>
      </c>
      <c r="F270" s="79" t="str">
        <f t="shared" si="27"/>
        <v>K09</v>
      </c>
      <c r="G270" s="79" t="str">
        <f t="shared" si="24"/>
        <v>中村喜彦</v>
      </c>
      <c r="H270" s="83" t="s">
        <v>614</v>
      </c>
      <c r="I270" s="83" t="s">
        <v>778</v>
      </c>
      <c r="J270" s="93">
        <v>1957</v>
      </c>
      <c r="K270" s="91">
        <f t="shared" si="26"/>
        <v>58</v>
      </c>
      <c r="L270" s="81" t="str">
        <f t="shared" si="25"/>
        <v>OK</v>
      </c>
      <c r="M270" s="85" t="s">
        <v>968</v>
      </c>
    </row>
    <row r="271" spans="1:13" ht="13.5">
      <c r="A271" s="79" t="s">
        <v>628</v>
      </c>
      <c r="B271" s="80" t="s">
        <v>229</v>
      </c>
      <c r="C271" s="80" t="s">
        <v>1036</v>
      </c>
      <c r="D271" s="79" t="s">
        <v>613</v>
      </c>
      <c r="F271" s="79" t="str">
        <f t="shared" si="27"/>
        <v>K10</v>
      </c>
      <c r="G271" s="79" t="str">
        <f t="shared" si="24"/>
        <v>中村浩之</v>
      </c>
      <c r="H271" s="83" t="s">
        <v>614</v>
      </c>
      <c r="I271" s="83" t="s">
        <v>778</v>
      </c>
      <c r="J271" s="93">
        <v>1981</v>
      </c>
      <c r="K271" s="91">
        <f t="shared" si="26"/>
        <v>34</v>
      </c>
      <c r="L271" s="81" t="str">
        <f t="shared" si="25"/>
        <v>OK</v>
      </c>
      <c r="M271" s="85" t="s">
        <v>968</v>
      </c>
    </row>
    <row r="272" spans="1:13" ht="13.5">
      <c r="A272" s="79" t="s">
        <v>629</v>
      </c>
      <c r="B272" s="80" t="s">
        <v>643</v>
      </c>
      <c r="C272" s="80" t="s">
        <v>644</v>
      </c>
      <c r="D272" s="79" t="s">
        <v>613</v>
      </c>
      <c r="F272" s="79" t="str">
        <f t="shared" si="27"/>
        <v>K11</v>
      </c>
      <c r="G272" s="79" t="str">
        <f t="shared" si="24"/>
        <v>宮嶋利行</v>
      </c>
      <c r="H272" s="83" t="s">
        <v>614</v>
      </c>
      <c r="I272" s="83" t="s">
        <v>778</v>
      </c>
      <c r="J272" s="93">
        <v>1961</v>
      </c>
      <c r="K272" s="91">
        <f t="shared" si="26"/>
        <v>54</v>
      </c>
      <c r="L272" s="81" t="str">
        <f t="shared" si="25"/>
        <v>OK</v>
      </c>
      <c r="M272" s="79" t="s">
        <v>1031</v>
      </c>
    </row>
    <row r="273" spans="1:13" ht="13.5">
      <c r="A273" s="79" t="s">
        <v>630</v>
      </c>
      <c r="B273" s="80" t="s">
        <v>439</v>
      </c>
      <c r="C273" s="80" t="s">
        <v>648</v>
      </c>
      <c r="D273" s="79" t="s">
        <v>613</v>
      </c>
      <c r="F273" s="79" t="str">
        <f t="shared" si="27"/>
        <v>K12</v>
      </c>
      <c r="G273" s="79" t="str">
        <f t="shared" si="24"/>
        <v>山口直彦</v>
      </c>
      <c r="H273" s="83" t="s">
        <v>614</v>
      </c>
      <c r="I273" s="83" t="s">
        <v>778</v>
      </c>
      <c r="J273" s="93">
        <v>1986</v>
      </c>
      <c r="K273" s="91">
        <f t="shared" si="26"/>
        <v>29</v>
      </c>
      <c r="L273" s="81" t="str">
        <f t="shared" si="25"/>
        <v>OK</v>
      </c>
      <c r="M273" s="85" t="s">
        <v>968</v>
      </c>
    </row>
    <row r="274" spans="1:13" ht="13.5">
      <c r="A274" s="79" t="s">
        <v>632</v>
      </c>
      <c r="B274" s="80" t="s">
        <v>439</v>
      </c>
      <c r="C274" s="80" t="s">
        <v>650</v>
      </c>
      <c r="D274" s="79" t="s">
        <v>613</v>
      </c>
      <c r="F274" s="79" t="str">
        <f t="shared" si="27"/>
        <v>K13</v>
      </c>
      <c r="G274" s="79" t="str">
        <f t="shared" si="24"/>
        <v>山口真彦</v>
      </c>
      <c r="H274" s="83" t="s">
        <v>614</v>
      </c>
      <c r="I274" s="83" t="s">
        <v>778</v>
      </c>
      <c r="J274" s="93">
        <v>1988</v>
      </c>
      <c r="K274" s="91">
        <f t="shared" si="26"/>
        <v>27</v>
      </c>
      <c r="L274" s="81" t="str">
        <f t="shared" si="25"/>
        <v>OK</v>
      </c>
      <c r="M274" s="85" t="s">
        <v>968</v>
      </c>
    </row>
    <row r="275" spans="1:13" ht="13.5">
      <c r="A275" s="79" t="s">
        <v>633</v>
      </c>
      <c r="B275" s="80" t="s">
        <v>441</v>
      </c>
      <c r="C275" s="80" t="s">
        <v>653</v>
      </c>
      <c r="D275" s="79" t="s">
        <v>613</v>
      </c>
      <c r="F275" s="79" t="str">
        <f t="shared" si="27"/>
        <v>K14</v>
      </c>
      <c r="G275" s="79" t="str">
        <f t="shared" si="24"/>
        <v>山本修平</v>
      </c>
      <c r="H275" s="83" t="s">
        <v>614</v>
      </c>
      <c r="I275" s="83" t="s">
        <v>778</v>
      </c>
      <c r="J275" s="93">
        <v>1978</v>
      </c>
      <c r="K275" s="91">
        <f t="shared" si="26"/>
        <v>37</v>
      </c>
      <c r="L275" s="81" t="str">
        <f t="shared" si="25"/>
        <v>OK</v>
      </c>
      <c r="M275" s="85" t="s">
        <v>968</v>
      </c>
    </row>
    <row r="276" spans="1:13" ht="13.5">
      <c r="A276" s="79" t="s">
        <v>635</v>
      </c>
      <c r="B276" s="85" t="s">
        <v>657</v>
      </c>
      <c r="C276" s="85" t="s">
        <v>658</v>
      </c>
      <c r="D276" s="79" t="s">
        <v>613</v>
      </c>
      <c r="F276" s="79" t="str">
        <f t="shared" si="27"/>
        <v>K15</v>
      </c>
      <c r="G276" s="85" t="str">
        <f t="shared" si="24"/>
        <v>石原はる美</v>
      </c>
      <c r="H276" s="83" t="s">
        <v>614</v>
      </c>
      <c r="I276" s="86" t="s">
        <v>779</v>
      </c>
      <c r="J276" s="93">
        <v>1964</v>
      </c>
      <c r="K276" s="91">
        <f t="shared" si="26"/>
        <v>51</v>
      </c>
      <c r="L276" s="81" t="str">
        <f t="shared" si="25"/>
        <v>OK</v>
      </c>
      <c r="M276" s="85" t="s">
        <v>968</v>
      </c>
    </row>
    <row r="277" spans="1:13" ht="13.5">
      <c r="A277" s="79" t="s">
        <v>636</v>
      </c>
      <c r="B277" s="85" t="s">
        <v>619</v>
      </c>
      <c r="C277" s="85" t="s">
        <v>662</v>
      </c>
      <c r="D277" s="79" t="s">
        <v>613</v>
      </c>
      <c r="F277" s="79" t="str">
        <f t="shared" si="27"/>
        <v>K16</v>
      </c>
      <c r="G277" s="85" t="str">
        <f t="shared" si="24"/>
        <v>小笠原容子</v>
      </c>
      <c r="H277" s="83" t="s">
        <v>614</v>
      </c>
      <c r="I277" s="86" t="s">
        <v>779</v>
      </c>
      <c r="J277" s="93">
        <v>1964</v>
      </c>
      <c r="K277" s="91">
        <f t="shared" si="26"/>
        <v>51</v>
      </c>
      <c r="L277" s="81" t="str">
        <f t="shared" si="25"/>
        <v>OK</v>
      </c>
      <c r="M277" s="85" t="s">
        <v>968</v>
      </c>
    </row>
    <row r="278" spans="1:13" ht="13.5">
      <c r="A278" s="79" t="s">
        <v>639</v>
      </c>
      <c r="B278" s="85" t="s">
        <v>663</v>
      </c>
      <c r="C278" s="85" t="s">
        <v>664</v>
      </c>
      <c r="D278" s="79" t="s">
        <v>613</v>
      </c>
      <c r="F278" s="79" t="str">
        <f t="shared" si="27"/>
        <v>K17</v>
      </c>
      <c r="G278" s="85" t="str">
        <f t="shared" si="24"/>
        <v>梶木和子</v>
      </c>
      <c r="H278" s="83" t="s">
        <v>614</v>
      </c>
      <c r="I278" s="86" t="s">
        <v>779</v>
      </c>
      <c r="J278" s="93">
        <v>1960</v>
      </c>
      <c r="K278" s="91">
        <f t="shared" si="26"/>
        <v>55</v>
      </c>
      <c r="L278" s="81" t="str">
        <f t="shared" si="25"/>
        <v>OK</v>
      </c>
      <c r="M278" s="79" t="s">
        <v>1033</v>
      </c>
    </row>
    <row r="279" spans="1:13" ht="13.5">
      <c r="A279" s="79" t="s">
        <v>641</v>
      </c>
      <c r="B279" s="85" t="s">
        <v>406</v>
      </c>
      <c r="C279" s="85" t="s">
        <v>665</v>
      </c>
      <c r="D279" s="79" t="s">
        <v>613</v>
      </c>
      <c r="F279" s="79" t="str">
        <f t="shared" si="27"/>
        <v>K18</v>
      </c>
      <c r="G279" s="85" t="str">
        <f t="shared" si="24"/>
        <v>田中和枝</v>
      </c>
      <c r="H279" s="83" t="s">
        <v>614</v>
      </c>
      <c r="I279" s="86" t="s">
        <v>779</v>
      </c>
      <c r="J279" s="93">
        <v>1965</v>
      </c>
      <c r="K279" s="91">
        <f t="shared" si="26"/>
        <v>50</v>
      </c>
      <c r="L279" s="81" t="str">
        <f t="shared" si="25"/>
        <v>OK</v>
      </c>
      <c r="M279" s="85" t="s">
        <v>968</v>
      </c>
    </row>
    <row r="280" spans="1:13" ht="13.5">
      <c r="A280" s="79" t="s">
        <v>642</v>
      </c>
      <c r="B280" s="85" t="s">
        <v>666</v>
      </c>
      <c r="C280" s="85" t="s">
        <v>580</v>
      </c>
      <c r="D280" s="79" t="s">
        <v>613</v>
      </c>
      <c r="F280" s="79" t="str">
        <f t="shared" si="27"/>
        <v>K19</v>
      </c>
      <c r="G280" s="85" t="str">
        <f t="shared" si="24"/>
        <v>永松貴子</v>
      </c>
      <c r="H280" s="83" t="s">
        <v>614</v>
      </c>
      <c r="I280" s="86" t="s">
        <v>779</v>
      </c>
      <c r="J280" s="93">
        <v>1962</v>
      </c>
      <c r="K280" s="91">
        <f t="shared" si="26"/>
        <v>53</v>
      </c>
      <c r="L280" s="81" t="str">
        <f t="shared" si="25"/>
        <v>OK</v>
      </c>
      <c r="M280" s="79" t="s">
        <v>1033</v>
      </c>
    </row>
    <row r="281" spans="1:13" ht="13.5">
      <c r="A281" s="79" t="s">
        <v>645</v>
      </c>
      <c r="B281" s="85" t="s">
        <v>667</v>
      </c>
      <c r="C281" s="85" t="s">
        <v>583</v>
      </c>
      <c r="D281" s="79" t="s">
        <v>613</v>
      </c>
      <c r="F281" s="79" t="str">
        <f t="shared" si="27"/>
        <v>K20</v>
      </c>
      <c r="G281" s="85" t="str">
        <f t="shared" si="24"/>
        <v>福永裕美</v>
      </c>
      <c r="H281" s="83" t="s">
        <v>614</v>
      </c>
      <c r="I281" s="86" t="s">
        <v>779</v>
      </c>
      <c r="J281" s="93">
        <v>1963</v>
      </c>
      <c r="K281" s="91">
        <f t="shared" si="26"/>
        <v>52</v>
      </c>
      <c r="L281" s="81" t="str">
        <f t="shared" si="25"/>
        <v>OK</v>
      </c>
      <c r="M281" s="85" t="s">
        <v>968</v>
      </c>
    </row>
    <row r="282" spans="1:13" ht="13.5">
      <c r="A282" s="79" t="s">
        <v>646</v>
      </c>
      <c r="B282" s="85" t="s">
        <v>1038</v>
      </c>
      <c r="C282" s="85" t="s">
        <v>1039</v>
      </c>
      <c r="D282" s="79" t="s">
        <v>613</v>
      </c>
      <c r="F282" s="79" t="str">
        <f t="shared" si="27"/>
        <v>K21</v>
      </c>
      <c r="G282" s="85" t="str">
        <f t="shared" si="24"/>
        <v>山口美由希</v>
      </c>
      <c r="H282" s="83" t="s">
        <v>614</v>
      </c>
      <c r="I282" s="86" t="s">
        <v>779</v>
      </c>
      <c r="J282" s="90">
        <v>1989</v>
      </c>
      <c r="K282" s="91">
        <f t="shared" si="26"/>
        <v>26</v>
      </c>
      <c r="L282" s="81" t="str">
        <f t="shared" si="25"/>
        <v>OK</v>
      </c>
      <c r="M282" s="85" t="s">
        <v>968</v>
      </c>
    </row>
    <row r="283" spans="1:13" ht="13.5">
      <c r="A283" s="79" t="s">
        <v>647</v>
      </c>
      <c r="B283" s="79" t="s">
        <v>1041</v>
      </c>
      <c r="C283" s="79" t="s">
        <v>1042</v>
      </c>
      <c r="D283" s="79" t="s">
        <v>613</v>
      </c>
      <c r="E283" s="79" t="s">
        <v>1030</v>
      </c>
      <c r="F283" s="79" t="str">
        <f t="shared" si="27"/>
        <v>K22</v>
      </c>
      <c r="G283" s="79" t="str">
        <f t="shared" si="24"/>
        <v>上村悠大</v>
      </c>
      <c r="H283" s="83" t="s">
        <v>614</v>
      </c>
      <c r="I283" s="83" t="s">
        <v>361</v>
      </c>
      <c r="J283" s="90">
        <v>2001</v>
      </c>
      <c r="K283" s="91">
        <f t="shared" si="26"/>
        <v>14</v>
      </c>
      <c r="L283" s="81" t="str">
        <f t="shared" si="25"/>
        <v>OK</v>
      </c>
      <c r="M283" s="79" t="s">
        <v>1033</v>
      </c>
    </row>
    <row r="284" spans="1:13" ht="13.5">
      <c r="A284" s="79" t="s">
        <v>649</v>
      </c>
      <c r="B284" s="80" t="s">
        <v>1043</v>
      </c>
      <c r="C284" s="80" t="s">
        <v>1044</v>
      </c>
      <c r="D284" s="80" t="s">
        <v>613</v>
      </c>
      <c r="E284" s="80"/>
      <c r="F284" s="79" t="str">
        <f t="shared" si="27"/>
        <v>K23</v>
      </c>
      <c r="G284" s="80" t="str">
        <f t="shared" si="24"/>
        <v>中西勇夫</v>
      </c>
      <c r="H284" s="83" t="s">
        <v>614</v>
      </c>
      <c r="I284" s="83" t="s">
        <v>361</v>
      </c>
      <c r="J284" s="93">
        <v>1986</v>
      </c>
      <c r="K284" s="91">
        <f t="shared" si="26"/>
        <v>29</v>
      </c>
      <c r="L284" s="81" t="str">
        <f t="shared" si="25"/>
        <v>OK</v>
      </c>
      <c r="M284" s="85" t="s">
        <v>968</v>
      </c>
    </row>
    <row r="285" spans="1:13" ht="13.5">
      <c r="A285" s="79" t="s">
        <v>651</v>
      </c>
      <c r="B285" s="80" t="s">
        <v>1045</v>
      </c>
      <c r="C285" s="79" t="s">
        <v>1046</v>
      </c>
      <c r="D285" s="80" t="s">
        <v>613</v>
      </c>
      <c r="F285" s="79" t="str">
        <f t="shared" si="27"/>
        <v>K24</v>
      </c>
      <c r="G285" s="79" t="str">
        <f t="shared" si="24"/>
        <v>大島浩範</v>
      </c>
      <c r="H285" s="83" t="s">
        <v>614</v>
      </c>
      <c r="I285" s="83" t="s">
        <v>944</v>
      </c>
      <c r="J285" s="90">
        <v>1988</v>
      </c>
      <c r="K285" s="91">
        <f t="shared" si="26"/>
        <v>27</v>
      </c>
      <c r="L285" s="81" t="str">
        <f t="shared" si="25"/>
        <v>OK</v>
      </c>
      <c r="M285" s="79" t="s">
        <v>1047</v>
      </c>
    </row>
    <row r="286" spans="1:13" ht="13.5">
      <c r="A286" s="79" t="s">
        <v>652</v>
      </c>
      <c r="B286" s="79" t="s">
        <v>896</v>
      </c>
      <c r="C286" s="79" t="s">
        <v>1058</v>
      </c>
      <c r="D286" s="80" t="s">
        <v>613</v>
      </c>
      <c r="F286" s="79" t="str">
        <f t="shared" si="27"/>
        <v>K25</v>
      </c>
      <c r="G286" s="79" t="str">
        <f t="shared" si="24"/>
        <v>佐藤雅幸</v>
      </c>
      <c r="H286" s="83" t="s">
        <v>614</v>
      </c>
      <c r="I286" s="83" t="s">
        <v>361</v>
      </c>
      <c r="J286" s="90">
        <v>1978</v>
      </c>
      <c r="K286" s="91">
        <f t="shared" si="26"/>
        <v>37</v>
      </c>
      <c r="L286" s="81" t="str">
        <f t="shared" si="25"/>
        <v>OK</v>
      </c>
      <c r="M286" s="79" t="s">
        <v>1033</v>
      </c>
    </row>
    <row r="287" spans="1:13" ht="13.5">
      <c r="A287" s="79" t="s">
        <v>654</v>
      </c>
      <c r="B287" s="79" t="s">
        <v>1041</v>
      </c>
      <c r="C287" s="79" t="s">
        <v>61</v>
      </c>
      <c r="D287" s="80" t="s">
        <v>613</v>
      </c>
      <c r="F287" s="79" t="str">
        <f t="shared" si="27"/>
        <v>K26</v>
      </c>
      <c r="G287" s="79" t="str">
        <f t="shared" si="24"/>
        <v>上村　武</v>
      </c>
      <c r="H287" s="83" t="s">
        <v>614</v>
      </c>
      <c r="I287" s="83" t="s">
        <v>361</v>
      </c>
      <c r="J287" s="90">
        <v>1978</v>
      </c>
      <c r="K287" s="91">
        <f t="shared" si="26"/>
        <v>37</v>
      </c>
      <c r="L287" s="81" t="str">
        <f t="shared" si="25"/>
        <v>OK</v>
      </c>
      <c r="M287" s="79" t="s">
        <v>1033</v>
      </c>
    </row>
    <row r="288" spans="1:13" ht="13.5">
      <c r="A288" s="79" t="s">
        <v>656</v>
      </c>
      <c r="B288" s="79" t="s">
        <v>62</v>
      </c>
      <c r="C288" s="79" t="s">
        <v>63</v>
      </c>
      <c r="D288" s="80" t="s">
        <v>613</v>
      </c>
      <c r="F288" s="79" t="str">
        <f t="shared" si="27"/>
        <v>K27</v>
      </c>
      <c r="G288" s="79" t="str">
        <f t="shared" si="24"/>
        <v>西田和教</v>
      </c>
      <c r="H288" s="83" t="s">
        <v>614</v>
      </c>
      <c r="I288" s="83" t="s">
        <v>361</v>
      </c>
      <c r="J288" s="90">
        <v>1961</v>
      </c>
      <c r="K288" s="91">
        <f t="shared" si="26"/>
        <v>54</v>
      </c>
      <c r="L288" s="81" t="str">
        <f t="shared" si="25"/>
        <v>OK</v>
      </c>
      <c r="M288" s="79" t="s">
        <v>1033</v>
      </c>
    </row>
    <row r="289" spans="1:13" ht="13.5">
      <c r="A289" s="79" t="s">
        <v>659</v>
      </c>
      <c r="B289" s="85" t="s">
        <v>1040</v>
      </c>
      <c r="C289" s="85" t="s">
        <v>64</v>
      </c>
      <c r="D289" s="80" t="s">
        <v>613</v>
      </c>
      <c r="F289" s="79" t="str">
        <f t="shared" si="27"/>
        <v>K28</v>
      </c>
      <c r="G289" s="85" t="str">
        <f t="shared" si="24"/>
        <v>村田彩子</v>
      </c>
      <c r="H289" s="83" t="s">
        <v>614</v>
      </c>
      <c r="I289" s="86" t="s">
        <v>342</v>
      </c>
      <c r="J289" s="90">
        <v>1967</v>
      </c>
      <c r="K289" s="91">
        <f t="shared" si="26"/>
        <v>48</v>
      </c>
      <c r="L289" s="81" t="str">
        <f t="shared" si="25"/>
        <v>OK</v>
      </c>
      <c r="M289" s="79" t="s">
        <v>1031</v>
      </c>
    </row>
    <row r="290" spans="1:13" ht="13.5">
      <c r="A290" s="79" t="s">
        <v>660</v>
      </c>
      <c r="B290" s="85" t="s">
        <v>875</v>
      </c>
      <c r="C290" s="85" t="s">
        <v>876</v>
      </c>
      <c r="D290" s="80" t="s">
        <v>613</v>
      </c>
      <c r="F290" s="79" t="str">
        <f t="shared" si="27"/>
        <v>K29</v>
      </c>
      <c r="G290" s="85" t="str">
        <f>B290&amp;C290</f>
        <v>布藤江実子</v>
      </c>
      <c r="H290" s="83" t="s">
        <v>614</v>
      </c>
      <c r="I290" s="86" t="s">
        <v>1010</v>
      </c>
      <c r="J290" s="93">
        <v>1965</v>
      </c>
      <c r="K290" s="91">
        <f t="shared" si="26"/>
        <v>50</v>
      </c>
      <c r="L290" s="81" t="str">
        <f t="shared" si="25"/>
        <v>OK</v>
      </c>
      <c r="M290" s="79" t="s">
        <v>1033</v>
      </c>
    </row>
    <row r="291" spans="1:13" ht="13.5">
      <c r="A291" s="79" t="s">
        <v>661</v>
      </c>
      <c r="B291" s="79" t="s">
        <v>65</v>
      </c>
      <c r="C291" s="79" t="s">
        <v>66</v>
      </c>
      <c r="D291" s="80" t="s">
        <v>613</v>
      </c>
      <c r="F291" s="79" t="str">
        <f t="shared" si="27"/>
        <v>K30</v>
      </c>
      <c r="G291" s="79" t="str">
        <f>B291&amp;C291</f>
        <v>田中　淳</v>
      </c>
      <c r="H291" s="83" t="s">
        <v>614</v>
      </c>
      <c r="I291" s="83" t="s">
        <v>361</v>
      </c>
      <c r="J291" s="90">
        <v>1989</v>
      </c>
      <c r="K291" s="91">
        <f t="shared" si="26"/>
        <v>26</v>
      </c>
      <c r="L291" s="81" t="str">
        <f t="shared" si="25"/>
        <v>OK</v>
      </c>
      <c r="M291" s="85" t="s">
        <v>968</v>
      </c>
    </row>
    <row r="292" spans="1:13" ht="13.5">
      <c r="A292" s="79" t="s">
        <v>1244</v>
      </c>
      <c r="B292" s="79" t="s">
        <v>1245</v>
      </c>
      <c r="C292" s="79" t="s">
        <v>1246</v>
      </c>
      <c r="D292" s="80" t="s">
        <v>613</v>
      </c>
      <c r="F292" s="79" t="str">
        <f t="shared" si="27"/>
        <v>K31</v>
      </c>
      <c r="G292" s="79" t="str">
        <f>B292&amp;C292</f>
        <v>菅野喜久</v>
      </c>
      <c r="H292" s="83" t="s">
        <v>614</v>
      </c>
      <c r="I292" s="83" t="s">
        <v>361</v>
      </c>
      <c r="J292" s="90">
        <v>1962</v>
      </c>
      <c r="K292" s="90">
        <f t="shared" si="26"/>
        <v>53</v>
      </c>
      <c r="L292" s="81" t="str">
        <f t="shared" si="25"/>
        <v>OK</v>
      </c>
      <c r="M292" s="85" t="s">
        <v>968</v>
      </c>
    </row>
    <row r="293" spans="1:13" ht="13.5">
      <c r="A293" s="79" t="s">
        <v>1296</v>
      </c>
      <c r="B293" s="79" t="s">
        <v>1297</v>
      </c>
      <c r="C293" s="79" t="s">
        <v>1298</v>
      </c>
      <c r="D293" s="80" t="s">
        <v>613</v>
      </c>
      <c r="F293" s="79" t="str">
        <f t="shared" si="27"/>
        <v>K32</v>
      </c>
      <c r="G293" s="79" t="str">
        <f>B293&amp;C293</f>
        <v>宮村知宏</v>
      </c>
      <c r="H293" s="83" t="s">
        <v>614</v>
      </c>
      <c r="I293" s="83" t="s">
        <v>361</v>
      </c>
      <c r="J293" s="90">
        <v>1971</v>
      </c>
      <c r="K293" s="90">
        <f t="shared" si="26"/>
        <v>44</v>
      </c>
      <c r="L293" s="81" t="str">
        <f t="shared" si="25"/>
        <v>OK</v>
      </c>
      <c r="M293" s="79" t="s">
        <v>1031</v>
      </c>
    </row>
    <row r="294" spans="6:12" ht="13.5">
      <c r="F294" s="81"/>
      <c r="H294" s="83"/>
      <c r="I294" s="83"/>
      <c r="L294" s="81"/>
    </row>
    <row r="295" spans="6:12" ht="13.5">
      <c r="F295" s="81"/>
      <c r="H295" s="83"/>
      <c r="I295" s="83"/>
      <c r="L295" s="81"/>
    </row>
    <row r="296" spans="6:12" ht="13.5">
      <c r="F296" s="81"/>
      <c r="H296" s="83"/>
      <c r="I296" s="83"/>
      <c r="L296" s="81"/>
    </row>
    <row r="297" spans="6:12" ht="13.5">
      <c r="F297" s="81"/>
      <c r="H297" s="83"/>
      <c r="I297" s="83"/>
      <c r="L297" s="81"/>
    </row>
    <row r="298" spans="6:12" ht="13.5">
      <c r="F298" s="81"/>
      <c r="H298" s="83"/>
      <c r="I298" s="83"/>
      <c r="L298" s="81">
        <f aca="true" t="shared" si="28" ref="L298:L307">IF(G298="","",IF(COUNTIF($G$19:$G$580,G298)&gt;1,"2重登録","OK"))</f>
      </c>
    </row>
    <row r="299" spans="6:12" ht="13.5">
      <c r="F299" s="81"/>
      <c r="H299" s="83"/>
      <c r="I299" s="83"/>
      <c r="L299" s="81">
        <f t="shared" si="28"/>
      </c>
    </row>
    <row r="300" spans="6:12" ht="13.5">
      <c r="F300" s="81"/>
      <c r="H300" s="83"/>
      <c r="I300" s="83"/>
      <c r="L300" s="81">
        <f t="shared" si="28"/>
      </c>
    </row>
    <row r="301" spans="6:12" ht="13.5">
      <c r="F301" s="81"/>
      <c r="H301" s="83"/>
      <c r="I301" s="83"/>
      <c r="L301" s="81">
        <f t="shared" si="28"/>
      </c>
    </row>
    <row r="302" spans="6:12" ht="13.5">
      <c r="F302" s="81"/>
      <c r="H302" s="83"/>
      <c r="I302" s="83"/>
      <c r="L302" s="81">
        <f t="shared" si="28"/>
      </c>
    </row>
    <row r="303" spans="6:12" ht="13.5">
      <c r="F303" s="81"/>
      <c r="H303" s="83"/>
      <c r="I303" s="83"/>
      <c r="L303" s="81">
        <f t="shared" si="28"/>
      </c>
    </row>
    <row r="304" spans="6:12" ht="13.5">
      <c r="F304" s="81"/>
      <c r="H304" s="83"/>
      <c r="I304" s="83"/>
      <c r="L304" s="81">
        <f t="shared" si="28"/>
      </c>
    </row>
    <row r="305" spans="6:12" ht="13.5">
      <c r="F305" s="81"/>
      <c r="H305" s="83"/>
      <c r="I305" s="83"/>
      <c r="L305" s="81">
        <f t="shared" si="28"/>
      </c>
    </row>
    <row r="306" spans="6:12" ht="13.5">
      <c r="F306" s="81"/>
      <c r="H306" s="83"/>
      <c r="I306" s="83"/>
      <c r="L306" s="81">
        <f t="shared" si="28"/>
      </c>
    </row>
    <row r="307" spans="6:12" ht="13.5">
      <c r="F307" s="81"/>
      <c r="H307" s="83"/>
      <c r="I307" s="83"/>
      <c r="L307" s="81">
        <f t="shared" si="28"/>
      </c>
    </row>
    <row r="308" spans="6:12" ht="13.5">
      <c r="F308" s="81"/>
      <c r="H308" s="83"/>
      <c r="I308" s="83"/>
      <c r="L308" s="81"/>
    </row>
    <row r="309" spans="6:12" ht="13.5">
      <c r="F309" s="81"/>
      <c r="H309" s="83"/>
      <c r="I309" s="83"/>
      <c r="L309" s="81"/>
    </row>
    <row r="310" spans="6:12" ht="13.5">
      <c r="F310" s="81"/>
      <c r="H310" s="83"/>
      <c r="I310" s="83"/>
      <c r="L310" s="81"/>
    </row>
    <row r="311" spans="6:12" ht="13.5">
      <c r="F311" s="81"/>
      <c r="H311" s="83"/>
      <c r="I311" s="83"/>
      <c r="L311" s="81"/>
    </row>
    <row r="312" spans="6:12" ht="13.5">
      <c r="F312" s="81"/>
      <c r="H312" s="83"/>
      <c r="I312" s="83"/>
      <c r="L312" s="81"/>
    </row>
    <row r="313" spans="6:12" ht="13.5">
      <c r="F313" s="81"/>
      <c r="H313" s="83"/>
      <c r="I313" s="83"/>
      <c r="L313" s="81"/>
    </row>
    <row r="314" spans="6:12" ht="13.5">
      <c r="F314" s="81"/>
      <c r="H314" s="83"/>
      <c r="I314" s="83"/>
      <c r="L314" s="81"/>
    </row>
    <row r="315" spans="6:12" ht="13.5">
      <c r="F315" s="81"/>
      <c r="H315" s="83"/>
      <c r="I315" s="83"/>
      <c r="L315" s="81"/>
    </row>
    <row r="316" spans="6:12" ht="13.5">
      <c r="F316" s="81"/>
      <c r="H316" s="83"/>
      <c r="I316" s="83"/>
      <c r="L316" s="81"/>
    </row>
    <row r="317" spans="6:12" ht="13.5">
      <c r="F317" s="81"/>
      <c r="H317" s="83"/>
      <c r="I317" s="83"/>
      <c r="L317" s="81"/>
    </row>
    <row r="318" spans="6:12" ht="13.5">
      <c r="F318" s="81"/>
      <c r="H318" s="83"/>
      <c r="I318" s="83"/>
      <c r="L318" s="81"/>
    </row>
    <row r="319" spans="6:12" ht="13.5">
      <c r="F319" s="81"/>
      <c r="H319" s="83"/>
      <c r="I319" s="83"/>
      <c r="L319" s="81"/>
    </row>
    <row r="320" spans="6:12" ht="13.5">
      <c r="F320" s="81"/>
      <c r="H320" s="83"/>
      <c r="I320" s="83"/>
      <c r="L320" s="81"/>
    </row>
    <row r="321" spans="2:12" ht="13.5">
      <c r="B321" s="576" t="s">
        <v>230</v>
      </c>
      <c r="C321" s="576"/>
      <c r="D321" s="568" t="s">
        <v>231</v>
      </c>
      <c r="E321" s="568"/>
      <c r="F321" s="568"/>
      <c r="G321" s="568"/>
      <c r="H321" s="83"/>
      <c r="I321" s="83"/>
      <c r="L321" s="81">
        <f>IF(G321="","",IF(COUNTIF($G$19:$G$580,G321)&gt;1,"2重登録","OK"))</f>
      </c>
    </row>
    <row r="322" spans="2:12" ht="13.5">
      <c r="B322" s="576"/>
      <c r="C322" s="576"/>
      <c r="D322" s="568"/>
      <c r="E322" s="568"/>
      <c r="F322" s="568"/>
      <c r="G322" s="568"/>
      <c r="H322" s="83"/>
      <c r="I322" s="83"/>
      <c r="L322" s="81">
        <f>IF(G322="","",IF(COUNTIF($G$19:$G$580,G322)&gt;1,"2重登録","OK"))</f>
      </c>
    </row>
    <row r="323" spans="6:12" ht="13.5">
      <c r="F323" s="81"/>
      <c r="G323" s="79" t="s">
        <v>1299</v>
      </c>
      <c r="H323" s="79" t="s">
        <v>1300</v>
      </c>
      <c r="I323" s="83"/>
      <c r="L323" s="81"/>
    </row>
    <row r="324" spans="6:12" ht="13.5">
      <c r="F324" s="81"/>
      <c r="G324" s="115">
        <f>COUNTIF(M325:M372,"東近江市")</f>
        <v>15</v>
      </c>
      <c r="H324" s="574">
        <f>(G324/RIGHT(A371,2))</f>
        <v>0.32608695652173914</v>
      </c>
      <c r="I324" s="574"/>
      <c r="J324" s="574"/>
      <c r="L324" s="81"/>
    </row>
    <row r="325" spans="2:12" ht="13.5">
      <c r="B325" s="82" t="s">
        <v>668</v>
      </c>
      <c r="C325" s="82"/>
      <c r="D325" s="110" t="s">
        <v>1066</v>
      </c>
      <c r="E325" s="110"/>
      <c r="F325" s="110"/>
      <c r="G325" s="115"/>
      <c r="H325" s="116" t="s">
        <v>1067</v>
      </c>
      <c r="I325" s="83"/>
      <c r="K325" s="91"/>
      <c r="L325" s="81"/>
    </row>
    <row r="326" spans="1:14" s="95" customFormat="1" ht="13.5">
      <c r="A326" s="177" t="s">
        <v>67</v>
      </c>
      <c r="B326" s="178" t="s">
        <v>669</v>
      </c>
      <c r="C326" s="178" t="s">
        <v>670</v>
      </c>
      <c r="D326" s="82" t="s">
        <v>668</v>
      </c>
      <c r="E326" s="118"/>
      <c r="F326" s="177" t="s">
        <v>67</v>
      </c>
      <c r="G326" s="79" t="str">
        <f>B326&amp;C326</f>
        <v>安久智之</v>
      </c>
      <c r="H326" s="82" t="s">
        <v>668</v>
      </c>
      <c r="I326" s="118" t="s">
        <v>68</v>
      </c>
      <c r="J326" s="118">
        <v>1982</v>
      </c>
      <c r="K326" s="91">
        <f>IF(J326="","",(2013-J326))</f>
        <v>31</v>
      </c>
      <c r="L326" s="81" t="str">
        <f aca="true" t="shared" si="29" ref="L326:L361">IF(G326="","",IF(COUNTIF($G$3:$G$623,G326)&gt;1,"2重登録","OK"))</f>
        <v>OK</v>
      </c>
      <c r="M326" s="179" t="s">
        <v>948</v>
      </c>
      <c r="N326" s="118"/>
    </row>
    <row r="327" spans="1:14" s="95" customFormat="1" ht="13.5">
      <c r="A327" s="177" t="s">
        <v>323</v>
      </c>
      <c r="B327" s="178" t="s">
        <v>671</v>
      </c>
      <c r="C327" s="178" t="s">
        <v>672</v>
      </c>
      <c r="D327" s="82" t="s">
        <v>668</v>
      </c>
      <c r="E327" s="118"/>
      <c r="F327" s="177" t="s">
        <v>323</v>
      </c>
      <c r="G327" s="79" t="str">
        <f aca="true" t="shared" si="30" ref="G327:G370">B327&amp;C327</f>
        <v>伊藤弘将</v>
      </c>
      <c r="H327" s="82" t="s">
        <v>668</v>
      </c>
      <c r="I327" s="118" t="s">
        <v>361</v>
      </c>
      <c r="J327" s="118">
        <v>1975</v>
      </c>
      <c r="K327" s="91">
        <f aca="true" t="shared" si="31" ref="K327:K370">IF(J327="","",(2013-J327))</f>
        <v>38</v>
      </c>
      <c r="L327" s="81" t="str">
        <f t="shared" si="29"/>
        <v>OK</v>
      </c>
      <c r="M327" s="179" t="s">
        <v>948</v>
      </c>
      <c r="N327" s="118"/>
    </row>
    <row r="328" spans="1:14" s="95" customFormat="1" ht="13.5">
      <c r="A328" s="177" t="s">
        <v>673</v>
      </c>
      <c r="B328" s="178" t="s">
        <v>324</v>
      </c>
      <c r="C328" s="178" t="s">
        <v>325</v>
      </c>
      <c r="D328" s="82" t="s">
        <v>668</v>
      </c>
      <c r="E328" s="118"/>
      <c r="F328" s="177" t="s">
        <v>673</v>
      </c>
      <c r="G328" s="79" t="str">
        <f t="shared" si="30"/>
        <v>稲泉　聡</v>
      </c>
      <c r="H328" s="82" t="s">
        <v>668</v>
      </c>
      <c r="I328" s="118" t="s">
        <v>944</v>
      </c>
      <c r="J328" s="118">
        <v>1967</v>
      </c>
      <c r="K328" s="91">
        <f t="shared" si="31"/>
        <v>46</v>
      </c>
      <c r="L328" s="81" t="str">
        <f t="shared" si="29"/>
        <v>OK</v>
      </c>
      <c r="M328" s="118" t="s">
        <v>326</v>
      </c>
      <c r="N328" s="118"/>
    </row>
    <row r="329" spans="1:14" s="95" customFormat="1" ht="13.5">
      <c r="A329" s="177" t="s">
        <v>674</v>
      </c>
      <c r="B329" s="178" t="s">
        <v>675</v>
      </c>
      <c r="C329" s="178" t="s">
        <v>676</v>
      </c>
      <c r="D329" s="82" t="s">
        <v>668</v>
      </c>
      <c r="E329" s="118"/>
      <c r="F329" s="177" t="s">
        <v>674</v>
      </c>
      <c r="G329" s="79" t="str">
        <f t="shared" si="30"/>
        <v>岡川謙二</v>
      </c>
      <c r="H329" s="82" t="s">
        <v>668</v>
      </c>
      <c r="I329" s="118" t="s">
        <v>1048</v>
      </c>
      <c r="J329" s="118">
        <v>1967</v>
      </c>
      <c r="K329" s="91">
        <f t="shared" si="31"/>
        <v>46</v>
      </c>
      <c r="L329" s="81" t="str">
        <f t="shared" si="29"/>
        <v>OK</v>
      </c>
      <c r="M329" s="118" t="s">
        <v>326</v>
      </c>
      <c r="N329" s="118"/>
    </row>
    <row r="330" spans="1:14" s="95" customFormat="1" ht="13.5">
      <c r="A330" s="177" t="s">
        <v>677</v>
      </c>
      <c r="B330" s="178" t="s">
        <v>678</v>
      </c>
      <c r="C330" s="178" t="s">
        <v>679</v>
      </c>
      <c r="D330" s="82" t="s">
        <v>668</v>
      </c>
      <c r="E330" s="118"/>
      <c r="F330" s="177" t="s">
        <v>677</v>
      </c>
      <c r="G330" s="79" t="str">
        <f t="shared" si="30"/>
        <v>岡田貴行</v>
      </c>
      <c r="H330" s="82" t="s">
        <v>668</v>
      </c>
      <c r="I330" s="118" t="s">
        <v>1048</v>
      </c>
      <c r="J330" s="118">
        <v>1983</v>
      </c>
      <c r="K330" s="91">
        <f t="shared" si="31"/>
        <v>30</v>
      </c>
      <c r="L330" s="81" t="str">
        <f t="shared" si="29"/>
        <v>OK</v>
      </c>
      <c r="M330" s="118" t="s">
        <v>326</v>
      </c>
      <c r="N330" s="118"/>
    </row>
    <row r="331" spans="1:14" s="95" customFormat="1" ht="13.5">
      <c r="A331" s="177" t="s">
        <v>680</v>
      </c>
      <c r="B331" s="178" t="s">
        <v>681</v>
      </c>
      <c r="C331" s="178" t="s">
        <v>682</v>
      </c>
      <c r="D331" s="82" t="s">
        <v>668</v>
      </c>
      <c r="E331" s="118"/>
      <c r="F331" s="177" t="s">
        <v>680</v>
      </c>
      <c r="G331" s="79" t="str">
        <f t="shared" si="30"/>
        <v>河野浩一</v>
      </c>
      <c r="H331" s="82" t="s">
        <v>668</v>
      </c>
      <c r="I331" s="118" t="s">
        <v>1048</v>
      </c>
      <c r="J331" s="118">
        <v>1968</v>
      </c>
      <c r="K331" s="91">
        <f t="shared" si="31"/>
        <v>45</v>
      </c>
      <c r="L331" s="81" t="str">
        <f t="shared" si="29"/>
        <v>OK</v>
      </c>
      <c r="M331" s="179" t="s">
        <v>948</v>
      </c>
      <c r="N331" s="118"/>
    </row>
    <row r="332" spans="1:14" s="95" customFormat="1" ht="13.5">
      <c r="A332" s="177" t="s">
        <v>683</v>
      </c>
      <c r="B332" s="178" t="s">
        <v>493</v>
      </c>
      <c r="C332" s="178" t="s">
        <v>687</v>
      </c>
      <c r="D332" s="82" t="s">
        <v>668</v>
      </c>
      <c r="E332" s="118"/>
      <c r="F332" s="177" t="s">
        <v>683</v>
      </c>
      <c r="G332" s="79" t="str">
        <f t="shared" si="30"/>
        <v>児玉雅弘</v>
      </c>
      <c r="H332" s="82" t="s">
        <v>668</v>
      </c>
      <c r="I332" s="118" t="s">
        <v>944</v>
      </c>
      <c r="J332" s="118">
        <v>1965</v>
      </c>
      <c r="K332" s="91">
        <f t="shared" si="31"/>
        <v>48</v>
      </c>
      <c r="L332" s="81" t="str">
        <f t="shared" si="29"/>
        <v>OK</v>
      </c>
      <c r="M332" s="118" t="s">
        <v>327</v>
      </c>
      <c r="N332" s="118"/>
    </row>
    <row r="333" spans="1:14" s="95" customFormat="1" ht="13.5">
      <c r="A333" s="197" t="s">
        <v>684</v>
      </c>
      <c r="B333" s="180" t="s">
        <v>69</v>
      </c>
      <c r="C333" s="180" t="s">
        <v>70</v>
      </c>
      <c r="D333" s="82" t="s">
        <v>668</v>
      </c>
      <c r="E333" s="183"/>
      <c r="F333" s="187" t="s">
        <v>684</v>
      </c>
      <c r="G333" s="85" t="str">
        <f t="shared" si="30"/>
        <v>名田育子</v>
      </c>
      <c r="H333" s="82" t="s">
        <v>668</v>
      </c>
      <c r="I333" s="184" t="s">
        <v>1301</v>
      </c>
      <c r="J333" s="183">
        <v>1953</v>
      </c>
      <c r="K333" s="91">
        <f t="shared" si="31"/>
        <v>60</v>
      </c>
      <c r="L333" s="81" t="str">
        <f t="shared" si="29"/>
        <v>OK</v>
      </c>
      <c r="M333" s="187" t="s">
        <v>948</v>
      </c>
      <c r="N333" s="118"/>
    </row>
    <row r="334" spans="1:14" s="95" customFormat="1" ht="13.5">
      <c r="A334" s="177" t="s">
        <v>685</v>
      </c>
      <c r="B334" s="178"/>
      <c r="C334" s="178"/>
      <c r="D334" s="82"/>
      <c r="E334" s="183"/>
      <c r="F334" s="187"/>
      <c r="G334" s="80"/>
      <c r="H334" s="82"/>
      <c r="I334" s="183"/>
      <c r="J334" s="183"/>
      <c r="K334" s="91"/>
      <c r="L334" s="81"/>
      <c r="M334" s="187"/>
      <c r="N334" s="118"/>
    </row>
    <row r="335" spans="1:14" s="95" customFormat="1" ht="13.5">
      <c r="A335" s="177" t="s">
        <v>686</v>
      </c>
      <c r="B335" s="178" t="s">
        <v>691</v>
      </c>
      <c r="C335" s="178" t="s">
        <v>692</v>
      </c>
      <c r="D335" s="82" t="s">
        <v>668</v>
      </c>
      <c r="E335" s="118"/>
      <c r="F335" s="177" t="s">
        <v>686</v>
      </c>
      <c r="G335" s="79" t="str">
        <f t="shared" si="30"/>
        <v>杉山邦夫</v>
      </c>
      <c r="H335" s="82" t="s">
        <v>668</v>
      </c>
      <c r="I335" s="118" t="s">
        <v>944</v>
      </c>
      <c r="J335" s="118">
        <v>1950</v>
      </c>
      <c r="K335" s="91">
        <f t="shared" si="31"/>
        <v>63</v>
      </c>
      <c r="L335" s="81" t="str">
        <f t="shared" si="29"/>
        <v>OK</v>
      </c>
      <c r="M335" s="118" t="s">
        <v>328</v>
      </c>
      <c r="N335" s="118"/>
    </row>
    <row r="336" spans="1:14" s="95" customFormat="1" ht="13.5">
      <c r="A336" s="177" t="s">
        <v>688</v>
      </c>
      <c r="B336" s="178" t="s">
        <v>694</v>
      </c>
      <c r="C336" s="178" t="s">
        <v>695</v>
      </c>
      <c r="D336" s="82" t="s">
        <v>668</v>
      </c>
      <c r="E336" s="118"/>
      <c r="F336" s="177" t="s">
        <v>688</v>
      </c>
      <c r="G336" s="79" t="str">
        <f t="shared" si="30"/>
        <v>杉本龍平</v>
      </c>
      <c r="H336" s="82" t="s">
        <v>668</v>
      </c>
      <c r="I336" s="118" t="s">
        <v>361</v>
      </c>
      <c r="J336" s="118">
        <v>1976</v>
      </c>
      <c r="K336" s="91">
        <f t="shared" si="31"/>
        <v>37</v>
      </c>
      <c r="L336" s="81" t="str">
        <f t="shared" si="29"/>
        <v>OK</v>
      </c>
      <c r="M336" s="118" t="s">
        <v>367</v>
      </c>
      <c r="N336" s="118"/>
    </row>
    <row r="337" spans="1:14" s="95" customFormat="1" ht="13.5">
      <c r="A337" s="177" t="s">
        <v>689</v>
      </c>
      <c r="B337" s="178" t="s">
        <v>697</v>
      </c>
      <c r="C337" s="178" t="s">
        <v>698</v>
      </c>
      <c r="D337" s="82" t="s">
        <v>668</v>
      </c>
      <c r="E337" s="118"/>
      <c r="F337" s="177" t="s">
        <v>689</v>
      </c>
      <c r="G337" s="79" t="str">
        <f t="shared" si="30"/>
        <v>西内友也</v>
      </c>
      <c r="H337" s="82" t="s">
        <v>668</v>
      </c>
      <c r="I337" s="118" t="s">
        <v>361</v>
      </c>
      <c r="J337" s="118">
        <v>1981</v>
      </c>
      <c r="K337" s="91">
        <f t="shared" si="31"/>
        <v>32</v>
      </c>
      <c r="L337" s="81" t="str">
        <f t="shared" si="29"/>
        <v>OK</v>
      </c>
      <c r="M337" s="118" t="s">
        <v>329</v>
      </c>
      <c r="N337" s="118"/>
    </row>
    <row r="338" spans="1:14" s="95" customFormat="1" ht="13.5">
      <c r="A338" s="177" t="s">
        <v>690</v>
      </c>
      <c r="B338" s="178" t="s">
        <v>700</v>
      </c>
      <c r="C338" s="178" t="s">
        <v>701</v>
      </c>
      <c r="D338" s="82" t="s">
        <v>668</v>
      </c>
      <c r="E338" s="118"/>
      <c r="F338" s="177" t="s">
        <v>690</v>
      </c>
      <c r="G338" s="79" t="str">
        <f t="shared" si="30"/>
        <v>川原慎洋</v>
      </c>
      <c r="H338" s="82" t="s">
        <v>668</v>
      </c>
      <c r="I338" s="118" t="s">
        <v>361</v>
      </c>
      <c r="J338" s="118">
        <v>1985</v>
      </c>
      <c r="K338" s="91">
        <f t="shared" si="31"/>
        <v>28</v>
      </c>
      <c r="L338" s="81" t="str">
        <f t="shared" si="29"/>
        <v>OK</v>
      </c>
      <c r="M338" s="118" t="s">
        <v>369</v>
      </c>
      <c r="N338" s="118"/>
    </row>
    <row r="339" spans="1:14" s="95" customFormat="1" ht="13.5">
      <c r="A339" s="177" t="s">
        <v>693</v>
      </c>
      <c r="B339" s="178" t="s">
        <v>611</v>
      </c>
      <c r="C339" s="178" t="s">
        <v>703</v>
      </c>
      <c r="D339" s="82" t="s">
        <v>668</v>
      </c>
      <c r="E339" s="118"/>
      <c r="F339" s="177" t="s">
        <v>693</v>
      </c>
      <c r="G339" s="79" t="str">
        <f t="shared" si="30"/>
        <v>川上英二</v>
      </c>
      <c r="H339" s="82" t="s">
        <v>668</v>
      </c>
      <c r="I339" s="118" t="s">
        <v>1302</v>
      </c>
      <c r="J339" s="118">
        <v>1963</v>
      </c>
      <c r="K339" s="91">
        <f t="shared" si="31"/>
        <v>50</v>
      </c>
      <c r="L339" s="81" t="str">
        <f t="shared" si="29"/>
        <v>OK</v>
      </c>
      <c r="M339" s="179" t="s">
        <v>948</v>
      </c>
      <c r="N339" s="118"/>
    </row>
    <row r="340" spans="1:14" s="95" customFormat="1" ht="13.5">
      <c r="A340" s="177" t="s">
        <v>696</v>
      </c>
      <c r="B340" s="178" t="s">
        <v>705</v>
      </c>
      <c r="C340" s="178" t="s">
        <v>706</v>
      </c>
      <c r="D340" s="82" t="s">
        <v>668</v>
      </c>
      <c r="E340" s="118"/>
      <c r="F340" s="177" t="s">
        <v>696</v>
      </c>
      <c r="G340" s="79" t="str">
        <f t="shared" si="30"/>
        <v>泉谷純也</v>
      </c>
      <c r="H340" s="82" t="s">
        <v>668</v>
      </c>
      <c r="I340" s="118" t="s">
        <v>944</v>
      </c>
      <c r="J340" s="118">
        <v>1982</v>
      </c>
      <c r="K340" s="91">
        <f t="shared" si="31"/>
        <v>31</v>
      </c>
      <c r="L340" s="81" t="str">
        <f t="shared" si="29"/>
        <v>OK</v>
      </c>
      <c r="M340" s="179" t="s">
        <v>948</v>
      </c>
      <c r="N340" s="118"/>
    </row>
    <row r="341" spans="1:14" s="95" customFormat="1" ht="13.5">
      <c r="A341" s="177" t="s">
        <v>699</v>
      </c>
      <c r="B341" s="178" t="s">
        <v>655</v>
      </c>
      <c r="C341" s="178" t="s">
        <v>708</v>
      </c>
      <c r="D341" s="82" t="s">
        <v>668</v>
      </c>
      <c r="E341" s="118"/>
      <c r="F341" s="177" t="s">
        <v>699</v>
      </c>
      <c r="G341" s="79" t="str">
        <f t="shared" si="30"/>
        <v>浅田隆昭</v>
      </c>
      <c r="H341" s="82" t="s">
        <v>668</v>
      </c>
      <c r="I341" s="118" t="s">
        <v>944</v>
      </c>
      <c r="J341" s="118">
        <v>1964</v>
      </c>
      <c r="K341" s="91">
        <f t="shared" si="31"/>
        <v>49</v>
      </c>
      <c r="L341" s="81" t="str">
        <f t="shared" si="29"/>
        <v>OK</v>
      </c>
      <c r="M341" s="118" t="s">
        <v>368</v>
      </c>
      <c r="N341" s="118"/>
    </row>
    <row r="342" spans="1:14" s="95" customFormat="1" ht="13.5">
      <c r="A342" s="177" t="s">
        <v>702</v>
      </c>
      <c r="B342" s="178" t="s">
        <v>710</v>
      </c>
      <c r="C342" s="178" t="s">
        <v>711</v>
      </c>
      <c r="D342" s="82" t="s">
        <v>668</v>
      </c>
      <c r="E342" s="118"/>
      <c r="F342" s="177" t="s">
        <v>702</v>
      </c>
      <c r="G342" s="79" t="str">
        <f t="shared" si="30"/>
        <v>前田雅人</v>
      </c>
      <c r="H342" s="82" t="s">
        <v>668</v>
      </c>
      <c r="I342" s="118" t="s">
        <v>361</v>
      </c>
      <c r="J342" s="118">
        <v>1959</v>
      </c>
      <c r="K342" s="91">
        <f t="shared" si="31"/>
        <v>54</v>
      </c>
      <c r="L342" s="81" t="str">
        <f t="shared" si="29"/>
        <v>OK</v>
      </c>
      <c r="M342" s="118" t="s">
        <v>369</v>
      </c>
      <c r="N342" s="118"/>
    </row>
    <row r="343" spans="1:14" s="95" customFormat="1" ht="13.5">
      <c r="A343" s="177" t="s">
        <v>704</v>
      </c>
      <c r="B343" s="181" t="s">
        <v>330</v>
      </c>
      <c r="C343" s="182" t="s">
        <v>331</v>
      </c>
      <c r="D343" s="82" t="s">
        <v>668</v>
      </c>
      <c r="E343" s="118"/>
      <c r="F343" s="177" t="s">
        <v>704</v>
      </c>
      <c r="G343" s="79" t="str">
        <f t="shared" si="30"/>
        <v>土田典人</v>
      </c>
      <c r="H343" s="82" t="s">
        <v>668</v>
      </c>
      <c r="I343" s="118" t="s">
        <v>361</v>
      </c>
      <c r="J343" s="118">
        <v>1964</v>
      </c>
      <c r="K343" s="91">
        <f t="shared" si="31"/>
        <v>49</v>
      </c>
      <c r="L343" s="81" t="str">
        <f t="shared" si="29"/>
        <v>OK</v>
      </c>
      <c r="M343" s="118" t="s">
        <v>367</v>
      </c>
      <c r="N343" s="118"/>
    </row>
    <row r="344" spans="1:14" s="95" customFormat="1" ht="13.5">
      <c r="A344" s="198" t="s">
        <v>707</v>
      </c>
      <c r="B344" s="178" t="s">
        <v>232</v>
      </c>
      <c r="C344" s="178" t="s">
        <v>233</v>
      </c>
      <c r="D344" s="82" t="s">
        <v>668</v>
      </c>
      <c r="E344" s="118"/>
      <c r="F344" s="177" t="s">
        <v>707</v>
      </c>
      <c r="G344" s="79" t="str">
        <f t="shared" si="30"/>
        <v>二ツ井裕也</v>
      </c>
      <c r="H344" s="82" t="s">
        <v>668</v>
      </c>
      <c r="I344" s="118" t="s">
        <v>1303</v>
      </c>
      <c r="J344" s="118">
        <v>1990</v>
      </c>
      <c r="K344" s="91">
        <f t="shared" si="31"/>
        <v>23</v>
      </c>
      <c r="L344" s="81" t="str">
        <f t="shared" si="29"/>
        <v>OK</v>
      </c>
      <c r="M344" s="179" t="s">
        <v>948</v>
      </c>
      <c r="N344" s="118"/>
    </row>
    <row r="345" spans="1:14" s="95" customFormat="1" ht="13.5">
      <c r="A345" s="198" t="s">
        <v>709</v>
      </c>
      <c r="B345" s="178" t="s">
        <v>234</v>
      </c>
      <c r="C345" s="178" t="s">
        <v>235</v>
      </c>
      <c r="D345" s="82" t="s">
        <v>668</v>
      </c>
      <c r="E345" s="118"/>
      <c r="F345" s="177" t="s">
        <v>709</v>
      </c>
      <c r="G345" s="79" t="str">
        <f t="shared" si="30"/>
        <v>森永洋介</v>
      </c>
      <c r="H345" s="82" t="s">
        <v>668</v>
      </c>
      <c r="I345" s="118" t="s">
        <v>944</v>
      </c>
      <c r="J345" s="118">
        <v>1989</v>
      </c>
      <c r="K345" s="91">
        <f t="shared" si="31"/>
        <v>24</v>
      </c>
      <c r="L345" s="81" t="str">
        <f t="shared" si="29"/>
        <v>OK</v>
      </c>
      <c r="M345" s="177" t="s">
        <v>366</v>
      </c>
      <c r="N345" s="118"/>
    </row>
    <row r="346" spans="1:14" s="95" customFormat="1" ht="13.5">
      <c r="A346" s="177" t="s">
        <v>712</v>
      </c>
      <c r="B346" s="178" t="s">
        <v>718</v>
      </c>
      <c r="C346" s="178" t="s">
        <v>719</v>
      </c>
      <c r="D346" s="82" t="s">
        <v>668</v>
      </c>
      <c r="E346" s="118"/>
      <c r="F346" s="177" t="s">
        <v>712</v>
      </c>
      <c r="G346" s="79" t="str">
        <f t="shared" si="30"/>
        <v>冨田哲弥</v>
      </c>
      <c r="H346" s="82" t="s">
        <v>668</v>
      </c>
      <c r="I346" s="118" t="s">
        <v>361</v>
      </c>
      <c r="J346" s="118">
        <v>1966</v>
      </c>
      <c r="K346" s="91">
        <f t="shared" si="31"/>
        <v>47</v>
      </c>
      <c r="L346" s="81" t="str">
        <f t="shared" si="29"/>
        <v>OK</v>
      </c>
      <c r="M346" s="118" t="s">
        <v>947</v>
      </c>
      <c r="N346" s="118"/>
    </row>
    <row r="347" spans="1:14" s="95" customFormat="1" ht="13.5">
      <c r="A347" s="177" t="s">
        <v>715</v>
      </c>
      <c r="B347" s="178" t="s">
        <v>565</v>
      </c>
      <c r="C347" s="178" t="s">
        <v>721</v>
      </c>
      <c r="D347" s="82" t="s">
        <v>668</v>
      </c>
      <c r="E347" s="118"/>
      <c r="F347" s="177" t="s">
        <v>715</v>
      </c>
      <c r="G347" s="79" t="str">
        <f t="shared" si="30"/>
        <v>並河康訓</v>
      </c>
      <c r="H347" s="82" t="s">
        <v>668</v>
      </c>
      <c r="I347" s="118" t="s">
        <v>1049</v>
      </c>
      <c r="J347" s="118">
        <v>1959</v>
      </c>
      <c r="K347" s="91">
        <f t="shared" si="31"/>
        <v>54</v>
      </c>
      <c r="L347" s="81" t="str">
        <f t="shared" si="29"/>
        <v>OK</v>
      </c>
      <c r="M347" s="118" t="s">
        <v>326</v>
      </c>
      <c r="N347" s="118"/>
    </row>
    <row r="348" spans="1:14" s="95" customFormat="1" ht="13.5">
      <c r="A348" s="177" t="s">
        <v>716</v>
      </c>
      <c r="B348" s="178" t="s">
        <v>723</v>
      </c>
      <c r="C348" s="178" t="s">
        <v>724</v>
      </c>
      <c r="D348" s="82" t="s">
        <v>668</v>
      </c>
      <c r="E348" s="118"/>
      <c r="F348" s="177" t="s">
        <v>716</v>
      </c>
      <c r="G348" s="79" t="str">
        <f t="shared" si="30"/>
        <v>名田一茂</v>
      </c>
      <c r="H348" s="82" t="s">
        <v>668</v>
      </c>
      <c r="I348" s="118" t="s">
        <v>1048</v>
      </c>
      <c r="J348" s="118">
        <v>1953</v>
      </c>
      <c r="K348" s="91">
        <f t="shared" si="31"/>
        <v>60</v>
      </c>
      <c r="L348" s="81" t="str">
        <f t="shared" si="29"/>
        <v>OK</v>
      </c>
      <c r="M348" s="118" t="s">
        <v>948</v>
      </c>
      <c r="N348" s="118"/>
    </row>
    <row r="349" spans="1:14" s="95" customFormat="1" ht="13.5">
      <c r="A349" s="177" t="s">
        <v>717</v>
      </c>
      <c r="B349" s="178" t="s">
        <v>332</v>
      </c>
      <c r="C349" s="178" t="s">
        <v>1304</v>
      </c>
      <c r="D349" s="82" t="s">
        <v>668</v>
      </c>
      <c r="E349" s="118"/>
      <c r="F349" s="177" t="s">
        <v>717</v>
      </c>
      <c r="G349" s="79" t="str">
        <f t="shared" si="30"/>
        <v>辰巳悟朗</v>
      </c>
      <c r="H349" s="82" t="s">
        <v>668</v>
      </c>
      <c r="I349" s="118" t="s">
        <v>944</v>
      </c>
      <c r="J349" s="118">
        <v>1974</v>
      </c>
      <c r="K349" s="91">
        <f t="shared" si="31"/>
        <v>39</v>
      </c>
      <c r="L349" s="81" t="str">
        <f t="shared" si="29"/>
        <v>OK</v>
      </c>
      <c r="M349" s="118" t="s">
        <v>326</v>
      </c>
      <c r="N349" s="118"/>
    </row>
    <row r="350" spans="1:14" s="95" customFormat="1" ht="13.5">
      <c r="A350" s="177" t="s">
        <v>720</v>
      </c>
      <c r="B350" s="183" t="s">
        <v>333</v>
      </c>
      <c r="C350" s="183" t="s">
        <v>334</v>
      </c>
      <c r="D350" s="82" t="s">
        <v>668</v>
      </c>
      <c r="E350" s="118"/>
      <c r="F350" s="177" t="s">
        <v>720</v>
      </c>
      <c r="G350" s="79" t="str">
        <f t="shared" si="30"/>
        <v>米倉政已</v>
      </c>
      <c r="H350" s="82" t="s">
        <v>668</v>
      </c>
      <c r="I350" s="118" t="s">
        <v>1048</v>
      </c>
      <c r="J350" s="118">
        <v>1950</v>
      </c>
      <c r="K350" s="91">
        <f t="shared" si="31"/>
        <v>63</v>
      </c>
      <c r="L350" s="81" t="str">
        <f t="shared" si="29"/>
        <v>OK</v>
      </c>
      <c r="M350" s="118" t="s">
        <v>366</v>
      </c>
      <c r="N350" s="118"/>
    </row>
    <row r="351" spans="1:14" s="95" customFormat="1" ht="13.5">
      <c r="A351" s="177" t="s">
        <v>722</v>
      </c>
      <c r="B351" s="180" t="s">
        <v>681</v>
      </c>
      <c r="C351" s="180" t="s">
        <v>730</v>
      </c>
      <c r="D351" s="82" t="s">
        <v>668</v>
      </c>
      <c r="E351" s="183"/>
      <c r="F351" s="187" t="s">
        <v>722</v>
      </c>
      <c r="G351" s="85" t="str">
        <f t="shared" si="30"/>
        <v>河野晶子</v>
      </c>
      <c r="H351" s="82" t="s">
        <v>668</v>
      </c>
      <c r="I351" s="184" t="s">
        <v>342</v>
      </c>
      <c r="J351" s="183">
        <v>1970</v>
      </c>
      <c r="K351" s="91">
        <f t="shared" si="31"/>
        <v>43</v>
      </c>
      <c r="L351" s="81" t="str">
        <f t="shared" si="29"/>
        <v>OK</v>
      </c>
      <c r="M351" s="118" t="s">
        <v>326</v>
      </c>
      <c r="N351" s="118"/>
    </row>
    <row r="352" spans="1:14" s="95" customFormat="1" ht="13.5">
      <c r="A352" s="177" t="s">
        <v>725</v>
      </c>
      <c r="B352" s="180" t="s">
        <v>733</v>
      </c>
      <c r="C352" s="180" t="s">
        <v>734</v>
      </c>
      <c r="D352" s="82" t="s">
        <v>668</v>
      </c>
      <c r="E352" s="183"/>
      <c r="F352" s="187" t="s">
        <v>725</v>
      </c>
      <c r="G352" s="85" t="str">
        <f t="shared" si="30"/>
        <v>森田恵美</v>
      </c>
      <c r="H352" s="82" t="s">
        <v>668</v>
      </c>
      <c r="I352" s="184" t="s">
        <v>1050</v>
      </c>
      <c r="J352" s="183">
        <v>1971</v>
      </c>
      <c r="K352" s="91">
        <f t="shared" si="31"/>
        <v>42</v>
      </c>
      <c r="L352" s="81" t="str">
        <f t="shared" si="29"/>
        <v>OK</v>
      </c>
      <c r="M352" s="179" t="s">
        <v>948</v>
      </c>
      <c r="N352" s="118"/>
    </row>
    <row r="353" spans="1:14" s="95" customFormat="1" ht="13.5">
      <c r="A353" s="177" t="s">
        <v>726</v>
      </c>
      <c r="B353" s="180" t="s">
        <v>581</v>
      </c>
      <c r="C353" s="180" t="s">
        <v>737</v>
      </c>
      <c r="D353" s="82" t="s">
        <v>668</v>
      </c>
      <c r="E353" s="183"/>
      <c r="F353" s="187" t="s">
        <v>726</v>
      </c>
      <c r="G353" s="85" t="str">
        <f t="shared" si="30"/>
        <v>西澤友紀</v>
      </c>
      <c r="H353" s="82" t="s">
        <v>668</v>
      </c>
      <c r="I353" s="184" t="s">
        <v>335</v>
      </c>
      <c r="J353" s="183">
        <v>1975</v>
      </c>
      <c r="K353" s="91">
        <f t="shared" si="31"/>
        <v>38</v>
      </c>
      <c r="L353" s="81" t="str">
        <f t="shared" si="29"/>
        <v>OK</v>
      </c>
      <c r="M353" s="179" t="s">
        <v>948</v>
      </c>
      <c r="N353" s="118"/>
    </row>
    <row r="354" spans="1:14" s="95" customFormat="1" ht="13.5">
      <c r="A354" s="177" t="s">
        <v>727</v>
      </c>
      <c r="B354" s="180" t="s">
        <v>611</v>
      </c>
      <c r="C354" s="180" t="s">
        <v>584</v>
      </c>
      <c r="D354" s="82" t="s">
        <v>668</v>
      </c>
      <c r="E354" s="183"/>
      <c r="F354" s="187" t="s">
        <v>727</v>
      </c>
      <c r="G354" s="85" t="str">
        <f t="shared" si="30"/>
        <v>川上美弥子</v>
      </c>
      <c r="H354" s="82" t="s">
        <v>668</v>
      </c>
      <c r="I354" s="184" t="s">
        <v>335</v>
      </c>
      <c r="J354" s="183">
        <v>1971</v>
      </c>
      <c r="K354" s="91">
        <f t="shared" si="31"/>
        <v>42</v>
      </c>
      <c r="L354" s="81" t="str">
        <f t="shared" si="29"/>
        <v>OK</v>
      </c>
      <c r="M354" s="179" t="s">
        <v>948</v>
      </c>
      <c r="N354" s="118"/>
    </row>
    <row r="355" spans="1:14" s="95" customFormat="1" ht="13.5">
      <c r="A355" s="177" t="s">
        <v>728</v>
      </c>
      <c r="B355" s="180" t="s">
        <v>582</v>
      </c>
      <c r="C355" s="180" t="s">
        <v>448</v>
      </c>
      <c r="D355" s="82" t="s">
        <v>668</v>
      </c>
      <c r="E355" s="183"/>
      <c r="F355" s="187" t="s">
        <v>728</v>
      </c>
      <c r="G355" s="85" t="str">
        <f t="shared" si="30"/>
        <v>速水直美</v>
      </c>
      <c r="H355" s="82" t="s">
        <v>668</v>
      </c>
      <c r="I355" s="184" t="s">
        <v>335</v>
      </c>
      <c r="J355" s="183">
        <v>1967</v>
      </c>
      <c r="K355" s="91">
        <f t="shared" si="31"/>
        <v>46</v>
      </c>
      <c r="L355" s="81" t="str">
        <f t="shared" si="29"/>
        <v>OK</v>
      </c>
      <c r="M355" s="179" t="s">
        <v>948</v>
      </c>
      <c r="N355" s="118"/>
    </row>
    <row r="356" spans="1:14" s="95" customFormat="1" ht="13.5">
      <c r="A356" s="177" t="s">
        <v>729</v>
      </c>
      <c r="B356" s="180" t="s">
        <v>739</v>
      </c>
      <c r="C356" s="180" t="s">
        <v>740</v>
      </c>
      <c r="D356" s="82" t="s">
        <v>668</v>
      </c>
      <c r="E356" s="183"/>
      <c r="F356" s="187" t="s">
        <v>729</v>
      </c>
      <c r="G356" s="85" t="str">
        <f t="shared" si="30"/>
        <v>多田麻実</v>
      </c>
      <c r="H356" s="82" t="s">
        <v>668</v>
      </c>
      <c r="I356" s="184" t="s">
        <v>335</v>
      </c>
      <c r="J356" s="183">
        <v>1980</v>
      </c>
      <c r="K356" s="91">
        <f t="shared" si="31"/>
        <v>33</v>
      </c>
      <c r="L356" s="81" t="str">
        <f t="shared" si="29"/>
        <v>OK</v>
      </c>
      <c r="M356" s="118" t="s">
        <v>336</v>
      </c>
      <c r="N356" s="118"/>
    </row>
    <row r="357" spans="1:14" s="95" customFormat="1" ht="13.5">
      <c r="A357" s="177" t="s">
        <v>731</v>
      </c>
      <c r="B357" s="180" t="s">
        <v>410</v>
      </c>
      <c r="C357" s="180" t="s">
        <v>741</v>
      </c>
      <c r="D357" s="82" t="s">
        <v>668</v>
      </c>
      <c r="E357" s="183"/>
      <c r="F357" s="187" t="s">
        <v>731</v>
      </c>
      <c r="G357" s="85" t="str">
        <f t="shared" si="30"/>
        <v>中村純子</v>
      </c>
      <c r="H357" s="82" t="s">
        <v>668</v>
      </c>
      <c r="I357" s="184" t="s">
        <v>337</v>
      </c>
      <c r="J357" s="183">
        <v>1982</v>
      </c>
      <c r="K357" s="91">
        <f t="shared" si="31"/>
        <v>31</v>
      </c>
      <c r="L357" s="81" t="str">
        <f t="shared" si="29"/>
        <v>OK</v>
      </c>
      <c r="M357" s="118" t="s">
        <v>336</v>
      </c>
      <c r="N357" s="118"/>
    </row>
    <row r="358" spans="1:14" s="95" customFormat="1" ht="13.5">
      <c r="A358" s="177" t="s">
        <v>732</v>
      </c>
      <c r="B358" s="180" t="s">
        <v>742</v>
      </c>
      <c r="C358" s="180" t="s">
        <v>743</v>
      </c>
      <c r="D358" s="82" t="s">
        <v>668</v>
      </c>
      <c r="E358" s="183"/>
      <c r="F358" s="187" t="s">
        <v>732</v>
      </c>
      <c r="G358" s="85" t="str">
        <f t="shared" si="30"/>
        <v>堀田明子</v>
      </c>
      <c r="H358" s="82" t="s">
        <v>668</v>
      </c>
      <c r="I358" s="184" t="s">
        <v>337</v>
      </c>
      <c r="J358" s="183">
        <v>1970</v>
      </c>
      <c r="K358" s="91">
        <f t="shared" si="31"/>
        <v>43</v>
      </c>
      <c r="L358" s="81" t="str">
        <f t="shared" si="29"/>
        <v>OK</v>
      </c>
      <c r="M358" s="184" t="s">
        <v>948</v>
      </c>
      <c r="N358" s="118"/>
    </row>
    <row r="359" spans="1:14" ht="13.5">
      <c r="A359" s="177" t="s">
        <v>735</v>
      </c>
      <c r="B359" s="185" t="s">
        <v>338</v>
      </c>
      <c r="C359" s="185" t="s">
        <v>339</v>
      </c>
      <c r="D359" s="82" t="s">
        <v>668</v>
      </c>
      <c r="E359" s="201"/>
      <c r="F359" s="187" t="s">
        <v>735</v>
      </c>
      <c r="G359" s="85" t="str">
        <f t="shared" si="30"/>
        <v>岡川恭子</v>
      </c>
      <c r="H359" s="82" t="s">
        <v>668</v>
      </c>
      <c r="I359" s="184" t="s">
        <v>918</v>
      </c>
      <c r="J359" s="183">
        <v>1969</v>
      </c>
      <c r="K359" s="91">
        <f t="shared" si="31"/>
        <v>44</v>
      </c>
      <c r="L359" s="81" t="str">
        <f t="shared" si="29"/>
        <v>OK</v>
      </c>
      <c r="M359" s="118" t="s">
        <v>326</v>
      </c>
      <c r="N359" s="176"/>
    </row>
    <row r="360" spans="1:14" s="95" customFormat="1" ht="13.5">
      <c r="A360" s="177" t="s">
        <v>736</v>
      </c>
      <c r="B360" s="186" t="s">
        <v>340</v>
      </c>
      <c r="C360" s="186" t="s">
        <v>341</v>
      </c>
      <c r="D360" s="82" t="s">
        <v>668</v>
      </c>
      <c r="E360" s="183"/>
      <c r="F360" s="187" t="s">
        <v>736</v>
      </c>
      <c r="G360" s="85" t="str">
        <f t="shared" si="30"/>
        <v>富田さおり</v>
      </c>
      <c r="H360" s="82" t="s">
        <v>668</v>
      </c>
      <c r="I360" s="184" t="s">
        <v>1050</v>
      </c>
      <c r="J360" s="183">
        <v>1973</v>
      </c>
      <c r="K360" s="91">
        <f t="shared" si="31"/>
        <v>40</v>
      </c>
      <c r="L360" s="81" t="str">
        <f t="shared" si="29"/>
        <v>OK</v>
      </c>
      <c r="M360" s="118" t="s">
        <v>947</v>
      </c>
      <c r="N360" s="118"/>
    </row>
    <row r="361" spans="1:14" s="95" customFormat="1" ht="13.5">
      <c r="A361" s="177" t="s">
        <v>738</v>
      </c>
      <c r="B361" s="180" t="s">
        <v>713</v>
      </c>
      <c r="C361" s="180" t="s">
        <v>714</v>
      </c>
      <c r="D361" s="82" t="s">
        <v>668</v>
      </c>
      <c r="E361" s="183"/>
      <c r="F361" s="187" t="s">
        <v>738</v>
      </c>
      <c r="G361" s="85" t="str">
        <f t="shared" si="30"/>
        <v>大脇和世</v>
      </c>
      <c r="H361" s="82" t="s">
        <v>668</v>
      </c>
      <c r="I361" s="184" t="s">
        <v>1051</v>
      </c>
      <c r="J361" s="183">
        <v>1970</v>
      </c>
      <c r="K361" s="91">
        <f t="shared" si="31"/>
        <v>43</v>
      </c>
      <c r="L361" s="81" t="str">
        <f t="shared" si="29"/>
        <v>OK</v>
      </c>
      <c r="M361" s="118" t="s">
        <v>343</v>
      </c>
      <c r="N361" s="118"/>
    </row>
    <row r="362" spans="1:13" ht="13.5">
      <c r="A362" s="187" t="s">
        <v>969</v>
      </c>
      <c r="B362" s="188" t="s">
        <v>970</v>
      </c>
      <c r="C362" s="188" t="s">
        <v>971</v>
      </c>
      <c r="D362" s="82" t="s">
        <v>668</v>
      </c>
      <c r="E362" s="80"/>
      <c r="F362" s="187" t="s">
        <v>969</v>
      </c>
      <c r="G362" s="80" t="str">
        <f t="shared" si="30"/>
        <v>後藤圭介</v>
      </c>
      <c r="H362" s="82" t="s">
        <v>668</v>
      </c>
      <c r="I362" s="189" t="s">
        <v>361</v>
      </c>
      <c r="J362" s="187">
        <v>1974</v>
      </c>
      <c r="K362" s="91">
        <f t="shared" si="31"/>
        <v>39</v>
      </c>
      <c r="L362" s="81" t="str">
        <f aca="true" t="shared" si="32" ref="L362:L369">IF(B362="","",IF(COUNTIF($G$3:$G$623,B362)&gt;1,"2重登録","OK"))</f>
        <v>OK</v>
      </c>
      <c r="M362" s="187" t="s">
        <v>368</v>
      </c>
    </row>
    <row r="363" spans="1:13" ht="13.5">
      <c r="A363" s="187" t="s">
        <v>972</v>
      </c>
      <c r="B363" s="188" t="s">
        <v>347</v>
      </c>
      <c r="C363" s="188" t="s">
        <v>973</v>
      </c>
      <c r="D363" s="82" t="s">
        <v>668</v>
      </c>
      <c r="E363" s="80"/>
      <c r="F363" s="187" t="s">
        <v>972</v>
      </c>
      <c r="G363" s="80" t="str">
        <f t="shared" si="30"/>
        <v>長谷川晃平</v>
      </c>
      <c r="H363" s="82" t="s">
        <v>668</v>
      </c>
      <c r="I363" s="189" t="s">
        <v>361</v>
      </c>
      <c r="J363" s="187">
        <v>1968</v>
      </c>
      <c r="K363" s="91">
        <f t="shared" si="31"/>
        <v>45</v>
      </c>
      <c r="L363" s="81" t="str">
        <f t="shared" si="32"/>
        <v>OK</v>
      </c>
      <c r="M363" s="187" t="s">
        <v>369</v>
      </c>
    </row>
    <row r="364" spans="1:13" ht="13.5">
      <c r="A364" s="187" t="s">
        <v>974</v>
      </c>
      <c r="B364" s="188" t="s">
        <v>975</v>
      </c>
      <c r="C364" s="188" t="s">
        <v>976</v>
      </c>
      <c r="D364" s="82" t="s">
        <v>668</v>
      </c>
      <c r="E364" s="80"/>
      <c r="F364" s="187" t="s">
        <v>974</v>
      </c>
      <c r="G364" s="80" t="str">
        <f t="shared" si="30"/>
        <v>原田真稔</v>
      </c>
      <c r="H364" s="82" t="s">
        <v>668</v>
      </c>
      <c r="I364" s="189" t="s">
        <v>894</v>
      </c>
      <c r="J364" s="187">
        <v>1974</v>
      </c>
      <c r="K364" s="91">
        <f t="shared" si="31"/>
        <v>39</v>
      </c>
      <c r="L364" s="81" t="str">
        <f t="shared" si="32"/>
        <v>OK</v>
      </c>
      <c r="M364" s="187" t="s">
        <v>947</v>
      </c>
    </row>
    <row r="365" spans="1:13" ht="13.5">
      <c r="A365" s="187" t="s">
        <v>977</v>
      </c>
      <c r="B365" s="188" t="s">
        <v>978</v>
      </c>
      <c r="C365" s="188" t="s">
        <v>979</v>
      </c>
      <c r="D365" s="82" t="s">
        <v>668</v>
      </c>
      <c r="E365" s="80"/>
      <c r="F365" s="187" t="s">
        <v>977</v>
      </c>
      <c r="G365" s="80" t="str">
        <f t="shared" si="30"/>
        <v>池内伸介</v>
      </c>
      <c r="H365" s="82" t="s">
        <v>668</v>
      </c>
      <c r="I365" s="189" t="s">
        <v>1049</v>
      </c>
      <c r="J365" s="187">
        <v>1983</v>
      </c>
      <c r="K365" s="91">
        <f t="shared" si="31"/>
        <v>30</v>
      </c>
      <c r="L365" s="81" t="str">
        <f t="shared" si="32"/>
        <v>OK</v>
      </c>
      <c r="M365" s="187" t="s">
        <v>369</v>
      </c>
    </row>
    <row r="366" spans="1:13" ht="13.5">
      <c r="A366" s="187" t="s">
        <v>980</v>
      </c>
      <c r="B366" s="188" t="s">
        <v>859</v>
      </c>
      <c r="C366" s="188" t="s">
        <v>981</v>
      </c>
      <c r="D366" s="82" t="s">
        <v>668</v>
      </c>
      <c r="E366" s="80"/>
      <c r="F366" s="187" t="s">
        <v>980</v>
      </c>
      <c r="G366" s="80" t="str">
        <f t="shared" si="30"/>
        <v>藤田彰</v>
      </c>
      <c r="H366" s="82" t="s">
        <v>668</v>
      </c>
      <c r="I366" s="189" t="s">
        <v>1305</v>
      </c>
      <c r="J366" s="187">
        <v>1981</v>
      </c>
      <c r="K366" s="91">
        <f t="shared" si="31"/>
        <v>32</v>
      </c>
      <c r="L366" s="81" t="str">
        <f t="shared" si="32"/>
        <v>OK</v>
      </c>
      <c r="M366" s="187" t="s">
        <v>369</v>
      </c>
    </row>
    <row r="367" spans="1:13" ht="13.5">
      <c r="A367" s="187" t="s">
        <v>982</v>
      </c>
      <c r="B367" s="188" t="s">
        <v>983</v>
      </c>
      <c r="C367" s="188" t="s">
        <v>984</v>
      </c>
      <c r="D367" s="82" t="s">
        <v>668</v>
      </c>
      <c r="E367" s="80"/>
      <c r="F367" s="187" t="s">
        <v>982</v>
      </c>
      <c r="G367" s="80" t="str">
        <f t="shared" si="30"/>
        <v>佐用康啓</v>
      </c>
      <c r="H367" s="82" t="s">
        <v>668</v>
      </c>
      <c r="I367" s="189" t="s">
        <v>826</v>
      </c>
      <c r="J367" s="187">
        <v>1983</v>
      </c>
      <c r="K367" s="91">
        <f t="shared" si="31"/>
        <v>30</v>
      </c>
      <c r="L367" s="81" t="str">
        <f t="shared" si="32"/>
        <v>OK</v>
      </c>
      <c r="M367" s="187" t="s">
        <v>368</v>
      </c>
    </row>
    <row r="368" spans="1:13" ht="13.5">
      <c r="A368" s="187" t="s">
        <v>985</v>
      </c>
      <c r="B368" s="188" t="s">
        <v>986</v>
      </c>
      <c r="C368" s="188" t="s">
        <v>987</v>
      </c>
      <c r="D368" s="82" t="s">
        <v>668</v>
      </c>
      <c r="E368" s="80"/>
      <c r="F368" s="187" t="s">
        <v>985</v>
      </c>
      <c r="G368" s="80" t="str">
        <f t="shared" si="30"/>
        <v>岩田光央</v>
      </c>
      <c r="H368" s="82" t="s">
        <v>668</v>
      </c>
      <c r="I368" s="189" t="s">
        <v>891</v>
      </c>
      <c r="J368" s="187">
        <v>1985</v>
      </c>
      <c r="K368" s="91">
        <f t="shared" si="31"/>
        <v>28</v>
      </c>
      <c r="L368" s="81" t="str">
        <f t="shared" si="32"/>
        <v>OK</v>
      </c>
      <c r="M368" s="187" t="s">
        <v>364</v>
      </c>
    </row>
    <row r="369" spans="1:13" ht="13.5">
      <c r="A369" s="187" t="s">
        <v>988</v>
      </c>
      <c r="B369" s="188" t="s">
        <v>989</v>
      </c>
      <c r="C369" s="188" t="s">
        <v>1220</v>
      </c>
      <c r="D369" s="82" t="s">
        <v>668</v>
      </c>
      <c r="E369" s="80"/>
      <c r="F369" s="187" t="s">
        <v>988</v>
      </c>
      <c r="G369" s="80" t="str">
        <f t="shared" si="30"/>
        <v>月森大</v>
      </c>
      <c r="H369" s="82" t="s">
        <v>668</v>
      </c>
      <c r="I369" s="189" t="s">
        <v>361</v>
      </c>
      <c r="J369" s="187">
        <v>1980</v>
      </c>
      <c r="K369" s="91">
        <f t="shared" si="31"/>
        <v>33</v>
      </c>
      <c r="L369" s="81" t="str">
        <f t="shared" si="32"/>
        <v>OK</v>
      </c>
      <c r="M369" s="179" t="s">
        <v>948</v>
      </c>
    </row>
    <row r="370" spans="1:13" ht="13.5">
      <c r="A370" s="187" t="s">
        <v>990</v>
      </c>
      <c r="B370" s="89" t="s">
        <v>991</v>
      </c>
      <c r="C370" s="89" t="s">
        <v>992</v>
      </c>
      <c r="D370" s="82" t="s">
        <v>668</v>
      </c>
      <c r="E370" s="80"/>
      <c r="F370" s="187" t="s">
        <v>990</v>
      </c>
      <c r="G370" s="80" t="str">
        <f t="shared" si="30"/>
        <v>三神秀嗣</v>
      </c>
      <c r="H370" s="82" t="s">
        <v>668</v>
      </c>
      <c r="I370" s="189" t="s">
        <v>944</v>
      </c>
      <c r="J370" s="92">
        <v>1982</v>
      </c>
      <c r="K370" s="91">
        <f t="shared" si="31"/>
        <v>31</v>
      </c>
      <c r="L370" s="81" t="str">
        <f>IF(G370="","",IF(COUNTIF($G$3:$G$623,G370)&gt;1,"2重登録","OK"))</f>
        <v>OK</v>
      </c>
      <c r="M370" s="82" t="s">
        <v>144</v>
      </c>
    </row>
    <row r="371" spans="1:13" ht="13.5">
      <c r="A371" s="187" t="s">
        <v>236</v>
      </c>
      <c r="B371" s="145" t="s">
        <v>896</v>
      </c>
      <c r="C371" s="145" t="s">
        <v>237</v>
      </c>
      <c r="D371" s="82" t="s">
        <v>668</v>
      </c>
      <c r="E371" s="80"/>
      <c r="F371" s="187" t="s">
        <v>236</v>
      </c>
      <c r="G371" s="85" t="str">
        <f>B371&amp;C371</f>
        <v>佐藤庸子</v>
      </c>
      <c r="H371" s="82" t="s">
        <v>668</v>
      </c>
      <c r="I371" s="84" t="s">
        <v>342</v>
      </c>
      <c r="J371" s="92">
        <v>1978</v>
      </c>
      <c r="K371" s="91">
        <f>IF(J371="","",(2014-J371))</f>
        <v>36</v>
      </c>
      <c r="L371" s="81" t="str">
        <f>IF(G371="","",IF(COUNTIF($G$3:$G$554,G371)&gt;1,"2重登録","OK"))</f>
        <v>OK</v>
      </c>
      <c r="M371" s="84" t="s">
        <v>948</v>
      </c>
    </row>
    <row r="372" spans="1:13" ht="13.5">
      <c r="A372" s="187" t="s">
        <v>71</v>
      </c>
      <c r="B372" s="89" t="s">
        <v>72</v>
      </c>
      <c r="C372" s="89" t="s">
        <v>73</v>
      </c>
      <c r="D372" s="82" t="s">
        <v>668</v>
      </c>
      <c r="E372" s="80"/>
      <c r="F372" s="187" t="s">
        <v>71</v>
      </c>
      <c r="G372" s="80" t="str">
        <f>B372&amp;C372</f>
        <v>遠崎大樹</v>
      </c>
      <c r="H372" s="82" t="s">
        <v>668</v>
      </c>
      <c r="I372" s="82" t="s">
        <v>35</v>
      </c>
      <c r="J372" s="92">
        <v>1985</v>
      </c>
      <c r="K372" s="91">
        <f>IF(J372="","",(2014-J372))</f>
        <v>29</v>
      </c>
      <c r="L372" s="81" t="str">
        <f>IF(G372="","",IF(COUNTIF($G$3:$G$623,G372)&gt;1,"2重登録","OK"))</f>
        <v>OK</v>
      </c>
      <c r="M372" s="124" t="s">
        <v>369</v>
      </c>
    </row>
    <row r="373" spans="1:13" ht="13.5">
      <c r="A373" s="187" t="s">
        <v>1221</v>
      </c>
      <c r="B373" s="145" t="s">
        <v>1222</v>
      </c>
      <c r="C373" s="145" t="s">
        <v>1223</v>
      </c>
      <c r="D373" s="82" t="s">
        <v>668</v>
      </c>
      <c r="E373" s="80"/>
      <c r="F373" s="81" t="s">
        <v>1224</v>
      </c>
      <c r="G373" s="85" t="s">
        <v>1225</v>
      </c>
      <c r="H373" s="82" t="s">
        <v>668</v>
      </c>
      <c r="I373" s="84" t="s">
        <v>342</v>
      </c>
      <c r="J373" s="92">
        <v>1959</v>
      </c>
      <c r="K373" s="91">
        <v>55</v>
      </c>
      <c r="L373" s="81" t="str">
        <f>IF(G373="","",IF(COUNTIF($G$3:$G$623,G373)&gt;1,"2重登録","OK"))</f>
        <v>OK</v>
      </c>
      <c r="M373" s="84" t="s">
        <v>948</v>
      </c>
    </row>
    <row r="374" spans="1:13" ht="13.5">
      <c r="A374" s="187" t="s">
        <v>1306</v>
      </c>
      <c r="B374" s="145" t="s">
        <v>1307</v>
      </c>
      <c r="C374" s="145" t="s">
        <v>1308</v>
      </c>
      <c r="D374" s="82" t="s">
        <v>668</v>
      </c>
      <c r="E374" s="80"/>
      <c r="F374" s="187" t="s">
        <v>1306</v>
      </c>
      <c r="G374" s="85" t="s">
        <v>1309</v>
      </c>
      <c r="H374" s="82" t="s">
        <v>668</v>
      </c>
      <c r="I374" s="84" t="s">
        <v>337</v>
      </c>
      <c r="J374" s="92">
        <v>1978</v>
      </c>
      <c r="K374" s="91">
        <f>IF(J374="","",(2014-J374))</f>
        <v>36</v>
      </c>
      <c r="L374" s="81" t="str">
        <f>IF(G374="","",IF(COUNTIF($G$3:$G$613,G374)&gt;1,"2重登録","OK"))</f>
        <v>OK</v>
      </c>
      <c r="M374" s="118" t="s">
        <v>328</v>
      </c>
    </row>
    <row r="375" spans="1:13" ht="13.5">
      <c r="A375" s="187" t="s">
        <v>1310</v>
      </c>
      <c r="B375" s="89" t="s">
        <v>1311</v>
      </c>
      <c r="C375" s="110" t="s">
        <v>1312</v>
      </c>
      <c r="D375" s="82" t="s">
        <v>668</v>
      </c>
      <c r="E375" s="110" t="s">
        <v>1015</v>
      </c>
      <c r="F375" s="187" t="s">
        <v>1310</v>
      </c>
      <c r="G375" s="110" t="s">
        <v>1313</v>
      </c>
      <c r="H375" s="82" t="s">
        <v>668</v>
      </c>
      <c r="I375" s="201" t="s">
        <v>1314</v>
      </c>
      <c r="J375" s="110">
        <v>2004</v>
      </c>
      <c r="K375" s="91">
        <f>IF(J375="","",(2014-J375))</f>
        <v>10</v>
      </c>
      <c r="L375" s="81" t="str">
        <f>IF(G375="","",IF(COUNTIF($G$3:$G$613,G375)&gt;1,"2重登録","OK"))</f>
        <v>OK</v>
      </c>
      <c r="M375" s="118" t="s">
        <v>328</v>
      </c>
    </row>
    <row r="376" spans="2:13" ht="13.5">
      <c r="B376" s="89"/>
      <c r="C376" s="89"/>
      <c r="D376" s="82"/>
      <c r="E376" s="80"/>
      <c r="F376" s="81"/>
      <c r="G376" s="80"/>
      <c r="H376" s="82"/>
      <c r="I376" s="82"/>
      <c r="J376" s="92"/>
      <c r="K376" s="91"/>
      <c r="L376" s="81"/>
      <c r="M376" s="82"/>
    </row>
    <row r="377" spans="2:13" ht="13.5">
      <c r="B377" s="89"/>
      <c r="C377" s="89"/>
      <c r="D377" s="82"/>
      <c r="E377" s="80"/>
      <c r="F377" s="81"/>
      <c r="G377" s="80"/>
      <c r="H377" s="82"/>
      <c r="I377" s="82"/>
      <c r="J377" s="92"/>
      <c r="K377" s="91"/>
      <c r="L377" s="81"/>
      <c r="M377" s="82"/>
    </row>
    <row r="378" spans="2:13" ht="13.5">
      <c r="B378" s="89"/>
      <c r="C378" s="89"/>
      <c r="D378" s="82"/>
      <c r="E378" s="80"/>
      <c r="F378" s="81"/>
      <c r="G378" s="80"/>
      <c r="H378" s="82"/>
      <c r="I378" s="82"/>
      <c r="J378" s="92"/>
      <c r="K378" s="91"/>
      <c r="L378" s="81"/>
      <c r="M378" s="82"/>
    </row>
    <row r="379" spans="2:13" ht="13.5">
      <c r="B379" s="89"/>
      <c r="C379" s="89"/>
      <c r="D379" s="82"/>
      <c r="E379" s="80"/>
      <c r="F379" s="81"/>
      <c r="G379" s="80"/>
      <c r="H379" s="82"/>
      <c r="I379" s="82"/>
      <c r="J379" s="92"/>
      <c r="K379" s="91"/>
      <c r="L379" s="81"/>
      <c r="M379" s="82"/>
    </row>
    <row r="380" spans="2:13" ht="13.5">
      <c r="B380" s="89"/>
      <c r="C380" s="89"/>
      <c r="D380" s="82"/>
      <c r="E380" s="80"/>
      <c r="F380" s="81"/>
      <c r="G380" s="80"/>
      <c r="H380" s="82"/>
      <c r="I380" s="82"/>
      <c r="J380" s="92"/>
      <c r="K380" s="91"/>
      <c r="L380" s="81"/>
      <c r="M380" s="82"/>
    </row>
    <row r="381" spans="2:13" ht="13.5">
      <c r="B381" s="89"/>
      <c r="C381" s="89"/>
      <c r="D381" s="82"/>
      <c r="E381" s="80"/>
      <c r="F381" s="81"/>
      <c r="G381" s="80"/>
      <c r="H381" s="82"/>
      <c r="I381" s="82"/>
      <c r="J381" s="92"/>
      <c r="K381" s="91"/>
      <c r="L381" s="81"/>
      <c r="M381" s="82"/>
    </row>
    <row r="382" spans="2:13" ht="13.5">
      <c r="B382" s="89"/>
      <c r="C382" s="89"/>
      <c r="D382" s="82"/>
      <c r="E382" s="80"/>
      <c r="F382" s="81"/>
      <c r="G382" s="80"/>
      <c r="H382" s="82"/>
      <c r="I382" s="82"/>
      <c r="J382" s="92"/>
      <c r="K382" s="91"/>
      <c r="L382" s="81"/>
      <c r="M382" s="82"/>
    </row>
    <row r="383" spans="2:13" ht="13.5">
      <c r="B383" s="89"/>
      <c r="C383" s="89"/>
      <c r="D383" s="82"/>
      <c r="E383" s="80"/>
      <c r="F383" s="81"/>
      <c r="G383" s="80"/>
      <c r="H383" s="82"/>
      <c r="I383" s="82"/>
      <c r="J383" s="92"/>
      <c r="K383" s="91"/>
      <c r="L383" s="81"/>
      <c r="M383" s="82"/>
    </row>
    <row r="384" spans="2:13" ht="13.5">
      <c r="B384" s="89"/>
      <c r="C384" s="89"/>
      <c r="D384" s="82"/>
      <c r="E384" s="80"/>
      <c r="F384" s="81"/>
      <c r="G384" s="80"/>
      <c r="H384" s="82"/>
      <c r="I384" s="82"/>
      <c r="J384" s="92"/>
      <c r="K384" s="91"/>
      <c r="L384" s="81"/>
      <c r="M384" s="82"/>
    </row>
    <row r="385" spans="2:12" ht="13.5">
      <c r="B385" s="571" t="s">
        <v>238</v>
      </c>
      <c r="C385" s="571"/>
      <c r="D385" s="575" t="s">
        <v>239</v>
      </c>
      <c r="E385" s="575"/>
      <c r="F385" s="575"/>
      <c r="G385" s="575"/>
      <c r="H385" s="80"/>
      <c r="I385" s="80"/>
      <c r="J385" s="80"/>
      <c r="K385" s="79"/>
      <c r="L385" s="81"/>
    </row>
    <row r="386" spans="2:12" ht="13.5">
      <c r="B386" s="571"/>
      <c r="C386" s="571"/>
      <c r="D386" s="575"/>
      <c r="E386" s="575"/>
      <c r="F386" s="575"/>
      <c r="G386" s="575"/>
      <c r="H386" s="80"/>
      <c r="I386" s="80"/>
      <c r="J386" s="80"/>
      <c r="K386" s="79"/>
      <c r="L386" s="81"/>
    </row>
    <row r="387" spans="2:12" ht="13.5">
      <c r="B387" s="80"/>
      <c r="C387" s="80"/>
      <c r="D387" s="80"/>
      <c r="E387" s="80"/>
      <c r="F387" s="81"/>
      <c r="G387" s="80" t="s">
        <v>966</v>
      </c>
      <c r="H387" s="571" t="s">
        <v>967</v>
      </c>
      <c r="I387" s="571"/>
      <c r="J387" s="571"/>
      <c r="K387" s="81"/>
      <c r="L387" s="81"/>
    </row>
    <row r="388" spans="2:12" ht="13.5">
      <c r="B388" s="570"/>
      <c r="C388" s="570"/>
      <c r="D388" s="80"/>
      <c r="E388" s="80"/>
      <c r="F388" s="81"/>
      <c r="G388" s="202">
        <f>COUNTIF(M390:M399,"東近江市")</f>
        <v>5</v>
      </c>
      <c r="H388" s="569">
        <f>(G388/RIGHT(A399,2))</f>
        <v>0.5</v>
      </c>
      <c r="I388" s="569"/>
      <c r="J388" s="569"/>
      <c r="K388" s="81"/>
      <c r="L388" s="81"/>
    </row>
    <row r="389" spans="2:12" ht="13.5">
      <c r="B389" s="172"/>
      <c r="C389" s="172"/>
      <c r="D389" s="110" t="s">
        <v>1066</v>
      </c>
      <c r="E389" s="110"/>
      <c r="F389" s="110"/>
      <c r="G389" s="202"/>
      <c r="H389" s="204" t="s">
        <v>1067</v>
      </c>
      <c r="I389" s="203"/>
      <c r="J389" s="203"/>
      <c r="K389" s="81"/>
      <c r="L389" s="81"/>
    </row>
    <row r="390" spans="1:13" ht="13.5">
      <c r="A390" s="79" t="s">
        <v>74</v>
      </c>
      <c r="B390" s="80" t="s">
        <v>297</v>
      </c>
      <c r="C390" s="80" t="s">
        <v>298</v>
      </c>
      <c r="D390" s="80" t="s">
        <v>75</v>
      </c>
      <c r="E390" s="80"/>
      <c r="F390" s="81" t="str">
        <f aca="true" t="shared" si="33" ref="F390:F399">A390</f>
        <v>Ｏ01</v>
      </c>
      <c r="G390" s="80" t="str">
        <f aca="true" t="shared" si="34" ref="G390:G399">B390&amp;C390</f>
        <v>池野稔</v>
      </c>
      <c r="H390" s="80" t="s">
        <v>76</v>
      </c>
      <c r="I390" s="83" t="s">
        <v>778</v>
      </c>
      <c r="J390" s="93">
        <v>1969</v>
      </c>
      <c r="K390" s="91">
        <f>IF(J390="","",(2015-J390))</f>
        <v>46</v>
      </c>
      <c r="L390" s="81" t="str">
        <f aca="true" t="shared" si="35" ref="L390:L399">IF(G390="","",IF(COUNTIF($G$19:$G$580,G390)&gt;1,"2重登録","OK"))</f>
        <v>OK</v>
      </c>
      <c r="M390" s="79" t="s">
        <v>1037</v>
      </c>
    </row>
    <row r="391" spans="1:13" ht="13.5">
      <c r="A391" s="79" t="s">
        <v>147</v>
      </c>
      <c r="B391" s="79" t="s">
        <v>240</v>
      </c>
      <c r="C391" s="79" t="s">
        <v>241</v>
      </c>
      <c r="D391" s="80" t="s">
        <v>75</v>
      </c>
      <c r="E391" s="80"/>
      <c r="F391" s="80" t="str">
        <f t="shared" si="33"/>
        <v>Ｏ02</v>
      </c>
      <c r="G391" s="80" t="str">
        <f t="shared" si="34"/>
        <v>小川文雄</v>
      </c>
      <c r="H391" s="80" t="s">
        <v>76</v>
      </c>
      <c r="I391" s="83" t="s">
        <v>778</v>
      </c>
      <c r="J391" s="93">
        <v>1960</v>
      </c>
      <c r="K391" s="91">
        <f aca="true" t="shared" si="36" ref="K391:K399">IF(J391="","",(2015-J391))</f>
        <v>55</v>
      </c>
      <c r="L391" s="81" t="str">
        <f t="shared" si="35"/>
        <v>OK</v>
      </c>
      <c r="M391" s="79" t="s">
        <v>1031</v>
      </c>
    </row>
    <row r="392" spans="1:13" ht="13.5">
      <c r="A392" s="79" t="s">
        <v>148</v>
      </c>
      <c r="B392" s="79" t="s">
        <v>877</v>
      </c>
      <c r="C392" s="79" t="s">
        <v>77</v>
      </c>
      <c r="D392" s="80" t="s">
        <v>75</v>
      </c>
      <c r="E392" s="80"/>
      <c r="F392" s="81" t="str">
        <f t="shared" si="33"/>
        <v>Ｏ03</v>
      </c>
      <c r="G392" s="80" t="str">
        <f t="shared" si="34"/>
        <v>平岩治司</v>
      </c>
      <c r="H392" s="80" t="s">
        <v>76</v>
      </c>
      <c r="I392" s="83" t="s">
        <v>778</v>
      </c>
      <c r="J392" s="93">
        <v>1955</v>
      </c>
      <c r="K392" s="91">
        <f t="shared" si="36"/>
        <v>60</v>
      </c>
      <c r="L392" s="81" t="str">
        <f t="shared" si="35"/>
        <v>OK</v>
      </c>
      <c r="M392" s="85" t="s">
        <v>968</v>
      </c>
    </row>
    <row r="393" spans="1:13" ht="13.5">
      <c r="A393" s="79" t="s">
        <v>149</v>
      </c>
      <c r="B393" s="124" t="s">
        <v>78</v>
      </c>
      <c r="C393" s="79" t="s">
        <v>79</v>
      </c>
      <c r="D393" s="80" t="s">
        <v>75</v>
      </c>
      <c r="E393" s="80"/>
      <c r="F393" s="81" t="str">
        <f t="shared" si="33"/>
        <v>Ｏ04</v>
      </c>
      <c r="G393" s="80" t="str">
        <f t="shared" si="34"/>
        <v>久和俊彦</v>
      </c>
      <c r="H393" s="80" t="s">
        <v>76</v>
      </c>
      <c r="I393" s="83" t="s">
        <v>778</v>
      </c>
      <c r="J393" s="93">
        <v>1957</v>
      </c>
      <c r="K393" s="91">
        <f t="shared" si="36"/>
        <v>58</v>
      </c>
      <c r="L393" s="81" t="str">
        <f t="shared" si="35"/>
        <v>OK</v>
      </c>
      <c r="M393" s="80" t="s">
        <v>80</v>
      </c>
    </row>
    <row r="394" spans="1:13" ht="13.5">
      <c r="A394" s="79" t="s">
        <v>81</v>
      </c>
      <c r="B394" s="124" t="s">
        <v>841</v>
      </c>
      <c r="C394" s="124" t="s">
        <v>82</v>
      </c>
      <c r="D394" s="80" t="s">
        <v>75</v>
      </c>
      <c r="E394" s="80"/>
      <c r="F394" s="81" t="str">
        <f t="shared" si="33"/>
        <v>Ｏ05</v>
      </c>
      <c r="G394" s="80" t="str">
        <f t="shared" si="34"/>
        <v>西村國太郎</v>
      </c>
      <c r="H394" s="80" t="s">
        <v>76</v>
      </c>
      <c r="I394" s="83" t="s">
        <v>778</v>
      </c>
      <c r="J394" s="93">
        <v>1942</v>
      </c>
      <c r="K394" s="91">
        <f t="shared" si="36"/>
        <v>73</v>
      </c>
      <c r="L394" s="81" t="str">
        <f t="shared" si="35"/>
        <v>OK</v>
      </c>
      <c r="M394" s="85" t="s">
        <v>968</v>
      </c>
    </row>
    <row r="395" spans="1:13" ht="13.5">
      <c r="A395" s="79" t="s">
        <v>150</v>
      </c>
      <c r="B395" s="85" t="s">
        <v>299</v>
      </c>
      <c r="C395" s="85" t="s">
        <v>83</v>
      </c>
      <c r="D395" s="80" t="s">
        <v>75</v>
      </c>
      <c r="E395" s="80"/>
      <c r="F395" s="81" t="str">
        <f t="shared" si="33"/>
        <v>Ｏ06</v>
      </c>
      <c r="G395" s="85" t="str">
        <f t="shared" si="34"/>
        <v>赤堀実香</v>
      </c>
      <c r="H395" s="80" t="s">
        <v>76</v>
      </c>
      <c r="I395" s="86" t="s">
        <v>779</v>
      </c>
      <c r="J395" s="93">
        <v>1984</v>
      </c>
      <c r="K395" s="91">
        <f t="shared" si="36"/>
        <v>31</v>
      </c>
      <c r="L395" s="81" t="str">
        <f t="shared" si="35"/>
        <v>OK</v>
      </c>
      <c r="M395" s="85" t="s">
        <v>968</v>
      </c>
    </row>
    <row r="396" spans="1:13" ht="13.5">
      <c r="A396" s="79" t="s">
        <v>151</v>
      </c>
      <c r="B396" s="85" t="s">
        <v>84</v>
      </c>
      <c r="C396" s="85" t="s">
        <v>85</v>
      </c>
      <c r="D396" s="80" t="s">
        <v>75</v>
      </c>
      <c r="E396" s="80"/>
      <c r="F396" s="81" t="str">
        <f t="shared" si="33"/>
        <v>Ｏ07</v>
      </c>
      <c r="G396" s="85" t="str">
        <f t="shared" si="34"/>
        <v>切高里美</v>
      </c>
      <c r="H396" s="80" t="s">
        <v>76</v>
      </c>
      <c r="I396" s="86" t="s">
        <v>779</v>
      </c>
      <c r="J396" s="93">
        <v>1979</v>
      </c>
      <c r="K396" s="91">
        <f t="shared" si="36"/>
        <v>36</v>
      </c>
      <c r="L396" s="81" t="str">
        <f t="shared" si="35"/>
        <v>OK</v>
      </c>
      <c r="M396" s="79" t="s">
        <v>1031</v>
      </c>
    </row>
    <row r="397" spans="1:13" ht="13.5">
      <c r="A397" s="79" t="s">
        <v>152</v>
      </c>
      <c r="B397" s="80" t="s">
        <v>86</v>
      </c>
      <c r="C397" s="80" t="s">
        <v>87</v>
      </c>
      <c r="D397" s="80" t="s">
        <v>75</v>
      </c>
      <c r="E397" s="80"/>
      <c r="F397" s="81" t="str">
        <f t="shared" si="33"/>
        <v>Ｏ08</v>
      </c>
      <c r="G397" s="80" t="str">
        <f t="shared" si="34"/>
        <v>三上　真</v>
      </c>
      <c r="H397" s="80" t="s">
        <v>76</v>
      </c>
      <c r="I397" s="83" t="s">
        <v>778</v>
      </c>
      <c r="J397" s="93">
        <v>1989</v>
      </c>
      <c r="K397" s="91">
        <f t="shared" si="36"/>
        <v>26</v>
      </c>
      <c r="L397" s="81" t="str">
        <f t="shared" si="35"/>
        <v>OK</v>
      </c>
      <c r="M397" s="79" t="s">
        <v>1031</v>
      </c>
    </row>
    <row r="398" spans="1:13" ht="13.5">
      <c r="A398" s="79" t="s">
        <v>242</v>
      </c>
      <c r="B398" s="82" t="s">
        <v>88</v>
      </c>
      <c r="C398" s="82" t="s">
        <v>89</v>
      </c>
      <c r="D398" s="80" t="s">
        <v>75</v>
      </c>
      <c r="E398" s="80"/>
      <c r="F398" s="81" t="str">
        <f t="shared" si="33"/>
        <v>Ｏ09</v>
      </c>
      <c r="G398" s="80" t="str">
        <f t="shared" si="34"/>
        <v>山川真悟</v>
      </c>
      <c r="H398" s="80" t="s">
        <v>76</v>
      </c>
      <c r="I398" s="83" t="s">
        <v>778</v>
      </c>
      <c r="J398" s="93">
        <v>1985</v>
      </c>
      <c r="K398" s="91">
        <f t="shared" si="36"/>
        <v>30</v>
      </c>
      <c r="L398" s="81" t="str">
        <f t="shared" si="35"/>
        <v>OK</v>
      </c>
      <c r="M398" s="85" t="s">
        <v>968</v>
      </c>
    </row>
    <row r="399" spans="1:13" ht="13.5">
      <c r="A399" s="79" t="s">
        <v>153</v>
      </c>
      <c r="B399" s="80" t="s">
        <v>1040</v>
      </c>
      <c r="C399" s="80" t="s">
        <v>90</v>
      </c>
      <c r="D399" s="80" t="s">
        <v>75</v>
      </c>
      <c r="E399" s="80"/>
      <c r="F399" s="81" t="str">
        <f t="shared" si="33"/>
        <v>Ｏ10</v>
      </c>
      <c r="G399" s="80" t="str">
        <f t="shared" si="34"/>
        <v>村田拓弥</v>
      </c>
      <c r="H399" s="80" t="s">
        <v>76</v>
      </c>
      <c r="I399" s="83" t="s">
        <v>778</v>
      </c>
      <c r="J399" s="93">
        <v>1985</v>
      </c>
      <c r="K399" s="91">
        <f t="shared" si="36"/>
        <v>30</v>
      </c>
      <c r="L399" s="81" t="str">
        <f t="shared" si="35"/>
        <v>OK</v>
      </c>
      <c r="M399" s="85" t="s">
        <v>968</v>
      </c>
    </row>
    <row r="400" spans="2:13" ht="13.5">
      <c r="B400" s="80"/>
      <c r="C400" s="80"/>
      <c r="D400" s="80"/>
      <c r="E400" s="80"/>
      <c r="F400" s="81"/>
      <c r="G400" s="80"/>
      <c r="H400" s="80"/>
      <c r="I400" s="83"/>
      <c r="J400" s="93"/>
      <c r="K400" s="91"/>
      <c r="L400" s="81"/>
      <c r="M400" s="85"/>
    </row>
    <row r="401" spans="2:13" ht="13.5">
      <c r="B401" s="80"/>
      <c r="C401" s="80"/>
      <c r="D401" s="80"/>
      <c r="E401" s="80"/>
      <c r="F401" s="81"/>
      <c r="G401" s="80"/>
      <c r="H401" s="80"/>
      <c r="I401" s="83"/>
      <c r="J401" s="93"/>
      <c r="K401" s="91"/>
      <c r="L401" s="81"/>
      <c r="M401" s="85"/>
    </row>
    <row r="402" spans="2:13" ht="13.5">
      <c r="B402" s="80"/>
      <c r="C402" s="80"/>
      <c r="D402" s="80"/>
      <c r="E402" s="80"/>
      <c r="F402" s="81"/>
      <c r="G402" s="80"/>
      <c r="H402" s="80"/>
      <c r="I402" s="83"/>
      <c r="J402" s="93"/>
      <c r="K402" s="91"/>
      <c r="L402" s="81">
        <f>IF(G402="","",IF(COUNTIF($G$19:$G$580,G402)&gt;1,"2重登録","OK"))</f>
      </c>
      <c r="M402" s="85"/>
    </row>
    <row r="403" spans="1:9" s="96" customFormat="1" ht="13.5">
      <c r="A403" s="79"/>
      <c r="B403" s="571" t="s">
        <v>91</v>
      </c>
      <c r="C403" s="571"/>
      <c r="D403" s="575" t="s">
        <v>92</v>
      </c>
      <c r="E403" s="575"/>
      <c r="F403" s="575"/>
      <c r="G403" s="575"/>
      <c r="H403" s="575"/>
      <c r="I403" s="80"/>
    </row>
    <row r="404" spans="1:10" s="96" customFormat="1" ht="13.5">
      <c r="A404" s="79"/>
      <c r="B404" s="571"/>
      <c r="C404" s="571"/>
      <c r="D404" s="575"/>
      <c r="E404" s="575"/>
      <c r="F404" s="575"/>
      <c r="G404" s="575"/>
      <c r="H404" s="575"/>
      <c r="I404" s="81">
        <f>IF(D404="","",IF(COUNTIF($G$19:$G$580,D404)&gt;1,"2重登録","OK"))</f>
      </c>
      <c r="J404" s="80"/>
    </row>
    <row r="405" spans="1:12" s="96" customFormat="1" ht="15">
      <c r="A405" s="79"/>
      <c r="B405" s="163"/>
      <c r="C405" s="131"/>
      <c r="G405" s="80" t="s">
        <v>0</v>
      </c>
      <c r="H405" s="571" t="s">
        <v>1</v>
      </c>
      <c r="I405" s="571"/>
      <c r="J405" s="571"/>
      <c r="K405" s="81"/>
      <c r="L405" s="81"/>
    </row>
    <row r="406" spans="1:12" s="96" customFormat="1" ht="13.5">
      <c r="A406" s="79"/>
      <c r="B406" s="164"/>
      <c r="C406" s="131"/>
      <c r="G406" s="202">
        <f>COUNTIF(M409:M436,"東近江市")</f>
        <v>4</v>
      </c>
      <c r="H406" s="569">
        <f>(G406/RIGHT(A436,2))</f>
        <v>0.14285714285714285</v>
      </c>
      <c r="I406" s="569"/>
      <c r="J406" s="569"/>
      <c r="K406" s="81"/>
      <c r="L406" s="81"/>
    </row>
    <row r="407" spans="1:13" s="96" customFormat="1" ht="13.5">
      <c r="A407" s="79"/>
      <c r="B407" s="80"/>
      <c r="C407" s="80"/>
      <c r="D407" s="131"/>
      <c r="E407" s="80"/>
      <c r="F407" s="81"/>
      <c r="G407" s="80"/>
      <c r="H407" s="80"/>
      <c r="I407" s="80"/>
      <c r="J407" s="93"/>
      <c r="K407" s="91"/>
      <c r="L407" s="81"/>
      <c r="M407" s="79"/>
    </row>
    <row r="408" spans="1:13" s="96" customFormat="1" ht="13.5">
      <c r="A408" s="79"/>
      <c r="B408" s="570"/>
      <c r="C408" s="570"/>
      <c r="D408" s="110" t="s">
        <v>1066</v>
      </c>
      <c r="E408" s="110"/>
      <c r="F408" s="110"/>
      <c r="G408" s="202"/>
      <c r="H408" s="204" t="s">
        <v>1067</v>
      </c>
      <c r="I408" s="80"/>
      <c r="J408" s="93"/>
      <c r="K408" s="91" t="s">
        <v>93</v>
      </c>
      <c r="L408" s="81"/>
      <c r="M408" s="79"/>
    </row>
    <row r="409" spans="1:13" s="96" customFormat="1" ht="13.5">
      <c r="A409" s="79" t="s">
        <v>94</v>
      </c>
      <c r="B409" s="80" t="s">
        <v>246</v>
      </c>
      <c r="C409" s="80" t="s">
        <v>344</v>
      </c>
      <c r="D409" s="80" t="s">
        <v>301</v>
      </c>
      <c r="E409" s="80"/>
      <c r="F409" s="81" t="str">
        <f aca="true" t="shared" si="37" ref="F409:F431">A409</f>
        <v>P01</v>
      </c>
      <c r="G409" s="80" t="str">
        <f aca="true" t="shared" si="38" ref="G409:G436">B409&amp;C409</f>
        <v>大林久</v>
      </c>
      <c r="H409" s="83" t="s">
        <v>50</v>
      </c>
      <c r="I409" s="83" t="s">
        <v>778</v>
      </c>
      <c r="J409" s="146">
        <v>1938</v>
      </c>
      <c r="K409" s="91">
        <f aca="true" t="shared" si="39" ref="K409:K431">IF(J409="","",(2015-J409))</f>
        <v>77</v>
      </c>
      <c r="L409" s="81" t="str">
        <f>IF(G409="","",IF(COUNTIF($G$1:$G$35,G409)&gt;1,"2重登録","OK"))</f>
        <v>OK</v>
      </c>
      <c r="M409" s="80" t="s">
        <v>365</v>
      </c>
    </row>
    <row r="410" spans="1:13" s="96" customFormat="1" ht="13.5">
      <c r="A410" s="79" t="s">
        <v>95</v>
      </c>
      <c r="B410" s="80" t="s">
        <v>252</v>
      </c>
      <c r="C410" s="80" t="s">
        <v>253</v>
      </c>
      <c r="D410" s="80" t="s">
        <v>301</v>
      </c>
      <c r="F410" s="81" t="str">
        <f t="shared" si="37"/>
        <v>P02</v>
      </c>
      <c r="G410" s="80" t="str">
        <f t="shared" si="38"/>
        <v>高田洋治</v>
      </c>
      <c r="H410" s="83" t="s">
        <v>50</v>
      </c>
      <c r="I410" s="83" t="s">
        <v>778</v>
      </c>
      <c r="J410" s="146">
        <v>1942</v>
      </c>
      <c r="K410" s="91">
        <f t="shared" si="39"/>
        <v>73</v>
      </c>
      <c r="L410" s="81" t="str">
        <f>IF(G410="","",IF(COUNTIF($G$1:$G$35,G410)&gt;1,"2重登録","OK"))</f>
        <v>OK</v>
      </c>
      <c r="M410" s="80" t="s">
        <v>365</v>
      </c>
    </row>
    <row r="411" spans="1:13" s="96" customFormat="1" ht="13.5">
      <c r="A411" s="79" t="s">
        <v>244</v>
      </c>
      <c r="B411" s="80" t="s">
        <v>782</v>
      </c>
      <c r="C411" s="80" t="s">
        <v>919</v>
      </c>
      <c r="D411" s="80" t="s">
        <v>301</v>
      </c>
      <c r="F411" s="81" t="str">
        <f t="shared" si="37"/>
        <v>P03</v>
      </c>
      <c r="G411" s="80" t="str">
        <f t="shared" si="38"/>
        <v>中野潤</v>
      </c>
      <c r="H411" s="83" t="s">
        <v>50</v>
      </c>
      <c r="I411" s="83" t="s">
        <v>778</v>
      </c>
      <c r="J411" s="146">
        <v>1948</v>
      </c>
      <c r="K411" s="91">
        <f t="shared" si="39"/>
        <v>67</v>
      </c>
      <c r="L411" s="81" t="str">
        <f>IF(G411="","",IF(COUNTIF($G$1:$G$35,G411)&gt;1,"2重登録","OK"))</f>
        <v>OK</v>
      </c>
      <c r="M411" s="80" t="s">
        <v>950</v>
      </c>
    </row>
    <row r="412" spans="1:13" s="96" customFormat="1" ht="13.5">
      <c r="A412" s="79" t="s">
        <v>245</v>
      </c>
      <c r="B412" s="80" t="s">
        <v>782</v>
      </c>
      <c r="C412" s="80" t="s">
        <v>783</v>
      </c>
      <c r="D412" s="80" t="s">
        <v>301</v>
      </c>
      <c r="F412" s="81" t="str">
        <f t="shared" si="37"/>
        <v>P04</v>
      </c>
      <c r="G412" s="80" t="str">
        <f>B412&amp;C412</f>
        <v>中野哲也</v>
      </c>
      <c r="H412" s="83" t="s">
        <v>50</v>
      </c>
      <c r="I412" s="83" t="s">
        <v>778</v>
      </c>
      <c r="J412" s="146">
        <v>1947</v>
      </c>
      <c r="K412" s="91">
        <f t="shared" si="39"/>
        <v>68</v>
      </c>
      <c r="L412" s="81" t="str">
        <f>IF(G412="","",IF(COUNTIF($G$1:$G$35,G412)&gt;1,"2重登録","OK"))</f>
        <v>OK</v>
      </c>
      <c r="M412" s="80" t="s">
        <v>365</v>
      </c>
    </row>
    <row r="413" spans="1:13" s="96" customFormat="1" ht="13.5">
      <c r="A413" s="79" t="s">
        <v>247</v>
      </c>
      <c r="B413" s="79" t="s">
        <v>838</v>
      </c>
      <c r="C413" s="79" t="s">
        <v>145</v>
      </c>
      <c r="D413" s="80" t="s">
        <v>301</v>
      </c>
      <c r="E413" s="205"/>
      <c r="F413" s="81" t="str">
        <f>A413</f>
        <v>P05</v>
      </c>
      <c r="G413" s="80" t="str">
        <f>B413&amp;C413</f>
        <v>成宮廣</v>
      </c>
      <c r="H413" s="206" t="s">
        <v>51</v>
      </c>
      <c r="I413" s="83" t="s">
        <v>361</v>
      </c>
      <c r="J413" s="146">
        <v>1948</v>
      </c>
      <c r="K413" s="91">
        <f t="shared" si="39"/>
        <v>67</v>
      </c>
      <c r="L413" s="161" t="str">
        <f>IF(G413="","",IF(COUNTIF($G$1:$G$93,G413)&gt;1,"2重登録","OK"))</f>
        <v>OK</v>
      </c>
      <c r="M413" s="162" t="s">
        <v>328</v>
      </c>
    </row>
    <row r="414" spans="1:13" s="96" customFormat="1" ht="13.5">
      <c r="A414" s="79" t="s">
        <v>248</v>
      </c>
      <c r="B414" s="80" t="s">
        <v>260</v>
      </c>
      <c r="C414" s="80" t="s">
        <v>261</v>
      </c>
      <c r="D414" s="80" t="s">
        <v>301</v>
      </c>
      <c r="F414" s="81" t="str">
        <f t="shared" si="37"/>
        <v>P06</v>
      </c>
      <c r="G414" s="80" t="str">
        <f t="shared" si="38"/>
        <v>羽田昭夫</v>
      </c>
      <c r="H414" s="83" t="s">
        <v>50</v>
      </c>
      <c r="I414" s="83" t="s">
        <v>778</v>
      </c>
      <c r="J414" s="146">
        <v>1943</v>
      </c>
      <c r="K414" s="91">
        <f t="shared" si="39"/>
        <v>72</v>
      </c>
      <c r="L414" s="81" t="str">
        <f aca="true" t="shared" si="40" ref="L414:L424">IF(G414="","",IF(COUNTIF($G$1:$G$35,G414)&gt;1,"2重登録","OK"))</f>
        <v>OK</v>
      </c>
      <c r="M414" s="80" t="s">
        <v>1093</v>
      </c>
    </row>
    <row r="415" spans="1:13" s="96" customFormat="1" ht="13.5">
      <c r="A415" s="79" t="s">
        <v>249</v>
      </c>
      <c r="B415" s="80" t="s">
        <v>263</v>
      </c>
      <c r="C415" s="80" t="s">
        <v>264</v>
      </c>
      <c r="D415" s="80" t="s">
        <v>301</v>
      </c>
      <c r="F415" s="81" t="str">
        <f t="shared" si="37"/>
        <v>P07</v>
      </c>
      <c r="G415" s="80" t="str">
        <f t="shared" si="38"/>
        <v>樋山達哉</v>
      </c>
      <c r="H415" s="83" t="s">
        <v>50</v>
      </c>
      <c r="I415" s="83" t="s">
        <v>778</v>
      </c>
      <c r="J415" s="146">
        <v>1944</v>
      </c>
      <c r="K415" s="91">
        <f t="shared" si="39"/>
        <v>71</v>
      </c>
      <c r="L415" s="81" t="str">
        <f t="shared" si="40"/>
        <v>OK</v>
      </c>
      <c r="M415" s="80" t="s">
        <v>348</v>
      </c>
    </row>
    <row r="416" spans="1:13" s="96" customFormat="1" ht="13.5">
      <c r="A416" s="79" t="s">
        <v>250</v>
      </c>
      <c r="B416" s="80" t="s">
        <v>784</v>
      </c>
      <c r="C416" s="80" t="s">
        <v>785</v>
      </c>
      <c r="D416" s="80" t="s">
        <v>2</v>
      </c>
      <c r="F416" s="81" t="str">
        <f t="shared" si="37"/>
        <v>P08</v>
      </c>
      <c r="G416" s="80" t="str">
        <f t="shared" si="38"/>
        <v>藤本昌彦</v>
      </c>
      <c r="H416" s="83" t="s">
        <v>50</v>
      </c>
      <c r="I416" s="83" t="s">
        <v>778</v>
      </c>
      <c r="J416" s="146">
        <v>1939</v>
      </c>
      <c r="K416" s="91">
        <f t="shared" si="39"/>
        <v>76</v>
      </c>
      <c r="L416" s="81" t="str">
        <f t="shared" si="40"/>
        <v>OK</v>
      </c>
      <c r="M416" s="80" t="s">
        <v>365</v>
      </c>
    </row>
    <row r="417" spans="1:13" s="96" customFormat="1" ht="13.5">
      <c r="A417" s="79" t="s">
        <v>251</v>
      </c>
      <c r="B417" s="80" t="s">
        <v>268</v>
      </c>
      <c r="C417" s="80" t="s">
        <v>269</v>
      </c>
      <c r="D417" s="80" t="s">
        <v>301</v>
      </c>
      <c r="F417" s="81" t="str">
        <f t="shared" si="37"/>
        <v>P09</v>
      </c>
      <c r="G417" s="80" t="str">
        <f t="shared" si="38"/>
        <v>前田征人</v>
      </c>
      <c r="H417" s="83" t="s">
        <v>50</v>
      </c>
      <c r="I417" s="83" t="s">
        <v>778</v>
      </c>
      <c r="J417" s="146">
        <v>1944</v>
      </c>
      <c r="K417" s="91">
        <f t="shared" si="39"/>
        <v>71</v>
      </c>
      <c r="L417" s="81" t="str">
        <f t="shared" si="40"/>
        <v>OK</v>
      </c>
      <c r="M417" s="80" t="s">
        <v>367</v>
      </c>
    </row>
    <row r="418" spans="1:13" s="96" customFormat="1" ht="13.5">
      <c r="A418" s="79" t="s">
        <v>254</v>
      </c>
      <c r="B418" s="80" t="s">
        <v>786</v>
      </c>
      <c r="C418" s="80" t="s">
        <v>787</v>
      </c>
      <c r="D418" s="80" t="s">
        <v>3</v>
      </c>
      <c r="F418" s="81" t="str">
        <f t="shared" si="37"/>
        <v>P10</v>
      </c>
      <c r="G418" s="80" t="str">
        <f t="shared" si="38"/>
        <v>安田和彦</v>
      </c>
      <c r="H418" s="83" t="s">
        <v>50</v>
      </c>
      <c r="I418" s="83" t="s">
        <v>778</v>
      </c>
      <c r="J418" s="146">
        <v>1945</v>
      </c>
      <c r="K418" s="91">
        <f t="shared" si="39"/>
        <v>70</v>
      </c>
      <c r="L418" s="81" t="str">
        <f t="shared" si="40"/>
        <v>OK</v>
      </c>
      <c r="M418" s="80" t="s">
        <v>365</v>
      </c>
    </row>
    <row r="419" spans="1:13" s="96" customFormat="1" ht="13.5">
      <c r="A419" s="79" t="s">
        <v>255</v>
      </c>
      <c r="B419" s="80" t="s">
        <v>796</v>
      </c>
      <c r="C419" s="80" t="s">
        <v>273</v>
      </c>
      <c r="D419" s="80" t="s">
        <v>243</v>
      </c>
      <c r="F419" s="81" t="str">
        <f t="shared" si="37"/>
        <v>P11</v>
      </c>
      <c r="G419" s="80" t="str">
        <f t="shared" si="38"/>
        <v>吉田知司</v>
      </c>
      <c r="H419" s="83" t="s">
        <v>50</v>
      </c>
      <c r="I419" s="83" t="s">
        <v>778</v>
      </c>
      <c r="J419" s="146">
        <v>1948</v>
      </c>
      <c r="K419" s="91">
        <f t="shared" si="39"/>
        <v>67</v>
      </c>
      <c r="L419" s="81" t="str">
        <f t="shared" si="40"/>
        <v>OK</v>
      </c>
      <c r="M419" s="80" t="s">
        <v>365</v>
      </c>
    </row>
    <row r="420" spans="1:13" s="96" customFormat="1" ht="13.5">
      <c r="A420" s="79" t="s">
        <v>256</v>
      </c>
      <c r="B420" s="80" t="s">
        <v>345</v>
      </c>
      <c r="C420" s="80" t="s">
        <v>332</v>
      </c>
      <c r="D420" s="80" t="s">
        <v>301</v>
      </c>
      <c r="E420" s="80"/>
      <c r="F420" s="81" t="str">
        <f>A420</f>
        <v>P12</v>
      </c>
      <c r="G420" s="80" t="str">
        <f>B420&amp;C420</f>
        <v>樺島辰巳</v>
      </c>
      <c r="H420" s="83" t="s">
        <v>50</v>
      </c>
      <c r="I420" s="83" t="s">
        <v>778</v>
      </c>
      <c r="J420" s="146">
        <v>1952</v>
      </c>
      <c r="K420" s="91">
        <f>IF(J420="","",(2015-J420))</f>
        <v>63</v>
      </c>
      <c r="L420" s="81" t="str">
        <f t="shared" si="40"/>
        <v>OK</v>
      </c>
      <c r="M420" s="80" t="s">
        <v>367</v>
      </c>
    </row>
    <row r="421" spans="1:13" s="96" customFormat="1" ht="13.5">
      <c r="A421" s="79" t="s">
        <v>257</v>
      </c>
      <c r="B421" s="80" t="s">
        <v>96</v>
      </c>
      <c r="C421" s="80" t="s">
        <v>97</v>
      </c>
      <c r="D421" s="80" t="s">
        <v>4</v>
      </c>
      <c r="E421" s="80"/>
      <c r="F421" s="81" t="str">
        <f>A421</f>
        <v>P13</v>
      </c>
      <c r="G421" s="80" t="str">
        <f>B421&amp;C421</f>
        <v>小柳寛明</v>
      </c>
      <c r="H421" s="83" t="s">
        <v>50</v>
      </c>
      <c r="I421" s="83" t="s">
        <v>778</v>
      </c>
      <c r="J421" s="146">
        <v>1953</v>
      </c>
      <c r="K421" s="91">
        <f>IF(J421="","",(2015-J421))</f>
        <v>62</v>
      </c>
      <c r="L421" s="81" t="str">
        <f t="shared" si="40"/>
        <v>OK</v>
      </c>
      <c r="M421" s="80" t="s">
        <v>367</v>
      </c>
    </row>
    <row r="422" spans="1:13" s="96" customFormat="1" ht="13.5">
      <c r="A422" s="79" t="s">
        <v>258</v>
      </c>
      <c r="B422" s="80" t="s">
        <v>811</v>
      </c>
      <c r="C422" s="80" t="s">
        <v>98</v>
      </c>
      <c r="D422" s="80" t="s">
        <v>302</v>
      </c>
      <c r="E422" s="80"/>
      <c r="F422" s="81" t="str">
        <f>A422</f>
        <v>P14</v>
      </c>
      <c r="G422" s="80" t="str">
        <f>B422&amp;C422</f>
        <v>山田直八</v>
      </c>
      <c r="H422" s="83" t="s">
        <v>50</v>
      </c>
      <c r="I422" s="83" t="s">
        <v>778</v>
      </c>
      <c r="J422" s="146">
        <v>1972</v>
      </c>
      <c r="K422" s="91">
        <f>IF(J422="","",(2015-J422))</f>
        <v>43</v>
      </c>
      <c r="L422" s="81" t="str">
        <f>IF(G422="","",IF(COUNTIF($G$1:$G$35,G422)&gt;1,"2重登録","OK"))</f>
        <v>OK</v>
      </c>
      <c r="M422" s="80" t="s">
        <v>348</v>
      </c>
    </row>
    <row r="423" spans="1:13" s="96" customFormat="1" ht="13.5">
      <c r="A423" s="79" t="s">
        <v>259</v>
      </c>
      <c r="B423" s="85" t="s">
        <v>275</v>
      </c>
      <c r="C423" s="85" t="s">
        <v>788</v>
      </c>
      <c r="D423" s="80" t="s">
        <v>5</v>
      </c>
      <c r="F423" s="81" t="str">
        <f t="shared" si="37"/>
        <v>P15</v>
      </c>
      <c r="G423" s="85" t="str">
        <f t="shared" si="38"/>
        <v>飯塚アイ子</v>
      </c>
      <c r="H423" s="83" t="s">
        <v>50</v>
      </c>
      <c r="I423" s="86" t="s">
        <v>1010</v>
      </c>
      <c r="J423" s="146">
        <v>1943</v>
      </c>
      <c r="K423" s="91">
        <f t="shared" si="39"/>
        <v>72</v>
      </c>
      <c r="L423" s="81" t="str">
        <f t="shared" si="40"/>
        <v>OK</v>
      </c>
      <c r="M423" s="80" t="s">
        <v>365</v>
      </c>
    </row>
    <row r="424" spans="1:13" s="96" customFormat="1" ht="13.5">
      <c r="A424" s="79" t="s">
        <v>262</v>
      </c>
      <c r="B424" s="85" t="s">
        <v>789</v>
      </c>
      <c r="C424" s="85" t="s">
        <v>790</v>
      </c>
      <c r="D424" s="80" t="s">
        <v>301</v>
      </c>
      <c r="F424" s="81" t="str">
        <f t="shared" si="37"/>
        <v>P16</v>
      </c>
      <c r="G424" s="85" t="str">
        <f t="shared" si="38"/>
        <v>大橋富子</v>
      </c>
      <c r="H424" s="83" t="s">
        <v>50</v>
      </c>
      <c r="I424" s="86" t="s">
        <v>1010</v>
      </c>
      <c r="J424" s="146">
        <v>1949</v>
      </c>
      <c r="K424" s="91">
        <f t="shared" si="39"/>
        <v>66</v>
      </c>
      <c r="L424" s="81" t="str">
        <f t="shared" si="40"/>
        <v>OK</v>
      </c>
      <c r="M424" s="80" t="s">
        <v>367</v>
      </c>
    </row>
    <row r="425" spans="1:13" s="96" customFormat="1" ht="13.5">
      <c r="A425" s="79" t="s">
        <v>265</v>
      </c>
      <c r="B425" s="85" t="s">
        <v>1003</v>
      </c>
      <c r="C425" s="85" t="s">
        <v>99</v>
      </c>
      <c r="D425" s="80" t="s">
        <v>301</v>
      </c>
      <c r="E425" s="205"/>
      <c r="F425" s="81" t="str">
        <f>A425</f>
        <v>P17</v>
      </c>
      <c r="G425" s="85" t="str">
        <f>B425&amp;C425</f>
        <v>北川美由紀</v>
      </c>
      <c r="H425" s="83" t="s">
        <v>50</v>
      </c>
      <c r="I425" s="86" t="s">
        <v>1010</v>
      </c>
      <c r="J425" s="146">
        <v>1949</v>
      </c>
      <c r="K425" s="91">
        <f t="shared" si="39"/>
        <v>66</v>
      </c>
      <c r="L425" s="81" t="str">
        <f>IF(G425="","",IF(COUNTIF($G$1:$G$94,G425)&gt;1,"2重登録","OK"))</f>
        <v>OK</v>
      </c>
      <c r="M425" s="80" t="s">
        <v>348</v>
      </c>
    </row>
    <row r="426" spans="1:13" s="96" customFormat="1" ht="13.5">
      <c r="A426" s="79" t="s">
        <v>266</v>
      </c>
      <c r="B426" s="85" t="s">
        <v>303</v>
      </c>
      <c r="C426" s="85" t="s">
        <v>304</v>
      </c>
      <c r="D426" s="80" t="s">
        <v>301</v>
      </c>
      <c r="F426" s="81" t="str">
        <f t="shared" si="37"/>
        <v>P18</v>
      </c>
      <c r="G426" s="85" t="str">
        <f t="shared" si="38"/>
        <v>澤井恵子</v>
      </c>
      <c r="H426" s="83" t="s">
        <v>50</v>
      </c>
      <c r="I426" s="86" t="s">
        <v>1010</v>
      </c>
      <c r="J426" s="146">
        <v>1948</v>
      </c>
      <c r="K426" s="91">
        <f t="shared" si="39"/>
        <v>67</v>
      </c>
      <c r="L426" s="81" t="str">
        <f>IF(G426="","",IF(COUNTIF($G$1:$G$35,G426)&gt;1,"2重登録","OK"))</f>
        <v>OK</v>
      </c>
      <c r="M426" s="85" t="s">
        <v>968</v>
      </c>
    </row>
    <row r="427" spans="1:13" s="96" customFormat="1" ht="13.5">
      <c r="A427" s="79" t="s">
        <v>267</v>
      </c>
      <c r="B427" s="85" t="s">
        <v>359</v>
      </c>
      <c r="C427" s="85" t="s">
        <v>360</v>
      </c>
      <c r="D427" s="80" t="s">
        <v>301</v>
      </c>
      <c r="F427" s="81" t="str">
        <f t="shared" si="37"/>
        <v>P19</v>
      </c>
      <c r="G427" s="85" t="str">
        <f t="shared" si="38"/>
        <v>平野志津子</v>
      </c>
      <c r="H427" s="83" t="s">
        <v>50</v>
      </c>
      <c r="I427" s="86" t="s">
        <v>1010</v>
      </c>
      <c r="J427" s="146">
        <v>1956</v>
      </c>
      <c r="K427" s="91">
        <f t="shared" si="39"/>
        <v>59</v>
      </c>
      <c r="L427" s="81" t="str">
        <f>IF(G427="","",IF(COUNTIF($G$1:$G$35,G427)&gt;1,"2重登録","OK"))</f>
        <v>OK</v>
      </c>
      <c r="M427" s="80" t="s">
        <v>365</v>
      </c>
    </row>
    <row r="428" spans="1:13" s="96" customFormat="1" ht="13.5">
      <c r="A428" s="79" t="s">
        <v>270</v>
      </c>
      <c r="B428" s="85" t="s">
        <v>791</v>
      </c>
      <c r="C428" s="85" t="s">
        <v>792</v>
      </c>
      <c r="D428" s="80" t="s">
        <v>301</v>
      </c>
      <c r="F428" s="81" t="str">
        <f t="shared" si="37"/>
        <v>P20</v>
      </c>
      <c r="G428" s="85" t="str">
        <f t="shared" si="38"/>
        <v>堀部品子</v>
      </c>
      <c r="H428" s="83" t="s">
        <v>50</v>
      </c>
      <c r="I428" s="86" t="s">
        <v>1010</v>
      </c>
      <c r="J428" s="146">
        <v>1951</v>
      </c>
      <c r="K428" s="91">
        <f t="shared" si="39"/>
        <v>64</v>
      </c>
      <c r="L428" s="81" t="str">
        <f>IF(G428="","",IF(COUNTIF($G$1:$G$35,G428)&gt;1,"2重登録","OK"))</f>
        <v>OK</v>
      </c>
      <c r="M428" s="85" t="s">
        <v>968</v>
      </c>
    </row>
    <row r="429" spans="1:13" s="96" customFormat="1" ht="13.5">
      <c r="A429" s="79" t="s">
        <v>271</v>
      </c>
      <c r="B429" s="85" t="s">
        <v>268</v>
      </c>
      <c r="C429" s="85" t="s">
        <v>793</v>
      </c>
      <c r="D429" s="80" t="s">
        <v>301</v>
      </c>
      <c r="F429" s="81" t="str">
        <f t="shared" si="37"/>
        <v>P21</v>
      </c>
      <c r="G429" s="85" t="str">
        <f t="shared" si="38"/>
        <v>前田喜久子</v>
      </c>
      <c r="H429" s="83" t="s">
        <v>50</v>
      </c>
      <c r="I429" s="86" t="s">
        <v>1010</v>
      </c>
      <c r="J429" s="146">
        <v>1945</v>
      </c>
      <c r="K429" s="91">
        <f t="shared" si="39"/>
        <v>70</v>
      </c>
      <c r="L429" s="81" t="str">
        <f>IF(G429="","",IF(COUNTIF($G$1:$G$35,G429)&gt;1,"2重登録","OK"))</f>
        <v>OK</v>
      </c>
      <c r="M429" s="80" t="s">
        <v>367</v>
      </c>
    </row>
    <row r="430" spans="1:13" s="96" customFormat="1" ht="13.5">
      <c r="A430" s="79" t="s">
        <v>272</v>
      </c>
      <c r="B430" s="85" t="s">
        <v>794</v>
      </c>
      <c r="C430" s="85" t="s">
        <v>795</v>
      </c>
      <c r="D430" s="80" t="s">
        <v>301</v>
      </c>
      <c r="F430" s="81" t="str">
        <f>A430</f>
        <v>P22</v>
      </c>
      <c r="G430" s="85" t="str">
        <f t="shared" si="38"/>
        <v>森谷洋子</v>
      </c>
      <c r="H430" s="83" t="s">
        <v>50</v>
      </c>
      <c r="I430" s="86" t="s">
        <v>1010</v>
      </c>
      <c r="J430" s="146">
        <v>1951</v>
      </c>
      <c r="K430" s="91">
        <f>IF(J430="","",(2015-J430))</f>
        <v>64</v>
      </c>
      <c r="L430" s="81" t="str">
        <f>IF(G430="","",IF(COUNTIF($G$1:$G$35,G430)&gt;1,"2重登録","OK"))</f>
        <v>OK</v>
      </c>
      <c r="M430" s="80" t="s">
        <v>348</v>
      </c>
    </row>
    <row r="431" spans="1:13" s="96" customFormat="1" ht="13.5">
      <c r="A431" s="79" t="s">
        <v>274</v>
      </c>
      <c r="B431" s="85" t="s">
        <v>158</v>
      </c>
      <c r="C431" s="85" t="s">
        <v>159</v>
      </c>
      <c r="D431" s="80" t="s">
        <v>301</v>
      </c>
      <c r="E431" s="205"/>
      <c r="F431" s="81" t="str">
        <f t="shared" si="37"/>
        <v>P23</v>
      </c>
      <c r="G431" s="85" t="str">
        <f t="shared" si="38"/>
        <v>川勝豊子</v>
      </c>
      <c r="H431" s="83" t="s">
        <v>50</v>
      </c>
      <c r="I431" s="86" t="s">
        <v>1010</v>
      </c>
      <c r="J431" s="146">
        <v>1946</v>
      </c>
      <c r="K431" s="91">
        <f t="shared" si="39"/>
        <v>69</v>
      </c>
      <c r="L431" s="81" t="str">
        <f>IF(G431="","",IF(COUNTIF($G$1:$G$94,G431)&gt;1,"2重登録","OK"))</f>
        <v>OK</v>
      </c>
      <c r="M431" s="80" t="s">
        <v>946</v>
      </c>
    </row>
    <row r="432" spans="1:13" s="96" customFormat="1" ht="13.5">
      <c r="A432" s="79" t="s">
        <v>276</v>
      </c>
      <c r="B432" s="85" t="s">
        <v>100</v>
      </c>
      <c r="C432" s="85" t="s">
        <v>101</v>
      </c>
      <c r="D432" s="80" t="s">
        <v>301</v>
      </c>
      <c r="E432" s="205"/>
      <c r="F432" s="81" t="str">
        <f>A432</f>
        <v>P24</v>
      </c>
      <c r="G432" s="85" t="str">
        <f t="shared" si="38"/>
        <v>小梶優子</v>
      </c>
      <c r="H432" s="83" t="s">
        <v>50</v>
      </c>
      <c r="I432" s="86" t="s">
        <v>1010</v>
      </c>
      <c r="J432" s="146">
        <v>1974</v>
      </c>
      <c r="K432" s="91">
        <f>IF(J432="","",(2015-J432))</f>
        <v>41</v>
      </c>
      <c r="L432" s="81" t="str">
        <f>IF(G432="","",IF(COUNTIF($G$1:$G$94,G432)&gt;1,"2重登録","OK"))</f>
        <v>OK</v>
      </c>
      <c r="M432" s="85" t="s">
        <v>968</v>
      </c>
    </row>
    <row r="433" spans="1:13" s="96" customFormat="1" ht="13.5">
      <c r="A433" s="79" t="s">
        <v>277</v>
      </c>
      <c r="B433" s="85" t="s">
        <v>279</v>
      </c>
      <c r="C433" s="85" t="s">
        <v>936</v>
      </c>
      <c r="D433" s="80" t="s">
        <v>301</v>
      </c>
      <c r="F433" s="81" t="str">
        <f>A433</f>
        <v>P25</v>
      </c>
      <c r="G433" s="85" t="str">
        <f t="shared" si="38"/>
        <v>田邉俊子</v>
      </c>
      <c r="H433" s="83" t="s">
        <v>50</v>
      </c>
      <c r="I433" s="86" t="s">
        <v>1010</v>
      </c>
      <c r="J433" s="146">
        <v>1958</v>
      </c>
      <c r="K433" s="91">
        <f>IF(J433="","",(2015-J433))</f>
        <v>57</v>
      </c>
      <c r="L433" s="81" t="str">
        <f>IF(G433="","",IF(COUNTIF($G$1:$G$35,G433)&gt;1,"2重登録","OK"))</f>
        <v>OK</v>
      </c>
      <c r="M433" s="80" t="s">
        <v>367</v>
      </c>
    </row>
    <row r="434" spans="1:13" s="96" customFormat="1" ht="13.5">
      <c r="A434" s="79" t="s">
        <v>278</v>
      </c>
      <c r="B434" s="85" t="s">
        <v>102</v>
      </c>
      <c r="C434" s="85" t="s">
        <v>934</v>
      </c>
      <c r="D434" s="80" t="s">
        <v>6</v>
      </c>
      <c r="F434" s="81" t="str">
        <f>A434</f>
        <v>P26</v>
      </c>
      <c r="G434" s="85" t="str">
        <f t="shared" si="38"/>
        <v>松田順子</v>
      </c>
      <c r="H434" s="83" t="s">
        <v>50</v>
      </c>
      <c r="I434" s="86" t="s">
        <v>1010</v>
      </c>
      <c r="J434" s="146">
        <v>1965</v>
      </c>
      <c r="K434" s="91">
        <f>IF(J434="","",(2015-J434))</f>
        <v>50</v>
      </c>
      <c r="L434" s="81" t="str">
        <f>IF(G434="","",IF(COUNTIF($G$1:$G$35,G434)&gt;1,"2重登録","OK"))</f>
        <v>OK</v>
      </c>
      <c r="M434" s="85" t="s">
        <v>968</v>
      </c>
    </row>
    <row r="435" spans="1:13" s="96" customFormat="1" ht="13.5">
      <c r="A435" s="79" t="s">
        <v>280</v>
      </c>
      <c r="B435" s="85" t="s">
        <v>156</v>
      </c>
      <c r="C435" s="85" t="s">
        <v>157</v>
      </c>
      <c r="D435" s="80" t="s">
        <v>301</v>
      </c>
      <c r="E435" s="205"/>
      <c r="F435" s="81" t="str">
        <f>A435</f>
        <v>P27</v>
      </c>
      <c r="G435" s="85" t="str">
        <f t="shared" si="38"/>
        <v>本池清子</v>
      </c>
      <c r="H435" s="83" t="s">
        <v>50</v>
      </c>
      <c r="I435" s="86" t="s">
        <v>1010</v>
      </c>
      <c r="J435" s="146">
        <v>1967</v>
      </c>
      <c r="K435" s="91">
        <f>IF(J435="","",(2015-J435))</f>
        <v>48</v>
      </c>
      <c r="L435" s="81" t="str">
        <f>IF(G435="","",IF(COUNTIF($G$1:$G$100,G435)&gt;1,"2重登録","OK"))</f>
        <v>OK</v>
      </c>
      <c r="M435" s="80" t="s">
        <v>328</v>
      </c>
    </row>
    <row r="436" spans="1:13" s="96" customFormat="1" ht="13.5">
      <c r="A436" s="79" t="s">
        <v>281</v>
      </c>
      <c r="B436" s="85" t="s">
        <v>811</v>
      </c>
      <c r="C436" s="85" t="s">
        <v>103</v>
      </c>
      <c r="D436" s="80" t="s">
        <v>243</v>
      </c>
      <c r="E436" s="205"/>
      <c r="F436" s="81" t="str">
        <f>A436</f>
        <v>P28</v>
      </c>
      <c r="G436" s="85" t="str">
        <f t="shared" si="38"/>
        <v>山田晶枝</v>
      </c>
      <c r="H436" s="83" t="s">
        <v>50</v>
      </c>
      <c r="I436" s="86" t="s">
        <v>1010</v>
      </c>
      <c r="J436" s="146">
        <v>1972</v>
      </c>
      <c r="K436" s="91">
        <f>IF(J436="","",(2015-J436))</f>
        <v>43</v>
      </c>
      <c r="L436" s="81" t="str">
        <f>IF(G436="","",IF(COUNTIF($G$1:$G$94,G436)&gt;1,"2重登録","OK"))</f>
        <v>OK</v>
      </c>
      <c r="M436" s="80" t="s">
        <v>348</v>
      </c>
    </row>
    <row r="437" spans="2:13" ht="13.5">
      <c r="B437" s="85"/>
      <c r="C437" s="85"/>
      <c r="D437" s="80"/>
      <c r="E437" s="205"/>
      <c r="F437" s="81"/>
      <c r="G437" s="80"/>
      <c r="H437" s="83"/>
      <c r="I437" s="83"/>
      <c r="J437" s="146"/>
      <c r="K437" s="91"/>
      <c r="L437" s="81"/>
      <c r="M437" s="80"/>
    </row>
    <row r="438" spans="4:10" ht="13.5">
      <c r="D438" s="80"/>
      <c r="E438" s="80"/>
      <c r="F438" s="80"/>
      <c r="G438" s="80"/>
      <c r="H438" s="80"/>
      <c r="I438" s="80"/>
      <c r="J438" s="93"/>
    </row>
    <row r="439" ht="13.5"/>
    <row r="440" spans="2:13" ht="13.5">
      <c r="B440" s="85"/>
      <c r="C440" s="85"/>
      <c r="F440" s="81"/>
      <c r="H440" s="83"/>
      <c r="I440" s="83"/>
      <c r="J440" s="146"/>
      <c r="K440" s="91"/>
      <c r="L440" s="81"/>
      <c r="M440" s="80"/>
    </row>
    <row r="441" spans="2:13" ht="13.5">
      <c r="B441" s="85"/>
      <c r="C441" s="85"/>
      <c r="F441" s="81"/>
      <c r="H441" s="83"/>
      <c r="I441" s="83"/>
      <c r="J441" s="146"/>
      <c r="K441" s="91"/>
      <c r="L441" s="81"/>
      <c r="M441" s="80"/>
    </row>
    <row r="442" spans="2:13" ht="13.5">
      <c r="B442" s="85"/>
      <c r="C442" s="85"/>
      <c r="F442" s="81"/>
      <c r="H442" s="83"/>
      <c r="I442" s="83"/>
      <c r="J442" s="146"/>
      <c r="K442" s="91"/>
      <c r="L442" s="81"/>
      <c r="M442" s="80"/>
    </row>
    <row r="443" spans="2:13" ht="13.5">
      <c r="B443" s="85"/>
      <c r="C443" s="85"/>
      <c r="F443" s="81"/>
      <c r="H443" s="83"/>
      <c r="I443" s="83"/>
      <c r="J443" s="146"/>
      <c r="K443" s="91"/>
      <c r="L443" s="81"/>
      <c r="M443" s="80"/>
    </row>
    <row r="444" spans="2:13" ht="13.5">
      <c r="B444" s="85"/>
      <c r="C444" s="85"/>
      <c r="F444" s="81"/>
      <c r="H444" s="83"/>
      <c r="I444" s="83"/>
      <c r="J444" s="146"/>
      <c r="K444" s="91"/>
      <c r="L444" s="81"/>
      <c r="M444" s="80"/>
    </row>
    <row r="445" spans="2:13" ht="13.5">
      <c r="B445" s="85"/>
      <c r="C445" s="85"/>
      <c r="F445" s="81"/>
      <c r="H445" s="83"/>
      <c r="I445" s="83"/>
      <c r="J445" s="146"/>
      <c r="K445" s="91"/>
      <c r="L445" s="81"/>
      <c r="M445" s="80"/>
    </row>
    <row r="446" spans="2:13" ht="13.5">
      <c r="B446" s="85"/>
      <c r="C446" s="85"/>
      <c r="F446" s="81"/>
      <c r="H446" s="83"/>
      <c r="I446" s="83"/>
      <c r="J446" s="146"/>
      <c r="K446" s="91"/>
      <c r="L446" s="81"/>
      <c r="M446" s="80"/>
    </row>
    <row r="447" spans="2:13" ht="13.5">
      <c r="B447" s="85"/>
      <c r="C447" s="85"/>
      <c r="F447" s="81"/>
      <c r="H447" s="83"/>
      <c r="I447" s="83"/>
      <c r="J447" s="146"/>
      <c r="K447" s="91"/>
      <c r="L447" s="81"/>
      <c r="M447" s="80"/>
    </row>
    <row r="448" spans="2:13" ht="13.5">
      <c r="B448" s="85"/>
      <c r="C448" s="85"/>
      <c r="F448" s="81"/>
      <c r="H448" s="83"/>
      <c r="I448" s="83"/>
      <c r="J448" s="146"/>
      <c r="K448" s="91"/>
      <c r="L448" s="81"/>
      <c r="M448" s="80"/>
    </row>
    <row r="449" spans="2:13" ht="13.5">
      <c r="B449" s="85"/>
      <c r="C449" s="85"/>
      <c r="F449" s="81"/>
      <c r="H449" s="83"/>
      <c r="I449" s="83"/>
      <c r="J449" s="146"/>
      <c r="K449" s="91"/>
      <c r="L449" s="81"/>
      <c r="M449" s="80"/>
    </row>
    <row r="450" spans="2:12" ht="13.5">
      <c r="B450" s="571" t="s">
        <v>7</v>
      </c>
      <c r="C450" s="571"/>
      <c r="D450" s="572" t="s">
        <v>8</v>
      </c>
      <c r="E450" s="572"/>
      <c r="F450" s="572"/>
      <c r="G450" s="572"/>
      <c r="J450" s="79"/>
      <c r="K450" s="79"/>
      <c r="L450" s="81">
        <f>IF(G450="","",IF(COUNTIF($G$19:$G$580,G450)&gt;1,"2重登録","OK"))</f>
      </c>
    </row>
    <row r="451" spans="2:12" ht="13.5">
      <c r="B451" s="571"/>
      <c r="C451" s="571"/>
      <c r="D451" s="572"/>
      <c r="E451" s="572"/>
      <c r="F451" s="572"/>
      <c r="G451" s="572"/>
      <c r="J451" s="79"/>
      <c r="K451" s="79"/>
      <c r="L451" s="81"/>
    </row>
    <row r="452" spans="2:12" ht="13.5">
      <c r="B452" s="131"/>
      <c r="C452" s="131"/>
      <c r="D452" s="147"/>
      <c r="E452" s="147"/>
      <c r="F452" s="147"/>
      <c r="G452" s="79" t="s">
        <v>9</v>
      </c>
      <c r="H452" s="573" t="s">
        <v>10</v>
      </c>
      <c r="I452" s="573"/>
      <c r="J452" s="573"/>
      <c r="K452" s="81"/>
      <c r="L452" s="81"/>
    </row>
    <row r="453" spans="2:12" ht="13.5">
      <c r="B453" s="131"/>
      <c r="C453" s="131"/>
      <c r="D453" s="147"/>
      <c r="E453" s="147"/>
      <c r="F453" s="147"/>
      <c r="G453" s="115">
        <f>COUNTIF(M456:M473,"東近江市")</f>
        <v>5</v>
      </c>
      <c r="H453" s="574">
        <f>(G453/RIGHT(A473,2))</f>
        <v>0.2777777777777778</v>
      </c>
      <c r="I453" s="574"/>
      <c r="J453" s="574"/>
      <c r="K453" s="81"/>
      <c r="L453" s="81"/>
    </row>
    <row r="454" spans="2:12" ht="13.5">
      <c r="B454" s="80"/>
      <c r="C454" s="80"/>
      <c r="D454" s="131"/>
      <c r="F454" s="81">
        <f>A454</f>
        <v>0</v>
      </c>
      <c r="K454" s="91"/>
      <c r="L454" s="81"/>
    </row>
    <row r="455" spans="2:12" ht="13.5">
      <c r="B455" s="570"/>
      <c r="C455" s="570"/>
      <c r="D455" s="110" t="s">
        <v>1066</v>
      </c>
      <c r="E455" s="110"/>
      <c r="F455" s="110"/>
      <c r="G455" s="115"/>
      <c r="H455" s="116" t="s">
        <v>1067</v>
      </c>
      <c r="K455" s="91"/>
      <c r="L455" s="81"/>
    </row>
    <row r="456" spans="1:13" ht="13.5">
      <c r="A456" s="81" t="s">
        <v>104</v>
      </c>
      <c r="B456" s="148" t="s">
        <v>105</v>
      </c>
      <c r="C456" s="148" t="s">
        <v>396</v>
      </c>
      <c r="D456" s="80" t="s">
        <v>36</v>
      </c>
      <c r="F456" s="81" t="str">
        <f aca="true" t="shared" si="41" ref="F456:F472">A456</f>
        <v>S01</v>
      </c>
      <c r="G456" s="79" t="str">
        <f>B456&amp;C456</f>
        <v>宇尾数行</v>
      </c>
      <c r="H456" s="83" t="s">
        <v>283</v>
      </c>
      <c r="I456" s="83" t="s">
        <v>778</v>
      </c>
      <c r="J456" s="93">
        <v>1960</v>
      </c>
      <c r="K456" s="91">
        <f aca="true" t="shared" si="42" ref="K456:K475">IF(J456="","",(2014-J456))</f>
        <v>54</v>
      </c>
      <c r="L456" s="81" t="str">
        <f aca="true" t="shared" si="43" ref="L456:L471">IF(G456="","",IF(COUNTIF($G$20:$G$524,G456)&gt;1,"2重登録","OK"))</f>
        <v>OK</v>
      </c>
      <c r="M456" s="85" t="s">
        <v>968</v>
      </c>
    </row>
    <row r="457" spans="1:13" ht="13.5">
      <c r="A457" s="81" t="s">
        <v>285</v>
      </c>
      <c r="B457" s="148" t="s">
        <v>398</v>
      </c>
      <c r="C457" s="149" t="s">
        <v>399</v>
      </c>
      <c r="D457" s="80" t="s">
        <v>282</v>
      </c>
      <c r="F457" s="81" t="str">
        <f t="shared" si="41"/>
        <v>S02</v>
      </c>
      <c r="G457" s="79" t="str">
        <f>B457&amp;C457</f>
        <v>小倉俊郎</v>
      </c>
      <c r="H457" s="83" t="s">
        <v>283</v>
      </c>
      <c r="I457" s="83" t="s">
        <v>778</v>
      </c>
      <c r="J457" s="93">
        <v>1959</v>
      </c>
      <c r="K457" s="91">
        <f t="shared" si="42"/>
        <v>55</v>
      </c>
      <c r="L457" s="81" t="str">
        <f t="shared" si="43"/>
        <v>OK</v>
      </c>
      <c r="M457" s="85"/>
    </row>
    <row r="458" spans="1:13" ht="13.5">
      <c r="A458" s="81" t="s">
        <v>106</v>
      </c>
      <c r="B458" s="80" t="s">
        <v>52</v>
      </c>
      <c r="C458" s="80" t="s">
        <v>53</v>
      </c>
      <c r="D458" s="80" t="s">
        <v>282</v>
      </c>
      <c r="F458" s="81" t="str">
        <f t="shared" si="41"/>
        <v>S03</v>
      </c>
      <c r="G458" s="79" t="str">
        <f>B458&amp;C458</f>
        <v>梅田隆</v>
      </c>
      <c r="H458" s="83" t="s">
        <v>283</v>
      </c>
      <c r="I458" s="83" t="s">
        <v>778</v>
      </c>
      <c r="J458" s="93">
        <v>1966</v>
      </c>
      <c r="K458" s="91">
        <f t="shared" si="42"/>
        <v>48</v>
      </c>
      <c r="L458" s="81" t="str">
        <f t="shared" si="43"/>
        <v>OK</v>
      </c>
      <c r="M458" s="85"/>
    </row>
    <row r="459" spans="1:13" ht="13.5">
      <c r="A459" s="81" t="s">
        <v>107</v>
      </c>
      <c r="B459" s="148" t="s">
        <v>401</v>
      </c>
      <c r="C459" s="149" t="s">
        <v>402</v>
      </c>
      <c r="D459" s="80" t="s">
        <v>282</v>
      </c>
      <c r="F459" s="79" t="str">
        <f t="shared" si="41"/>
        <v>S04</v>
      </c>
      <c r="G459" s="79" t="str">
        <f aca="true" t="shared" si="44" ref="G459:G472">B459&amp;C459</f>
        <v>北野智尋</v>
      </c>
      <c r="H459" s="83" t="s">
        <v>283</v>
      </c>
      <c r="I459" s="83" t="s">
        <v>778</v>
      </c>
      <c r="J459" s="90">
        <v>1970</v>
      </c>
      <c r="K459" s="91">
        <f t="shared" si="42"/>
        <v>44</v>
      </c>
      <c r="L459" s="81" t="str">
        <f t="shared" si="43"/>
        <v>OK</v>
      </c>
      <c r="M459" s="85"/>
    </row>
    <row r="460" spans="1:13" ht="13.5">
      <c r="A460" s="81" t="s">
        <v>108</v>
      </c>
      <c r="B460" s="148" t="s">
        <v>403</v>
      </c>
      <c r="C460" s="148" t="s">
        <v>404</v>
      </c>
      <c r="D460" s="80" t="s">
        <v>282</v>
      </c>
      <c r="F460" s="81" t="str">
        <f t="shared" si="41"/>
        <v>S05</v>
      </c>
      <c r="G460" s="79" t="str">
        <f t="shared" si="44"/>
        <v>木森厚志</v>
      </c>
      <c r="H460" s="83" t="s">
        <v>283</v>
      </c>
      <c r="I460" s="83" t="s">
        <v>778</v>
      </c>
      <c r="J460" s="93">
        <v>1961</v>
      </c>
      <c r="K460" s="91">
        <f t="shared" si="42"/>
        <v>53</v>
      </c>
      <c r="L460" s="81" t="str">
        <f t="shared" si="43"/>
        <v>OK</v>
      </c>
      <c r="M460" s="85"/>
    </row>
    <row r="461" spans="1:13" ht="13.5">
      <c r="A461" s="81" t="s">
        <v>109</v>
      </c>
      <c r="B461" s="148" t="s">
        <v>406</v>
      </c>
      <c r="C461" s="149" t="s">
        <v>407</v>
      </c>
      <c r="D461" s="80" t="s">
        <v>282</v>
      </c>
      <c r="F461" s="81" t="str">
        <f t="shared" si="41"/>
        <v>S06</v>
      </c>
      <c r="G461" s="79" t="str">
        <f t="shared" si="44"/>
        <v>田中宏樹</v>
      </c>
      <c r="H461" s="83" t="s">
        <v>283</v>
      </c>
      <c r="I461" s="83" t="s">
        <v>778</v>
      </c>
      <c r="J461" s="90">
        <v>1965</v>
      </c>
      <c r="K461" s="91">
        <f t="shared" si="42"/>
        <v>49</v>
      </c>
      <c r="L461" s="81" t="str">
        <f t="shared" si="43"/>
        <v>OK</v>
      </c>
      <c r="M461" s="85"/>
    </row>
    <row r="462" spans="1:13" ht="13.5">
      <c r="A462" s="81" t="s">
        <v>110</v>
      </c>
      <c r="B462" s="148" t="s">
        <v>408</v>
      </c>
      <c r="C462" s="149" t="s">
        <v>409</v>
      </c>
      <c r="D462" s="80" t="s">
        <v>282</v>
      </c>
      <c r="F462" s="81" t="str">
        <f t="shared" si="41"/>
        <v>S07</v>
      </c>
      <c r="G462" s="79" t="str">
        <f t="shared" si="44"/>
        <v>坪田敏裕</v>
      </c>
      <c r="H462" s="83" t="s">
        <v>283</v>
      </c>
      <c r="I462" s="83" t="s">
        <v>778</v>
      </c>
      <c r="J462" s="93">
        <v>1965</v>
      </c>
      <c r="K462" s="91">
        <f t="shared" si="42"/>
        <v>49</v>
      </c>
      <c r="L462" s="81" t="str">
        <f t="shared" si="43"/>
        <v>OK</v>
      </c>
      <c r="M462" s="85"/>
    </row>
    <row r="463" spans="1:13" ht="13.5">
      <c r="A463" s="81" t="s">
        <v>111</v>
      </c>
      <c r="B463" s="148" t="s">
        <v>902</v>
      </c>
      <c r="C463" s="149" t="s">
        <v>897</v>
      </c>
      <c r="D463" s="80" t="s">
        <v>286</v>
      </c>
      <c r="F463" s="81" t="str">
        <f t="shared" si="41"/>
        <v>S08</v>
      </c>
      <c r="G463" s="79" t="str">
        <f t="shared" si="44"/>
        <v>坂口直也</v>
      </c>
      <c r="H463" s="83" t="s">
        <v>283</v>
      </c>
      <c r="I463" s="83" t="s">
        <v>778</v>
      </c>
      <c r="J463" s="93">
        <v>1971</v>
      </c>
      <c r="K463" s="91">
        <f t="shared" si="42"/>
        <v>43</v>
      </c>
      <c r="L463" s="81" t="str">
        <f t="shared" si="43"/>
        <v>OK</v>
      </c>
      <c r="M463" s="85"/>
    </row>
    <row r="464" spans="1:13" ht="13.5">
      <c r="A464" s="81" t="s">
        <v>112</v>
      </c>
      <c r="B464" s="148" t="s">
        <v>411</v>
      </c>
      <c r="C464" s="149" t="s">
        <v>412</v>
      </c>
      <c r="D464" s="80" t="s">
        <v>282</v>
      </c>
      <c r="F464" s="81" t="str">
        <f t="shared" si="41"/>
        <v>S09</v>
      </c>
      <c r="G464" s="79" t="str">
        <f t="shared" si="44"/>
        <v>生岩寛史</v>
      </c>
      <c r="H464" s="83" t="s">
        <v>283</v>
      </c>
      <c r="I464" s="83" t="s">
        <v>778</v>
      </c>
      <c r="J464" s="93">
        <v>1978</v>
      </c>
      <c r="K464" s="91">
        <f t="shared" si="42"/>
        <v>36</v>
      </c>
      <c r="L464" s="81" t="str">
        <f t="shared" si="43"/>
        <v>OK</v>
      </c>
      <c r="M464" s="85"/>
    </row>
    <row r="465" spans="1:13" ht="13.5">
      <c r="A465" s="81" t="s">
        <v>113</v>
      </c>
      <c r="B465" s="148" t="s">
        <v>287</v>
      </c>
      <c r="C465" s="149" t="s">
        <v>114</v>
      </c>
      <c r="D465" s="80" t="s">
        <v>282</v>
      </c>
      <c r="F465" s="81" t="str">
        <f t="shared" si="41"/>
        <v>S10</v>
      </c>
      <c r="G465" s="79" t="str">
        <f t="shared" si="44"/>
        <v>濱田 毅</v>
      </c>
      <c r="H465" s="83" t="s">
        <v>283</v>
      </c>
      <c r="I465" s="83" t="s">
        <v>778</v>
      </c>
      <c r="J465" s="93">
        <v>1962</v>
      </c>
      <c r="K465" s="91">
        <f t="shared" si="42"/>
        <v>52</v>
      </c>
      <c r="L465" s="81" t="str">
        <f t="shared" si="43"/>
        <v>OK</v>
      </c>
      <c r="M465" s="85"/>
    </row>
    <row r="466" spans="1:13" ht="13.5">
      <c r="A466" s="81" t="s">
        <v>115</v>
      </c>
      <c r="B466" s="148" t="s">
        <v>413</v>
      </c>
      <c r="C466" s="149" t="s">
        <v>414</v>
      </c>
      <c r="D466" s="80" t="s">
        <v>282</v>
      </c>
      <c r="F466" s="79" t="str">
        <f t="shared" si="41"/>
        <v>S11</v>
      </c>
      <c r="G466" s="79" t="str">
        <f t="shared" si="44"/>
        <v>別宮敏朗</v>
      </c>
      <c r="H466" s="83" t="s">
        <v>283</v>
      </c>
      <c r="I466" s="83" t="s">
        <v>778</v>
      </c>
      <c r="J466" s="93">
        <v>1947</v>
      </c>
      <c r="K466" s="91">
        <f t="shared" si="42"/>
        <v>67</v>
      </c>
      <c r="L466" s="81" t="str">
        <f t="shared" si="43"/>
        <v>OK</v>
      </c>
      <c r="M466" s="85"/>
    </row>
    <row r="467" spans="1:13" ht="13.5">
      <c r="A467" s="81" t="s">
        <v>116</v>
      </c>
      <c r="B467" s="148" t="s">
        <v>415</v>
      </c>
      <c r="C467" s="149" t="s">
        <v>416</v>
      </c>
      <c r="D467" s="80" t="s">
        <v>282</v>
      </c>
      <c r="F467" s="81" t="str">
        <f t="shared" si="41"/>
        <v>S12</v>
      </c>
      <c r="G467" s="79" t="str">
        <f t="shared" si="44"/>
        <v>松岡俊孝</v>
      </c>
      <c r="H467" s="83" t="s">
        <v>283</v>
      </c>
      <c r="I467" s="83" t="s">
        <v>778</v>
      </c>
      <c r="J467" s="90">
        <v>1978</v>
      </c>
      <c r="K467" s="91">
        <f t="shared" si="42"/>
        <v>36</v>
      </c>
      <c r="L467" s="81" t="str">
        <f t="shared" si="43"/>
        <v>OK</v>
      </c>
      <c r="M467" s="85"/>
    </row>
    <row r="468" spans="1:13" ht="13.5">
      <c r="A468" s="81" t="s">
        <v>117</v>
      </c>
      <c r="B468" s="148" t="s">
        <v>417</v>
      </c>
      <c r="C468" s="149" t="s">
        <v>418</v>
      </c>
      <c r="D468" s="80" t="s">
        <v>282</v>
      </c>
      <c r="F468" s="81" t="str">
        <f t="shared" si="41"/>
        <v>S13</v>
      </c>
      <c r="G468" s="79" t="str">
        <f t="shared" si="44"/>
        <v>宮本佳明</v>
      </c>
      <c r="H468" s="83" t="s">
        <v>283</v>
      </c>
      <c r="I468" s="83" t="s">
        <v>778</v>
      </c>
      <c r="J468" s="93">
        <v>1981</v>
      </c>
      <c r="K468" s="91">
        <f t="shared" si="42"/>
        <v>33</v>
      </c>
      <c r="L468" s="81" t="str">
        <f t="shared" si="43"/>
        <v>OK</v>
      </c>
      <c r="M468" s="85"/>
    </row>
    <row r="469" spans="1:13" ht="13.5">
      <c r="A469" s="81" t="s">
        <v>118</v>
      </c>
      <c r="B469" s="148" t="s">
        <v>102</v>
      </c>
      <c r="C469" s="133" t="s">
        <v>490</v>
      </c>
      <c r="D469" s="80" t="s">
        <v>286</v>
      </c>
      <c r="F469" s="81" t="str">
        <f>A469</f>
        <v>S14</v>
      </c>
      <c r="G469" s="79" t="str">
        <f>B469&amp;C469</f>
        <v>松田憲次</v>
      </c>
      <c r="H469" s="83" t="s">
        <v>283</v>
      </c>
      <c r="I469" s="83" t="s">
        <v>778</v>
      </c>
      <c r="J469" s="93">
        <v>1964</v>
      </c>
      <c r="K469" s="91">
        <f t="shared" si="42"/>
        <v>50</v>
      </c>
      <c r="L469" s="81" t="str">
        <f t="shared" si="43"/>
        <v>OK</v>
      </c>
      <c r="M469" s="85" t="s">
        <v>968</v>
      </c>
    </row>
    <row r="470" spans="1:13" ht="13.5">
      <c r="A470" s="81" t="s">
        <v>119</v>
      </c>
      <c r="B470" s="148" t="s">
        <v>284</v>
      </c>
      <c r="C470" s="148" t="s">
        <v>120</v>
      </c>
      <c r="D470" s="80" t="s">
        <v>282</v>
      </c>
      <c r="F470" s="81" t="str">
        <f>A470</f>
        <v>S15</v>
      </c>
      <c r="G470" s="79" t="str">
        <f>B470&amp;C470</f>
        <v>宇尾 翼</v>
      </c>
      <c r="H470" s="83" t="s">
        <v>283</v>
      </c>
      <c r="I470" s="83" t="s">
        <v>778</v>
      </c>
      <c r="J470" s="93">
        <v>1996</v>
      </c>
      <c r="K470" s="91">
        <f t="shared" si="42"/>
        <v>18</v>
      </c>
      <c r="L470" s="81" t="str">
        <f t="shared" si="43"/>
        <v>OK</v>
      </c>
      <c r="M470" s="85" t="s">
        <v>968</v>
      </c>
    </row>
    <row r="471" spans="1:13" ht="13.5">
      <c r="A471" s="81" t="s">
        <v>121</v>
      </c>
      <c r="B471" s="120" t="s">
        <v>419</v>
      </c>
      <c r="C471" s="121" t="s">
        <v>420</v>
      </c>
      <c r="D471" s="80" t="s">
        <v>282</v>
      </c>
      <c r="F471" s="81" t="str">
        <f t="shared" si="41"/>
        <v>S16</v>
      </c>
      <c r="G471" s="85" t="str">
        <f t="shared" si="44"/>
        <v>梅田陽子</v>
      </c>
      <c r="H471" s="83" t="s">
        <v>283</v>
      </c>
      <c r="I471" s="86" t="s">
        <v>1010</v>
      </c>
      <c r="J471" s="93">
        <v>1967</v>
      </c>
      <c r="K471" s="91">
        <f t="shared" si="42"/>
        <v>47</v>
      </c>
      <c r="L471" s="81" t="str">
        <f t="shared" si="43"/>
        <v>OK</v>
      </c>
      <c r="M471" s="85"/>
    </row>
    <row r="472" spans="1:13" ht="13.5">
      <c r="A472" s="81" t="s">
        <v>122</v>
      </c>
      <c r="B472" s="120" t="s">
        <v>421</v>
      </c>
      <c r="C472" s="121" t="s">
        <v>422</v>
      </c>
      <c r="D472" s="80" t="s">
        <v>282</v>
      </c>
      <c r="F472" s="81" t="str">
        <f t="shared" si="41"/>
        <v>S17</v>
      </c>
      <c r="G472" s="85" t="str">
        <f t="shared" si="44"/>
        <v>鈴木春美</v>
      </c>
      <c r="H472" s="83" t="s">
        <v>283</v>
      </c>
      <c r="I472" s="86" t="s">
        <v>1010</v>
      </c>
      <c r="J472" s="93">
        <v>1965</v>
      </c>
      <c r="K472" s="91">
        <f t="shared" si="42"/>
        <v>49</v>
      </c>
      <c r="L472" s="81" t="str">
        <f>IF(G472="","",IF(COUNTIF($G$20:$G$562,G472)&gt;1,"2重登録","OK"))</f>
        <v>OK</v>
      </c>
      <c r="M472" s="85" t="s">
        <v>968</v>
      </c>
    </row>
    <row r="473" spans="1:13" ht="13.5">
      <c r="A473" s="81" t="s">
        <v>123</v>
      </c>
      <c r="B473" s="120" t="s">
        <v>911</v>
      </c>
      <c r="C473" s="121" t="s">
        <v>912</v>
      </c>
      <c r="D473" s="80" t="s">
        <v>286</v>
      </c>
      <c r="F473" s="81" t="str">
        <f>A473</f>
        <v>S18</v>
      </c>
      <c r="G473" s="85" t="str">
        <f>B473&amp;C473</f>
        <v>川端文子</v>
      </c>
      <c r="H473" s="83" t="s">
        <v>283</v>
      </c>
      <c r="I473" s="86" t="s">
        <v>1010</v>
      </c>
      <c r="J473" s="110">
        <v>1967</v>
      </c>
      <c r="K473" s="91">
        <f t="shared" si="42"/>
        <v>47</v>
      </c>
      <c r="L473" s="81" t="str">
        <f>IF(G473="","",IF(COUNTIF($G$20:$G$524,G473)&gt;1,"2重登録","OK"))</f>
        <v>OK</v>
      </c>
      <c r="M473" s="85" t="s">
        <v>968</v>
      </c>
    </row>
    <row r="474" spans="1:12" ht="13.5">
      <c r="A474" s="81" t="s">
        <v>37</v>
      </c>
      <c r="B474" s="120" t="s">
        <v>38</v>
      </c>
      <c r="C474" s="113" t="s">
        <v>11</v>
      </c>
      <c r="D474" s="80" t="s">
        <v>12</v>
      </c>
      <c r="E474"/>
      <c r="F474" s="81" t="str">
        <f>A474</f>
        <v>S19</v>
      </c>
      <c r="G474" s="85" t="str">
        <f>B474&amp;C474</f>
        <v>更家真佐子</v>
      </c>
      <c r="H474" s="83" t="s">
        <v>283</v>
      </c>
      <c r="I474" s="86" t="s">
        <v>1010</v>
      </c>
      <c r="J474" s="110"/>
      <c r="K474" s="91">
        <f t="shared" si="42"/>
      </c>
      <c r="L474" s="81" t="str">
        <f>IF(G474="","",IF(COUNTIF($G$3:$G$541,G474)&gt;1,"2重登録","OK"))</f>
        <v>OK</v>
      </c>
    </row>
    <row r="475" spans="1:12" ht="13.5">
      <c r="A475" s="81" t="s">
        <v>39</v>
      </c>
      <c r="B475" s="120" t="s">
        <v>817</v>
      </c>
      <c r="C475" s="121" t="s">
        <v>40</v>
      </c>
      <c r="D475" s="80" t="s">
        <v>41</v>
      </c>
      <c r="E475"/>
      <c r="F475" s="81" t="str">
        <f>A475</f>
        <v>S20</v>
      </c>
      <c r="G475" s="85" t="str">
        <f>B475&amp;C475</f>
        <v>田中由紀</v>
      </c>
      <c r="H475" s="83" t="s">
        <v>283</v>
      </c>
      <c r="I475" s="86" t="s">
        <v>1010</v>
      </c>
      <c r="J475" s="110">
        <v>1968</v>
      </c>
      <c r="K475" s="91">
        <f t="shared" si="42"/>
        <v>46</v>
      </c>
      <c r="L475" s="81" t="str">
        <f>IF(G475="","",IF(COUNTIF($G$3:$G$541,G475)&gt;1,"2重登録","OK"))</f>
        <v>OK</v>
      </c>
    </row>
    <row r="476" spans="2:12" ht="13.5">
      <c r="B476" s="167"/>
      <c r="C476" s="167"/>
      <c r="D476" s="80"/>
      <c r="E476" s="82"/>
      <c r="H476" s="83"/>
      <c r="I476" s="82"/>
      <c r="J476" s="92"/>
      <c r="K476" s="199"/>
      <c r="L476" s="81"/>
    </row>
    <row r="477" spans="2:12" ht="13.5">
      <c r="B477" s="167"/>
      <c r="C477" s="167"/>
      <c r="D477" s="80"/>
      <c r="E477" s="82"/>
      <c r="H477" s="83"/>
      <c r="I477" s="82"/>
      <c r="J477" s="92"/>
      <c r="K477" s="199"/>
      <c r="L477" s="81"/>
    </row>
    <row r="478" spans="2:12" ht="13.5">
      <c r="B478" s="167"/>
      <c r="C478" s="167"/>
      <c r="D478" s="80"/>
      <c r="E478" s="82"/>
      <c r="H478" s="83"/>
      <c r="I478" s="82"/>
      <c r="J478" s="92"/>
      <c r="K478" s="199"/>
      <c r="L478" s="81"/>
    </row>
    <row r="479" spans="2:12" ht="13.5">
      <c r="B479" s="167"/>
      <c r="C479" s="167"/>
      <c r="D479" s="80"/>
      <c r="E479" s="82"/>
      <c r="H479" s="83"/>
      <c r="I479" s="82"/>
      <c r="J479" s="92"/>
      <c r="K479" s="199"/>
      <c r="L479" s="81"/>
    </row>
    <row r="480" spans="2:12" ht="13.5">
      <c r="B480" s="167"/>
      <c r="C480" s="167"/>
      <c r="D480" s="80"/>
      <c r="E480" s="82"/>
      <c r="H480" s="83"/>
      <c r="I480" s="82"/>
      <c r="J480" s="92"/>
      <c r="K480" s="199"/>
      <c r="L480" s="81"/>
    </row>
    <row r="481" spans="2:12" ht="13.5">
      <c r="B481" s="167"/>
      <c r="C481" s="167"/>
      <c r="D481" s="80"/>
      <c r="E481" s="82"/>
      <c r="H481" s="83"/>
      <c r="I481" s="82"/>
      <c r="J481" s="92"/>
      <c r="K481" s="199"/>
      <c r="L481" s="81"/>
    </row>
    <row r="482" spans="2:12" ht="13.5">
      <c r="B482" s="167"/>
      <c r="C482" s="167"/>
      <c r="D482" s="80"/>
      <c r="E482" s="82"/>
      <c r="H482" s="83"/>
      <c r="I482" s="82"/>
      <c r="J482" s="92"/>
      <c r="K482" s="199"/>
      <c r="L482" s="81"/>
    </row>
    <row r="483" spans="2:12" ht="13.5">
      <c r="B483" s="167"/>
      <c r="C483" s="167"/>
      <c r="D483" s="80"/>
      <c r="E483" s="82"/>
      <c r="H483" s="83"/>
      <c r="I483" s="82"/>
      <c r="J483" s="92"/>
      <c r="K483" s="199"/>
      <c r="L483" s="81"/>
    </row>
    <row r="484" spans="2:12" ht="13.5">
      <c r="B484" s="167"/>
      <c r="C484" s="167"/>
      <c r="D484" s="80"/>
      <c r="E484" s="82"/>
      <c r="H484" s="83"/>
      <c r="I484" s="82"/>
      <c r="J484" s="92"/>
      <c r="K484" s="199"/>
      <c r="L484" s="81"/>
    </row>
    <row r="485" spans="2:12" ht="13.5">
      <c r="B485" s="167"/>
      <c r="C485" s="167"/>
      <c r="D485" s="80"/>
      <c r="E485" s="82"/>
      <c r="H485" s="83"/>
      <c r="I485" s="82"/>
      <c r="J485" s="92"/>
      <c r="K485" s="199"/>
      <c r="L485" s="81"/>
    </row>
    <row r="486" spans="2:12" ht="13.5">
      <c r="B486" s="167"/>
      <c r="C486" s="167"/>
      <c r="D486" s="80"/>
      <c r="E486" s="82"/>
      <c r="H486" s="83"/>
      <c r="I486" s="82"/>
      <c r="J486" s="92"/>
      <c r="K486" s="199"/>
      <c r="L486" s="81"/>
    </row>
    <row r="487" spans="2:12" ht="13.5">
      <c r="B487" s="167"/>
      <c r="C487" s="167"/>
      <c r="D487" s="80"/>
      <c r="E487" s="82"/>
      <c r="H487" s="83"/>
      <c r="I487" s="82"/>
      <c r="J487" s="92"/>
      <c r="K487" s="199"/>
      <c r="L487" s="81"/>
    </row>
    <row r="488" spans="2:12" ht="13.5">
      <c r="B488" s="167"/>
      <c r="C488" s="167"/>
      <c r="D488" s="80"/>
      <c r="E488" s="82"/>
      <c r="H488" s="83"/>
      <c r="I488" s="82"/>
      <c r="J488" s="92"/>
      <c r="K488" s="199"/>
      <c r="L488" s="81"/>
    </row>
    <row r="489" spans="2:12" ht="13.5">
      <c r="B489" s="167"/>
      <c r="C489" s="167"/>
      <c r="D489" s="80"/>
      <c r="E489" s="82"/>
      <c r="H489" s="83"/>
      <c r="I489" s="82"/>
      <c r="J489" s="92"/>
      <c r="K489" s="199"/>
      <c r="L489" s="81"/>
    </row>
    <row r="490" spans="2:12" ht="13.5">
      <c r="B490" s="167"/>
      <c r="C490" s="167"/>
      <c r="D490" s="80"/>
      <c r="E490" s="82"/>
      <c r="H490" s="83"/>
      <c r="I490" s="82"/>
      <c r="J490" s="92"/>
      <c r="K490" s="199"/>
      <c r="L490" s="81"/>
    </row>
    <row r="491" spans="2:12" ht="13.5">
      <c r="B491" s="167"/>
      <c r="C491" s="167"/>
      <c r="D491" s="80"/>
      <c r="E491" s="82"/>
      <c r="H491" s="83"/>
      <c r="I491" s="82"/>
      <c r="J491" s="92"/>
      <c r="K491" s="199"/>
      <c r="L491" s="81"/>
    </row>
    <row r="492" spans="2:12" ht="13.5">
      <c r="B492" s="167"/>
      <c r="C492" s="167"/>
      <c r="D492" s="80"/>
      <c r="E492" s="82"/>
      <c r="H492" s="83"/>
      <c r="I492" s="82"/>
      <c r="J492" s="92"/>
      <c r="K492" s="199"/>
      <c r="L492" s="81"/>
    </row>
    <row r="493" spans="2:12" ht="13.5">
      <c r="B493" s="167"/>
      <c r="C493" s="167"/>
      <c r="D493" s="80"/>
      <c r="E493" s="82"/>
      <c r="H493" s="83"/>
      <c r="I493" s="82"/>
      <c r="J493" s="92"/>
      <c r="K493" s="199"/>
      <c r="L493" s="81"/>
    </row>
    <row r="494" spans="2:12" ht="13.5">
      <c r="B494" s="167"/>
      <c r="C494" s="167"/>
      <c r="D494" s="80"/>
      <c r="E494" s="82"/>
      <c r="H494" s="83"/>
      <c r="I494" s="82"/>
      <c r="J494" s="92"/>
      <c r="K494" s="199"/>
      <c r="L494" s="81"/>
    </row>
    <row r="495" spans="2:12" ht="13.5">
      <c r="B495" s="167"/>
      <c r="C495" s="167"/>
      <c r="D495" s="80"/>
      <c r="E495" s="82"/>
      <c r="H495" s="83"/>
      <c r="I495" s="82"/>
      <c r="J495" s="92"/>
      <c r="K495" s="199"/>
      <c r="L495" s="81"/>
    </row>
    <row r="496" spans="2:12" ht="13.5">
      <c r="B496" s="167"/>
      <c r="C496" s="167"/>
      <c r="D496" s="80"/>
      <c r="E496" s="82"/>
      <c r="H496" s="83"/>
      <c r="I496" s="82"/>
      <c r="J496" s="92"/>
      <c r="K496" s="199"/>
      <c r="L496" s="81"/>
    </row>
    <row r="497" spans="2:12" ht="13.5">
      <c r="B497" s="167"/>
      <c r="C497" s="167"/>
      <c r="D497" s="80"/>
      <c r="E497" s="82"/>
      <c r="H497" s="83"/>
      <c r="I497" s="82"/>
      <c r="J497" s="92"/>
      <c r="K497" s="199"/>
      <c r="L497" s="81"/>
    </row>
    <row r="498" spans="2:12" ht="13.5">
      <c r="B498" s="167"/>
      <c r="C498" s="167"/>
      <c r="D498" s="80"/>
      <c r="E498" s="82"/>
      <c r="H498" s="83"/>
      <c r="I498" s="82"/>
      <c r="J498" s="92"/>
      <c r="K498" s="199"/>
      <c r="L498" s="81"/>
    </row>
    <row r="499" spans="2:12" ht="13.5">
      <c r="B499" s="167"/>
      <c r="C499" s="167"/>
      <c r="D499" s="80"/>
      <c r="E499" s="82"/>
      <c r="H499" s="83"/>
      <c r="I499" s="82"/>
      <c r="J499" s="92"/>
      <c r="K499" s="199"/>
      <c r="L499" s="81"/>
    </row>
    <row r="500" spans="2:12" ht="13.5">
      <c r="B500" s="167"/>
      <c r="C500" s="167"/>
      <c r="D500" s="80"/>
      <c r="E500" s="82"/>
      <c r="H500" s="83"/>
      <c r="I500" s="82"/>
      <c r="J500" s="92"/>
      <c r="K500" s="199"/>
      <c r="L500" s="81"/>
    </row>
    <row r="501" spans="2:12" ht="13.5">
      <c r="B501" s="167"/>
      <c r="C501" s="167"/>
      <c r="D501" s="80"/>
      <c r="E501" s="82"/>
      <c r="H501" s="83"/>
      <c r="I501" s="82"/>
      <c r="J501" s="92"/>
      <c r="K501" s="199"/>
      <c r="L501" s="81"/>
    </row>
    <row r="502" spans="2:12" ht="13.5">
      <c r="B502" s="167"/>
      <c r="C502" s="167"/>
      <c r="D502" s="80"/>
      <c r="E502" s="82"/>
      <c r="H502" s="83"/>
      <c r="I502" s="82"/>
      <c r="J502" s="92"/>
      <c r="K502" s="199"/>
      <c r="L502" s="81"/>
    </row>
    <row r="503" spans="2:12" ht="13.5">
      <c r="B503" s="167"/>
      <c r="C503" s="167"/>
      <c r="D503" s="80"/>
      <c r="E503" s="82"/>
      <c r="H503" s="83"/>
      <c r="I503" s="82"/>
      <c r="J503" s="92"/>
      <c r="K503" s="199"/>
      <c r="L503" s="81"/>
    </row>
    <row r="504" spans="2:12" ht="13.5">
      <c r="B504" s="167"/>
      <c r="C504" s="167"/>
      <c r="D504" s="80"/>
      <c r="E504" s="82"/>
      <c r="H504" s="83"/>
      <c r="I504" s="82"/>
      <c r="J504" s="92"/>
      <c r="K504" s="199"/>
      <c r="L504" s="81"/>
    </row>
    <row r="505" spans="2:12" ht="13.5">
      <c r="B505" s="167"/>
      <c r="C505" s="167"/>
      <c r="D505" s="80"/>
      <c r="E505" s="82"/>
      <c r="H505" s="83"/>
      <c r="I505" s="82"/>
      <c r="J505" s="92"/>
      <c r="K505" s="199"/>
      <c r="L505" s="81"/>
    </row>
    <row r="506" spans="2:12" ht="13.5">
      <c r="B506" s="167"/>
      <c r="C506" s="167"/>
      <c r="D506" s="80"/>
      <c r="E506" s="82"/>
      <c r="H506" s="83"/>
      <c r="I506" s="82"/>
      <c r="J506" s="92"/>
      <c r="K506" s="199"/>
      <c r="L506" s="81"/>
    </row>
    <row r="507" spans="2:12" ht="13.5">
      <c r="B507" s="167"/>
      <c r="C507" s="167"/>
      <c r="D507" s="80"/>
      <c r="E507" s="82"/>
      <c r="H507" s="83"/>
      <c r="I507" s="82"/>
      <c r="J507" s="92"/>
      <c r="K507" s="199"/>
      <c r="L507" s="81"/>
    </row>
    <row r="508" spans="2:12" ht="13.5">
      <c r="B508" s="167"/>
      <c r="C508" s="167"/>
      <c r="D508" s="80"/>
      <c r="E508" s="82"/>
      <c r="H508" s="83"/>
      <c r="I508" s="82"/>
      <c r="J508" s="92"/>
      <c r="K508" s="199"/>
      <c r="L508" s="81"/>
    </row>
    <row r="509" spans="2:12" ht="13.5">
      <c r="B509" s="167"/>
      <c r="C509" s="167"/>
      <c r="D509" s="80"/>
      <c r="E509" s="82"/>
      <c r="H509" s="83"/>
      <c r="I509" s="82"/>
      <c r="J509" s="92"/>
      <c r="K509" s="199"/>
      <c r="L509" s="81"/>
    </row>
    <row r="510" spans="2:12" ht="13.5">
      <c r="B510" s="167"/>
      <c r="C510" s="167"/>
      <c r="D510" s="80"/>
      <c r="E510" s="82"/>
      <c r="H510" s="83"/>
      <c r="I510" s="82"/>
      <c r="J510" s="92"/>
      <c r="K510" s="199"/>
      <c r="L510" s="81"/>
    </row>
    <row r="511" spans="2:12" ht="13.5">
      <c r="B511" s="167"/>
      <c r="C511" s="167"/>
      <c r="D511" s="80"/>
      <c r="E511" s="82"/>
      <c r="H511" s="83"/>
      <c r="I511" s="82"/>
      <c r="J511" s="92"/>
      <c r="K511" s="199"/>
      <c r="L511" s="81"/>
    </row>
    <row r="512" spans="2:12" s="96" customFormat="1" ht="13.5">
      <c r="B512" s="568" t="s">
        <v>288</v>
      </c>
      <c r="C512" s="568"/>
      <c r="D512" s="568" t="s">
        <v>289</v>
      </c>
      <c r="E512" s="568"/>
      <c r="F512" s="568"/>
      <c r="G512" s="568"/>
      <c r="H512" s="568"/>
      <c r="L512" s="81">
        <f>IF(G512="","",IF(COUNTIF($G$19:$G$580,G512)&gt;1,"2重登録","OK"))</f>
      </c>
    </row>
    <row r="513" spans="2:12" s="96" customFormat="1" ht="13.5">
      <c r="B513" s="568"/>
      <c r="C513" s="568"/>
      <c r="D513" s="568"/>
      <c r="E513" s="568"/>
      <c r="F513" s="568"/>
      <c r="G513" s="568"/>
      <c r="H513" s="568"/>
      <c r="L513" s="81">
        <f>IF(G513="","",IF(COUNTIF($G$19:$G$580,G513)&gt;1,"2重登録","OK"))</f>
      </c>
    </row>
    <row r="514" spans="1:15" s="96" customFormat="1" ht="13.5">
      <c r="A514" s="82"/>
      <c r="B514" s="82"/>
      <c r="C514" s="82"/>
      <c r="D514" s="79"/>
      <c r="E514" s="82"/>
      <c r="F514" s="128"/>
      <c r="G514" s="127" t="s">
        <v>307</v>
      </c>
      <c r="H514" s="127" t="s">
        <v>308</v>
      </c>
      <c r="I514" s="82"/>
      <c r="J514" s="92"/>
      <c r="K514" s="199"/>
      <c r="L514" s="81"/>
      <c r="M514" s="79"/>
      <c r="N514" s="127"/>
      <c r="O514" s="127"/>
    </row>
    <row r="515" spans="1:13" s="96" customFormat="1" ht="13.5">
      <c r="A515" s="82"/>
      <c r="B515" s="581"/>
      <c r="C515" s="581"/>
      <c r="D515" s="79"/>
      <c r="E515" s="82"/>
      <c r="F515" s="128">
        <f>A515</f>
        <v>0</v>
      </c>
      <c r="G515" s="115">
        <f>COUNTIF(M517:M568,"東近江市")</f>
        <v>6</v>
      </c>
      <c r="H515" s="574">
        <f>(G515/RIGHT(A562,2))</f>
        <v>0.13043478260869565</v>
      </c>
      <c r="I515" s="574"/>
      <c r="J515" s="574"/>
      <c r="K515" s="199"/>
      <c r="L515" s="81"/>
      <c r="M515" s="79"/>
    </row>
    <row r="516" spans="1:13" s="96" customFormat="1" ht="13.5">
      <c r="A516" s="82"/>
      <c r="B516" s="99"/>
      <c r="C516" s="99"/>
      <c r="D516" s="110" t="s">
        <v>1066</v>
      </c>
      <c r="E516" s="110"/>
      <c r="F516" s="110"/>
      <c r="G516" s="115"/>
      <c r="H516" s="116" t="s">
        <v>1067</v>
      </c>
      <c r="I516" s="171"/>
      <c r="J516" s="171"/>
      <c r="K516" s="199"/>
      <c r="L516" s="81"/>
      <c r="M516" s="79"/>
    </row>
    <row r="517" spans="1:13" s="96" customFormat="1" ht="13.5">
      <c r="A517" s="100" t="s">
        <v>54</v>
      </c>
      <c r="B517" s="127" t="s">
        <v>124</v>
      </c>
      <c r="C517" s="127" t="s">
        <v>125</v>
      </c>
      <c r="D517" s="82" t="s">
        <v>750</v>
      </c>
      <c r="E517" s="100"/>
      <c r="F517" s="128" t="str">
        <f aca="true" t="shared" si="45" ref="F517:F565">A517</f>
        <v>U01</v>
      </c>
      <c r="G517" s="96" t="str">
        <f aca="true" t="shared" si="46" ref="G517:G546">B517&amp;C517</f>
        <v>安西　司</v>
      </c>
      <c r="H517" s="82" t="s">
        <v>290</v>
      </c>
      <c r="I517" s="107" t="s">
        <v>778</v>
      </c>
      <c r="J517" s="150">
        <v>1977</v>
      </c>
      <c r="K517" s="199">
        <f aca="true" t="shared" si="47" ref="K517:K565">2015-J517</f>
        <v>38</v>
      </c>
      <c r="L517" s="128" t="s">
        <v>155</v>
      </c>
      <c r="M517" s="119" t="s">
        <v>943</v>
      </c>
    </row>
    <row r="518" spans="1:13" s="96" customFormat="1" ht="14.25">
      <c r="A518" s="100" t="s">
        <v>126</v>
      </c>
      <c r="B518" s="101" t="s">
        <v>797</v>
      </c>
      <c r="C518" s="101" t="s">
        <v>798</v>
      </c>
      <c r="D518" s="82" t="s">
        <v>750</v>
      </c>
      <c r="E518" s="100"/>
      <c r="F518" s="128" t="str">
        <f t="shared" si="45"/>
        <v>U02</v>
      </c>
      <c r="G518" s="96" t="str">
        <f t="shared" si="46"/>
        <v>池上浩幸</v>
      </c>
      <c r="H518" s="82" t="s">
        <v>290</v>
      </c>
      <c r="I518" s="82" t="s">
        <v>778</v>
      </c>
      <c r="J518" s="103">
        <v>1965</v>
      </c>
      <c r="K518" s="199">
        <f t="shared" si="47"/>
        <v>50</v>
      </c>
      <c r="L518" s="128" t="s">
        <v>155</v>
      </c>
      <c r="M518" s="114" t="s">
        <v>364</v>
      </c>
    </row>
    <row r="519" spans="1:13" s="96" customFormat="1" ht="14.25">
      <c r="A519" s="100" t="s">
        <v>751</v>
      </c>
      <c r="B519" s="101" t="s">
        <v>799</v>
      </c>
      <c r="C519" s="101" t="s">
        <v>800</v>
      </c>
      <c r="D519" s="82" t="s">
        <v>750</v>
      </c>
      <c r="E519" s="100"/>
      <c r="F519" s="128" t="str">
        <f t="shared" si="45"/>
        <v>U03</v>
      </c>
      <c r="G519" s="96" t="str">
        <f t="shared" si="46"/>
        <v>石井正俊</v>
      </c>
      <c r="H519" s="82" t="s">
        <v>290</v>
      </c>
      <c r="I519" s="82" t="s">
        <v>778</v>
      </c>
      <c r="J519" s="103">
        <v>1975</v>
      </c>
      <c r="K519" s="199">
        <f t="shared" si="47"/>
        <v>40</v>
      </c>
      <c r="L519" s="128" t="s">
        <v>155</v>
      </c>
      <c r="M519" s="114" t="s">
        <v>365</v>
      </c>
    </row>
    <row r="520" spans="1:13" s="96" customFormat="1" ht="13.5">
      <c r="A520" s="100" t="s">
        <v>752</v>
      </c>
      <c r="B520" s="127" t="s">
        <v>127</v>
      </c>
      <c r="C520" s="127" t="s">
        <v>1096</v>
      </c>
      <c r="D520" s="82" t="s">
        <v>750</v>
      </c>
      <c r="E520" s="100"/>
      <c r="F520" s="128" t="str">
        <f t="shared" si="45"/>
        <v>U04</v>
      </c>
      <c r="G520" s="96" t="str">
        <f t="shared" si="46"/>
        <v>一色翼</v>
      </c>
      <c r="H520" s="82" t="s">
        <v>290</v>
      </c>
      <c r="I520" s="107" t="s">
        <v>778</v>
      </c>
      <c r="J520" s="150">
        <v>1983</v>
      </c>
      <c r="K520" s="199">
        <f t="shared" si="47"/>
        <v>32</v>
      </c>
      <c r="L520" s="128" t="s">
        <v>155</v>
      </c>
      <c r="M520" s="119" t="s">
        <v>943</v>
      </c>
    </row>
    <row r="521" spans="1:20" s="96" customFormat="1" ht="13.5">
      <c r="A521" s="100" t="s">
        <v>753</v>
      </c>
      <c r="B521" s="79" t="s">
        <v>744</v>
      </c>
      <c r="C521" s="79" t="s">
        <v>745</v>
      </c>
      <c r="D521" s="82" t="s">
        <v>750</v>
      </c>
      <c r="E521" s="79"/>
      <c r="F521" s="79" t="str">
        <f t="shared" si="45"/>
        <v>U05</v>
      </c>
      <c r="G521" s="79" t="str">
        <f t="shared" si="46"/>
        <v>井内一博</v>
      </c>
      <c r="H521" s="82" t="s">
        <v>290</v>
      </c>
      <c r="I521" s="79" t="s">
        <v>778</v>
      </c>
      <c r="J521" s="170">
        <v>1976</v>
      </c>
      <c r="K521" s="199">
        <f t="shared" si="47"/>
        <v>39</v>
      </c>
      <c r="L521" s="81" t="str">
        <f>IF(G521="","",IF(COUNTIF($G$19:$G$577,G521)&gt;1,"2重登録","OK"))</f>
        <v>OK</v>
      </c>
      <c r="M521" s="79" t="s">
        <v>348</v>
      </c>
      <c r="T521" s="110"/>
    </row>
    <row r="522" spans="1:13" s="96" customFormat="1" ht="13.5">
      <c r="A522" s="100" t="s">
        <v>754</v>
      </c>
      <c r="B522" s="130" t="s">
        <v>350</v>
      </c>
      <c r="C522" s="130" t="s">
        <v>351</v>
      </c>
      <c r="D522" s="82" t="s">
        <v>750</v>
      </c>
      <c r="E522" s="100"/>
      <c r="F522" s="128" t="str">
        <f t="shared" si="45"/>
        <v>U06</v>
      </c>
      <c r="G522" s="96" t="str">
        <f t="shared" si="46"/>
        <v>岡原裕一</v>
      </c>
      <c r="H522" s="82" t="s">
        <v>290</v>
      </c>
      <c r="I522" s="107" t="s">
        <v>778</v>
      </c>
      <c r="J522" s="150">
        <v>1986</v>
      </c>
      <c r="K522" s="199">
        <f t="shared" si="47"/>
        <v>29</v>
      </c>
      <c r="L522" s="128" t="s">
        <v>155</v>
      </c>
      <c r="M522" s="114" t="s">
        <v>367</v>
      </c>
    </row>
    <row r="523" spans="1:13" s="96" customFormat="1" ht="13.5">
      <c r="A523" s="100" t="s">
        <v>755</v>
      </c>
      <c r="B523" s="130" t="s">
        <v>801</v>
      </c>
      <c r="C523" s="130" t="s">
        <v>311</v>
      </c>
      <c r="D523" s="82" t="s">
        <v>750</v>
      </c>
      <c r="E523" s="100" t="s">
        <v>309</v>
      </c>
      <c r="F523" s="128" t="str">
        <f t="shared" si="45"/>
        <v>U07</v>
      </c>
      <c r="G523" s="96" t="str">
        <f t="shared" si="46"/>
        <v>片岡凜耶</v>
      </c>
      <c r="H523" s="82" t="s">
        <v>290</v>
      </c>
      <c r="I523" s="107" t="s">
        <v>778</v>
      </c>
      <c r="J523" s="150">
        <v>1997</v>
      </c>
      <c r="K523" s="199">
        <f t="shared" si="47"/>
        <v>18</v>
      </c>
      <c r="L523" s="128" t="s">
        <v>155</v>
      </c>
      <c r="M523" s="114" t="s">
        <v>362</v>
      </c>
    </row>
    <row r="524" spans="1:13" s="96" customFormat="1" ht="14.25">
      <c r="A524" s="100" t="s">
        <v>756</v>
      </c>
      <c r="B524" s="102" t="s">
        <v>801</v>
      </c>
      <c r="C524" s="102" t="s">
        <v>802</v>
      </c>
      <c r="D524" s="82" t="s">
        <v>750</v>
      </c>
      <c r="E524" s="100"/>
      <c r="F524" s="128" t="str">
        <f t="shared" si="45"/>
        <v>U08</v>
      </c>
      <c r="G524" s="96" t="str">
        <f t="shared" si="46"/>
        <v>片岡一寿</v>
      </c>
      <c r="H524" s="82" t="s">
        <v>290</v>
      </c>
      <c r="I524" s="82" t="s">
        <v>778</v>
      </c>
      <c r="J524" s="103">
        <v>1971</v>
      </c>
      <c r="K524" s="199">
        <f t="shared" si="47"/>
        <v>44</v>
      </c>
      <c r="L524" s="128" t="s">
        <v>155</v>
      </c>
      <c r="M524" s="114" t="s">
        <v>366</v>
      </c>
    </row>
    <row r="525" spans="1:13" s="96" customFormat="1" ht="14.25">
      <c r="A525" s="100" t="s">
        <v>757</v>
      </c>
      <c r="B525" s="102" t="s">
        <v>371</v>
      </c>
      <c r="C525" s="102" t="s">
        <v>803</v>
      </c>
      <c r="D525" s="82" t="s">
        <v>750</v>
      </c>
      <c r="E525" s="100"/>
      <c r="F525" s="128" t="str">
        <f t="shared" si="45"/>
        <v>U09</v>
      </c>
      <c r="G525" s="96" t="str">
        <f t="shared" si="46"/>
        <v>片岡  大</v>
      </c>
      <c r="H525" s="82" t="s">
        <v>290</v>
      </c>
      <c r="I525" s="82" t="s">
        <v>778</v>
      </c>
      <c r="J525" s="103">
        <v>1969</v>
      </c>
      <c r="K525" s="199">
        <f t="shared" si="47"/>
        <v>46</v>
      </c>
      <c r="L525" s="128" t="s">
        <v>155</v>
      </c>
      <c r="M525" s="114" t="s">
        <v>362</v>
      </c>
    </row>
    <row r="526" spans="1:13" s="96" customFormat="1" ht="14.25">
      <c r="A526" s="100" t="s">
        <v>758</v>
      </c>
      <c r="B526" s="101" t="s">
        <v>804</v>
      </c>
      <c r="C526" s="101" t="s">
        <v>805</v>
      </c>
      <c r="D526" s="82" t="s">
        <v>750</v>
      </c>
      <c r="E526" s="100"/>
      <c r="F526" s="128" t="str">
        <f t="shared" si="45"/>
        <v>U10</v>
      </c>
      <c r="G526" s="96" t="str">
        <f t="shared" si="46"/>
        <v>亀井雅嗣</v>
      </c>
      <c r="H526" s="82" t="s">
        <v>290</v>
      </c>
      <c r="I526" s="82" t="s">
        <v>778</v>
      </c>
      <c r="J526" s="104">
        <v>1970</v>
      </c>
      <c r="K526" s="199">
        <f t="shared" si="47"/>
        <v>45</v>
      </c>
      <c r="L526" s="128" t="s">
        <v>155</v>
      </c>
      <c r="M526" s="114" t="s">
        <v>365</v>
      </c>
    </row>
    <row r="527" spans="1:13" s="96" customFormat="1" ht="14.25">
      <c r="A527" s="100" t="s">
        <v>759</v>
      </c>
      <c r="B527" s="101" t="s">
        <v>804</v>
      </c>
      <c r="C527" s="101" t="s">
        <v>291</v>
      </c>
      <c r="D527" s="82" t="s">
        <v>750</v>
      </c>
      <c r="E527" s="100" t="s">
        <v>309</v>
      </c>
      <c r="F527" s="128" t="str">
        <f t="shared" si="45"/>
        <v>U11</v>
      </c>
      <c r="G527" s="96" t="str">
        <f t="shared" si="46"/>
        <v>亀井皓太</v>
      </c>
      <c r="H527" s="82" t="s">
        <v>290</v>
      </c>
      <c r="I527" s="82" t="s">
        <v>778</v>
      </c>
      <c r="J527" s="104">
        <v>2003</v>
      </c>
      <c r="K527" s="199">
        <f t="shared" si="47"/>
        <v>12</v>
      </c>
      <c r="L527" s="128" t="s">
        <v>155</v>
      </c>
      <c r="M527" s="114" t="s">
        <v>365</v>
      </c>
    </row>
    <row r="528" spans="1:13" s="96" customFormat="1" ht="14.25">
      <c r="A528" s="100" t="s">
        <v>760</v>
      </c>
      <c r="B528" s="125" t="s">
        <v>319</v>
      </c>
      <c r="C528" s="125" t="s">
        <v>346</v>
      </c>
      <c r="D528" s="82" t="s">
        <v>750</v>
      </c>
      <c r="E528" s="127"/>
      <c r="F528" s="128" t="str">
        <f t="shared" si="45"/>
        <v>U12</v>
      </c>
      <c r="G528" s="96" t="str">
        <f t="shared" si="46"/>
        <v>木下進</v>
      </c>
      <c r="H528" s="82" t="s">
        <v>290</v>
      </c>
      <c r="I528" s="82" t="s">
        <v>778</v>
      </c>
      <c r="J528" s="104">
        <v>1950</v>
      </c>
      <c r="K528" s="199">
        <f t="shared" si="47"/>
        <v>65</v>
      </c>
      <c r="L528" s="128" t="s">
        <v>155</v>
      </c>
      <c r="M528" s="114" t="s">
        <v>320</v>
      </c>
    </row>
    <row r="529" spans="1:13" s="96" customFormat="1" ht="14.25">
      <c r="A529" s="100" t="s">
        <v>761</v>
      </c>
      <c r="B529" s="101" t="s">
        <v>806</v>
      </c>
      <c r="C529" s="101" t="s">
        <v>807</v>
      </c>
      <c r="D529" s="82" t="s">
        <v>750</v>
      </c>
      <c r="E529" s="100"/>
      <c r="F529" s="128" t="str">
        <f t="shared" si="45"/>
        <v>U13</v>
      </c>
      <c r="G529" s="96" t="str">
        <f t="shared" si="46"/>
        <v>竹田圭佑</v>
      </c>
      <c r="H529" s="82" t="s">
        <v>290</v>
      </c>
      <c r="I529" s="82" t="s">
        <v>778</v>
      </c>
      <c r="J529" s="103">
        <v>1982</v>
      </c>
      <c r="K529" s="199">
        <f t="shared" si="47"/>
        <v>33</v>
      </c>
      <c r="L529" s="128" t="s">
        <v>155</v>
      </c>
      <c r="M529" s="114" t="s">
        <v>367</v>
      </c>
    </row>
    <row r="530" spans="1:19" s="96" customFormat="1" ht="13.5">
      <c r="A530" s="100" t="s">
        <v>762</v>
      </c>
      <c r="B530" s="80" t="s">
        <v>748</v>
      </c>
      <c r="C530" s="80" t="s">
        <v>749</v>
      </c>
      <c r="D530" s="82" t="s">
        <v>750</v>
      </c>
      <c r="E530" s="79"/>
      <c r="F530" s="79" t="str">
        <f t="shared" si="45"/>
        <v>U14</v>
      </c>
      <c r="G530" s="79" t="str">
        <f t="shared" si="46"/>
        <v>舘形和典</v>
      </c>
      <c r="H530" s="82" t="s">
        <v>290</v>
      </c>
      <c r="I530" s="79" t="s">
        <v>778</v>
      </c>
      <c r="J530" s="170">
        <v>1985</v>
      </c>
      <c r="K530" s="199">
        <f t="shared" si="47"/>
        <v>30</v>
      </c>
      <c r="L530" s="81" t="str">
        <f>IF(G530="","",IF(COUNTIF($G$19:$G$577,G530)&gt;1,"2重登録","OK"))</f>
        <v>OK</v>
      </c>
      <c r="M530" s="79" t="s">
        <v>348</v>
      </c>
      <c r="R530" s="110"/>
      <c r="S530" s="110"/>
    </row>
    <row r="531" spans="1:13" s="96" customFormat="1" ht="14.25">
      <c r="A531" s="100" t="s">
        <v>763</v>
      </c>
      <c r="B531" s="151" t="s">
        <v>292</v>
      </c>
      <c r="C531" s="152" t="s">
        <v>293</v>
      </c>
      <c r="D531" s="82" t="s">
        <v>750</v>
      </c>
      <c r="E531" s="153"/>
      <c r="F531" s="128" t="str">
        <f t="shared" si="45"/>
        <v>U15</v>
      </c>
      <c r="G531" s="96" t="str">
        <f t="shared" si="46"/>
        <v>高瀬眞志</v>
      </c>
      <c r="H531" s="82" t="s">
        <v>290</v>
      </c>
      <c r="I531" s="82" t="s">
        <v>778</v>
      </c>
      <c r="J531" s="154">
        <v>1959</v>
      </c>
      <c r="K531" s="199">
        <f t="shared" si="47"/>
        <v>56</v>
      </c>
      <c r="L531" s="190" t="s">
        <v>155</v>
      </c>
      <c r="M531" s="114" t="s">
        <v>364</v>
      </c>
    </row>
    <row r="532" spans="1:19" s="96" customFormat="1" ht="13.5">
      <c r="A532" s="100" t="s">
        <v>764</v>
      </c>
      <c r="B532" s="80" t="s">
        <v>746</v>
      </c>
      <c r="C532" s="80" t="s">
        <v>747</v>
      </c>
      <c r="D532" s="82" t="s">
        <v>750</v>
      </c>
      <c r="E532" s="79"/>
      <c r="F532" s="79" t="str">
        <f t="shared" si="45"/>
        <v>U16</v>
      </c>
      <c r="G532" s="79" t="str">
        <f t="shared" si="46"/>
        <v>竹下英伸</v>
      </c>
      <c r="H532" s="82" t="s">
        <v>290</v>
      </c>
      <c r="I532" s="79" t="s">
        <v>778</v>
      </c>
      <c r="J532" s="170">
        <v>1972</v>
      </c>
      <c r="K532" s="199">
        <f t="shared" si="47"/>
        <v>43</v>
      </c>
      <c r="L532" s="81" t="str">
        <f aca="true" t="shared" si="48" ref="L532:L553">IF(G532="","",IF(COUNTIF($G$19:$G$577,G532)&gt;1,"2重登録","OK"))</f>
        <v>OK</v>
      </c>
      <c r="M532" s="85" t="s">
        <v>370</v>
      </c>
      <c r="S532" s="110"/>
    </row>
    <row r="533" spans="1:16" s="96" customFormat="1" ht="13.5">
      <c r="A533" s="100" t="s">
        <v>765</v>
      </c>
      <c r="B533" s="80" t="s">
        <v>128</v>
      </c>
      <c r="C533" s="80" t="s">
        <v>129</v>
      </c>
      <c r="D533" s="82" t="s">
        <v>750</v>
      </c>
      <c r="E533" s="79"/>
      <c r="F533" s="79" t="str">
        <f t="shared" si="45"/>
        <v>U17</v>
      </c>
      <c r="G533" s="79" t="str">
        <f t="shared" si="46"/>
        <v>田中邦明</v>
      </c>
      <c r="H533" s="82" t="s">
        <v>290</v>
      </c>
      <c r="I533" s="79" t="s">
        <v>778</v>
      </c>
      <c r="J533" s="170">
        <v>1984</v>
      </c>
      <c r="K533" s="199">
        <f t="shared" si="47"/>
        <v>31</v>
      </c>
      <c r="L533" s="81" t="str">
        <f t="shared" si="48"/>
        <v>OK</v>
      </c>
      <c r="M533" s="79" t="s">
        <v>348</v>
      </c>
      <c r="P533" s="110"/>
    </row>
    <row r="534" spans="1:13" s="96" customFormat="1" ht="13.5">
      <c r="A534" s="100" t="s">
        <v>766</v>
      </c>
      <c r="B534" s="80" t="s">
        <v>13</v>
      </c>
      <c r="C534" s="80" t="s">
        <v>14</v>
      </c>
      <c r="D534" s="82" t="s">
        <v>750</v>
      </c>
      <c r="E534" s="79"/>
      <c r="F534" s="79" t="str">
        <f t="shared" si="45"/>
        <v>U18</v>
      </c>
      <c r="G534" s="79" t="str">
        <f t="shared" si="46"/>
        <v>中原康晶</v>
      </c>
      <c r="H534" s="82" t="s">
        <v>290</v>
      </c>
      <c r="I534" s="79" t="s">
        <v>15</v>
      </c>
      <c r="J534" s="170">
        <v>1984</v>
      </c>
      <c r="K534" s="199">
        <f t="shared" si="47"/>
        <v>31</v>
      </c>
      <c r="L534" s="81" t="str">
        <f t="shared" si="48"/>
        <v>OK</v>
      </c>
      <c r="M534" s="79" t="s">
        <v>348</v>
      </c>
    </row>
    <row r="535" spans="1:13" s="96" customFormat="1" ht="14.25">
      <c r="A535" s="100" t="s">
        <v>767</v>
      </c>
      <c r="B535" s="125" t="s">
        <v>16</v>
      </c>
      <c r="C535" s="96" t="s">
        <v>154</v>
      </c>
      <c r="D535" s="82" t="s">
        <v>750</v>
      </c>
      <c r="F535" s="128" t="str">
        <f t="shared" si="45"/>
        <v>U19</v>
      </c>
      <c r="G535" s="96" t="str">
        <f t="shared" si="46"/>
        <v>原田忠克</v>
      </c>
      <c r="H535" s="82" t="s">
        <v>290</v>
      </c>
      <c r="I535" s="107" t="s">
        <v>778</v>
      </c>
      <c r="J535" s="104">
        <v>1973</v>
      </c>
      <c r="K535" s="199">
        <f t="shared" si="47"/>
        <v>42</v>
      </c>
      <c r="L535" s="81" t="str">
        <f t="shared" si="48"/>
        <v>OK</v>
      </c>
      <c r="M535" s="114" t="s">
        <v>364</v>
      </c>
    </row>
    <row r="536" spans="1:13" s="96" customFormat="1" ht="13.5">
      <c r="A536" s="100" t="s">
        <v>769</v>
      </c>
      <c r="B536" s="125" t="s">
        <v>146</v>
      </c>
      <c r="C536" s="147" t="s">
        <v>981</v>
      </c>
      <c r="D536" s="82" t="s">
        <v>750</v>
      </c>
      <c r="E536" s="147"/>
      <c r="F536" s="168" t="str">
        <f t="shared" si="45"/>
        <v>U20</v>
      </c>
      <c r="G536" s="147" t="str">
        <f t="shared" si="46"/>
        <v>久田彰</v>
      </c>
      <c r="H536" s="82" t="s">
        <v>290</v>
      </c>
      <c r="I536" s="107" t="s">
        <v>778</v>
      </c>
      <c r="J536" s="169">
        <v>1971</v>
      </c>
      <c r="K536" s="199">
        <f t="shared" si="47"/>
        <v>44</v>
      </c>
      <c r="L536" s="81" t="str">
        <f t="shared" si="48"/>
        <v>OK</v>
      </c>
      <c r="M536" s="114" t="s">
        <v>366</v>
      </c>
    </row>
    <row r="537" spans="1:13" s="96" customFormat="1" ht="14.25">
      <c r="A537" s="100" t="s">
        <v>770</v>
      </c>
      <c r="B537" s="101" t="s">
        <v>809</v>
      </c>
      <c r="C537" s="102" t="s">
        <v>810</v>
      </c>
      <c r="D537" s="82" t="s">
        <v>750</v>
      </c>
      <c r="E537" s="100"/>
      <c r="F537" s="128" t="str">
        <f t="shared" si="45"/>
        <v>U21</v>
      </c>
      <c r="G537" s="96" t="str">
        <f t="shared" si="46"/>
        <v>峠岡幸良</v>
      </c>
      <c r="H537" s="82" t="s">
        <v>290</v>
      </c>
      <c r="I537" s="82" t="s">
        <v>778</v>
      </c>
      <c r="J537" s="103">
        <v>1967</v>
      </c>
      <c r="K537" s="199">
        <f t="shared" si="47"/>
        <v>48</v>
      </c>
      <c r="L537" s="81" t="str">
        <f t="shared" si="48"/>
        <v>OK</v>
      </c>
      <c r="M537" s="114" t="s">
        <v>365</v>
      </c>
    </row>
    <row r="538" spans="1:13" s="96" customFormat="1" ht="14.25">
      <c r="A538" s="100" t="s">
        <v>771</v>
      </c>
      <c r="B538" s="101" t="s">
        <v>811</v>
      </c>
      <c r="C538" s="101" t="s">
        <v>812</v>
      </c>
      <c r="D538" s="82" t="s">
        <v>750</v>
      </c>
      <c r="E538" s="100"/>
      <c r="F538" s="128" t="str">
        <f t="shared" si="45"/>
        <v>U22</v>
      </c>
      <c r="G538" s="96" t="str">
        <f t="shared" si="46"/>
        <v>山田智史</v>
      </c>
      <c r="H538" s="82" t="s">
        <v>290</v>
      </c>
      <c r="I538" s="82" t="s">
        <v>778</v>
      </c>
      <c r="J538" s="103">
        <v>1969</v>
      </c>
      <c r="K538" s="199">
        <f t="shared" si="47"/>
        <v>46</v>
      </c>
      <c r="L538" s="81" t="str">
        <f t="shared" si="48"/>
        <v>OK</v>
      </c>
      <c r="M538" s="114" t="s">
        <v>365</v>
      </c>
    </row>
    <row r="539" spans="1:13" s="96" customFormat="1" ht="14.25">
      <c r="A539" s="100" t="s">
        <v>772</v>
      </c>
      <c r="B539" s="101" t="s">
        <v>813</v>
      </c>
      <c r="C539" s="101" t="s">
        <v>814</v>
      </c>
      <c r="D539" s="82" t="s">
        <v>750</v>
      </c>
      <c r="E539" s="100"/>
      <c r="F539" s="128" t="str">
        <f t="shared" si="45"/>
        <v>U23</v>
      </c>
      <c r="G539" s="96" t="str">
        <f t="shared" si="46"/>
        <v>山本昌紀</v>
      </c>
      <c r="H539" s="82" t="s">
        <v>290</v>
      </c>
      <c r="I539" s="82" t="s">
        <v>778</v>
      </c>
      <c r="J539" s="103">
        <v>1970</v>
      </c>
      <c r="K539" s="199">
        <f t="shared" si="47"/>
        <v>45</v>
      </c>
      <c r="L539" s="81" t="str">
        <f t="shared" si="48"/>
        <v>OK</v>
      </c>
      <c r="M539" s="114" t="s">
        <v>369</v>
      </c>
    </row>
    <row r="540" spans="1:13" s="96" customFormat="1" ht="14.25">
      <c r="A540" s="100" t="s">
        <v>773</v>
      </c>
      <c r="B540" s="101" t="s">
        <v>813</v>
      </c>
      <c r="C540" s="101" t="s">
        <v>815</v>
      </c>
      <c r="D540" s="82" t="s">
        <v>750</v>
      </c>
      <c r="E540" s="100"/>
      <c r="F540" s="128" t="str">
        <f t="shared" si="45"/>
        <v>U24</v>
      </c>
      <c r="G540" s="96" t="str">
        <f t="shared" si="46"/>
        <v>山本浩之</v>
      </c>
      <c r="H540" s="82" t="s">
        <v>290</v>
      </c>
      <c r="I540" s="82" t="s">
        <v>778</v>
      </c>
      <c r="J540" s="103">
        <v>1967</v>
      </c>
      <c r="K540" s="199">
        <f t="shared" si="47"/>
        <v>48</v>
      </c>
      <c r="L540" s="81" t="str">
        <f t="shared" si="48"/>
        <v>OK</v>
      </c>
      <c r="M540" s="114" t="s">
        <v>369</v>
      </c>
    </row>
    <row r="541" spans="1:13" s="96" customFormat="1" ht="13.5">
      <c r="A541" s="100" t="s">
        <v>774</v>
      </c>
      <c r="B541" s="99" t="s">
        <v>373</v>
      </c>
      <c r="C541" s="99" t="s">
        <v>825</v>
      </c>
      <c r="D541" s="82" t="s">
        <v>750</v>
      </c>
      <c r="E541" s="100"/>
      <c r="F541" s="128" t="str">
        <f t="shared" si="45"/>
        <v>U25</v>
      </c>
      <c r="G541" s="96" t="str">
        <f t="shared" si="46"/>
        <v>山田  剛</v>
      </c>
      <c r="H541" s="82" t="s">
        <v>290</v>
      </c>
      <c r="I541" s="82" t="s">
        <v>778</v>
      </c>
      <c r="J541" s="106">
        <v>1972</v>
      </c>
      <c r="K541" s="199">
        <f t="shared" si="47"/>
        <v>43</v>
      </c>
      <c r="L541" s="81" t="str">
        <f t="shared" si="48"/>
        <v>OK</v>
      </c>
      <c r="M541" s="114" t="s">
        <v>363</v>
      </c>
    </row>
    <row r="542" spans="1:13" s="96" customFormat="1" ht="14.25">
      <c r="A542" s="100" t="s">
        <v>775</v>
      </c>
      <c r="B542" s="101" t="s">
        <v>823</v>
      </c>
      <c r="C542" s="101" t="s">
        <v>294</v>
      </c>
      <c r="D542" s="82" t="s">
        <v>750</v>
      </c>
      <c r="E542" s="100" t="s">
        <v>309</v>
      </c>
      <c r="F542" s="128" t="str">
        <f t="shared" si="45"/>
        <v>U26</v>
      </c>
      <c r="G542" s="96" t="str">
        <f t="shared" si="46"/>
        <v>行本駿哉</v>
      </c>
      <c r="H542" s="82" t="s">
        <v>290</v>
      </c>
      <c r="I542" s="82" t="s">
        <v>778</v>
      </c>
      <c r="J542" s="103">
        <v>1997</v>
      </c>
      <c r="K542" s="199">
        <f t="shared" si="47"/>
        <v>18</v>
      </c>
      <c r="L542" s="81" t="str">
        <f t="shared" si="48"/>
        <v>OK</v>
      </c>
      <c r="M542" s="114" t="s">
        <v>362</v>
      </c>
    </row>
    <row r="543" spans="1:13" s="96" customFormat="1" ht="13.5">
      <c r="A543" s="100" t="s">
        <v>776</v>
      </c>
      <c r="B543" s="127" t="s">
        <v>376</v>
      </c>
      <c r="C543" s="127" t="s">
        <v>295</v>
      </c>
      <c r="D543" s="82" t="s">
        <v>750</v>
      </c>
      <c r="E543" s="100"/>
      <c r="F543" s="128" t="str">
        <f t="shared" si="45"/>
        <v>U27</v>
      </c>
      <c r="G543" s="96" t="str">
        <f t="shared" si="46"/>
        <v>吉村淳</v>
      </c>
      <c r="H543" s="82" t="s">
        <v>290</v>
      </c>
      <c r="I543" s="107" t="s">
        <v>778</v>
      </c>
      <c r="J543" s="150">
        <v>1976</v>
      </c>
      <c r="K543" s="199">
        <f t="shared" si="47"/>
        <v>39</v>
      </c>
      <c r="L543" s="81" t="str">
        <f t="shared" si="48"/>
        <v>OK</v>
      </c>
      <c r="M543" s="114" t="s">
        <v>327</v>
      </c>
    </row>
    <row r="544" spans="1:13" s="96" customFormat="1" ht="13.5">
      <c r="A544" s="100" t="s">
        <v>372</v>
      </c>
      <c r="B544" s="136" t="s">
        <v>167</v>
      </c>
      <c r="C544" s="136" t="s">
        <v>168</v>
      </c>
      <c r="D544" s="82" t="s">
        <v>750</v>
      </c>
      <c r="E544" s="118"/>
      <c r="F544" s="118" t="str">
        <f t="shared" si="45"/>
        <v>U28</v>
      </c>
      <c r="G544" s="79" t="str">
        <f t="shared" si="46"/>
        <v>稙田優也</v>
      </c>
      <c r="H544" s="82" t="s">
        <v>290</v>
      </c>
      <c r="I544" s="79" t="s">
        <v>778</v>
      </c>
      <c r="J544" s="170">
        <v>1982</v>
      </c>
      <c r="K544" s="199">
        <f t="shared" si="47"/>
        <v>33</v>
      </c>
      <c r="L544" s="81" t="str">
        <f t="shared" si="48"/>
        <v>OK</v>
      </c>
      <c r="M544" s="82" t="s">
        <v>365</v>
      </c>
    </row>
    <row r="545" spans="1:13" s="96" customFormat="1" ht="14.25">
      <c r="A545" s="100" t="s">
        <v>374</v>
      </c>
      <c r="B545" s="155" t="s">
        <v>352</v>
      </c>
      <c r="C545" s="155" t="s">
        <v>934</v>
      </c>
      <c r="D545" s="82" t="s">
        <v>750</v>
      </c>
      <c r="E545" s="100"/>
      <c r="F545" s="128" t="str">
        <f t="shared" si="45"/>
        <v>U29</v>
      </c>
      <c r="G545" s="113" t="str">
        <f t="shared" si="46"/>
        <v>今井順子</v>
      </c>
      <c r="H545" s="82" t="s">
        <v>290</v>
      </c>
      <c r="I545" s="84" t="s">
        <v>779</v>
      </c>
      <c r="J545" s="104">
        <v>1958</v>
      </c>
      <c r="K545" s="199">
        <f t="shared" si="47"/>
        <v>57</v>
      </c>
      <c r="L545" s="81" t="str">
        <f t="shared" si="48"/>
        <v>OK</v>
      </c>
      <c r="M545" s="119" t="s">
        <v>370</v>
      </c>
    </row>
    <row r="546" spans="1:13" s="96" customFormat="1" ht="13.5">
      <c r="A546" s="100" t="s">
        <v>375</v>
      </c>
      <c r="B546" s="156" t="s">
        <v>904</v>
      </c>
      <c r="C546" s="157" t="s">
        <v>905</v>
      </c>
      <c r="D546" s="82" t="s">
        <v>750</v>
      </c>
      <c r="E546" s="158"/>
      <c r="F546" s="128" t="str">
        <f t="shared" si="45"/>
        <v>U30</v>
      </c>
      <c r="G546" s="113" t="str">
        <f t="shared" si="46"/>
        <v>植垣貴美子</v>
      </c>
      <c r="H546" s="82" t="s">
        <v>290</v>
      </c>
      <c r="I546" s="84" t="s">
        <v>779</v>
      </c>
      <c r="J546" s="159">
        <v>1965</v>
      </c>
      <c r="K546" s="199">
        <f t="shared" si="47"/>
        <v>50</v>
      </c>
      <c r="L546" s="81" t="str">
        <f t="shared" si="48"/>
        <v>OK</v>
      </c>
      <c r="M546" s="160" t="s">
        <v>910</v>
      </c>
    </row>
    <row r="547" spans="1:13" s="96" customFormat="1" ht="13.5">
      <c r="A547" s="100" t="s">
        <v>357</v>
      </c>
      <c r="B547" s="85" t="s">
        <v>1060</v>
      </c>
      <c r="C547" s="85" t="s">
        <v>1061</v>
      </c>
      <c r="D547" s="82" t="s">
        <v>750</v>
      </c>
      <c r="E547" s="79"/>
      <c r="F547" s="81" t="str">
        <f t="shared" si="45"/>
        <v>U31</v>
      </c>
      <c r="G547" s="85" t="s">
        <v>1062</v>
      </c>
      <c r="H547" s="82" t="s">
        <v>290</v>
      </c>
      <c r="I547" s="86" t="s">
        <v>1010</v>
      </c>
      <c r="J547" s="131">
        <v>1982</v>
      </c>
      <c r="K547" s="199">
        <f t="shared" si="47"/>
        <v>33</v>
      </c>
      <c r="L547" s="81" t="str">
        <f t="shared" si="48"/>
        <v>OK</v>
      </c>
      <c r="M547" s="79" t="s">
        <v>365</v>
      </c>
    </row>
    <row r="548" spans="1:13" s="96" customFormat="1" ht="14.25">
      <c r="A548" s="100" t="s">
        <v>358</v>
      </c>
      <c r="B548" s="105" t="s">
        <v>321</v>
      </c>
      <c r="C548" s="105" t="s">
        <v>296</v>
      </c>
      <c r="D548" s="82" t="s">
        <v>750</v>
      </c>
      <c r="E548" s="127"/>
      <c r="F548" s="128" t="str">
        <f t="shared" si="45"/>
        <v>U32</v>
      </c>
      <c r="G548" s="113" t="str">
        <f aca="true" t="shared" si="49" ref="G548:G565">B548&amp;C548</f>
        <v>鹿取あつみ</v>
      </c>
      <c r="H548" s="82" t="s">
        <v>290</v>
      </c>
      <c r="I548" s="84" t="s">
        <v>779</v>
      </c>
      <c r="J548" s="104">
        <v>1963</v>
      </c>
      <c r="K548" s="199">
        <f t="shared" si="47"/>
        <v>52</v>
      </c>
      <c r="L548" s="81" t="str">
        <f t="shared" si="48"/>
        <v>OK</v>
      </c>
      <c r="M548" s="114" t="s">
        <v>907</v>
      </c>
    </row>
    <row r="549" spans="1:13" s="96" customFormat="1" ht="13.5">
      <c r="A549" s="100" t="s">
        <v>312</v>
      </c>
      <c r="B549" s="155" t="s">
        <v>353</v>
      </c>
      <c r="C549" s="155" t="s">
        <v>354</v>
      </c>
      <c r="D549" s="82" t="s">
        <v>750</v>
      </c>
      <c r="E549" s="100"/>
      <c r="F549" s="128" t="str">
        <f t="shared" si="45"/>
        <v>U33</v>
      </c>
      <c r="G549" s="113" t="str">
        <f t="shared" si="49"/>
        <v>川崎悦子</v>
      </c>
      <c r="H549" s="82" t="s">
        <v>290</v>
      </c>
      <c r="I549" s="84" t="s">
        <v>779</v>
      </c>
      <c r="J549" s="150">
        <v>1955</v>
      </c>
      <c r="K549" s="199">
        <f t="shared" si="47"/>
        <v>60</v>
      </c>
      <c r="L549" s="81" t="str">
        <f t="shared" si="48"/>
        <v>OK</v>
      </c>
      <c r="M549" s="114" t="s">
        <v>367</v>
      </c>
    </row>
    <row r="550" spans="1:13" s="96" customFormat="1" ht="14.25">
      <c r="A550" s="100" t="s">
        <v>313</v>
      </c>
      <c r="B550" s="105" t="s">
        <v>816</v>
      </c>
      <c r="C550" s="105" t="s">
        <v>768</v>
      </c>
      <c r="D550" s="82" t="s">
        <v>750</v>
      </c>
      <c r="E550" s="100"/>
      <c r="F550" s="128" t="str">
        <f t="shared" si="45"/>
        <v>U34</v>
      </c>
      <c r="G550" s="113" t="str">
        <f t="shared" si="49"/>
        <v>古株淳子</v>
      </c>
      <c r="H550" s="82" t="s">
        <v>290</v>
      </c>
      <c r="I550" s="84" t="s">
        <v>779</v>
      </c>
      <c r="J550" s="103">
        <v>1968</v>
      </c>
      <c r="K550" s="199">
        <f t="shared" si="47"/>
        <v>47</v>
      </c>
      <c r="L550" s="81" t="str">
        <f t="shared" si="48"/>
        <v>OK</v>
      </c>
      <c r="M550" s="114" t="s">
        <v>365</v>
      </c>
    </row>
    <row r="551" spans="1:13" s="96" customFormat="1" ht="14.25">
      <c r="A551" s="100" t="s">
        <v>314</v>
      </c>
      <c r="B551" s="105" t="s">
        <v>305</v>
      </c>
      <c r="C551" s="105" t="s">
        <v>306</v>
      </c>
      <c r="D551" s="82" t="s">
        <v>750</v>
      </c>
      <c r="E551" s="100"/>
      <c r="F551" s="128" t="str">
        <f t="shared" si="45"/>
        <v>U35</v>
      </c>
      <c r="G551" s="113" t="str">
        <f t="shared" si="49"/>
        <v>杉本佳美</v>
      </c>
      <c r="H551" s="82" t="s">
        <v>290</v>
      </c>
      <c r="I551" s="84" t="s">
        <v>779</v>
      </c>
      <c r="J551" s="103">
        <v>1974</v>
      </c>
      <c r="K551" s="199">
        <f t="shared" si="47"/>
        <v>41</v>
      </c>
      <c r="L551" s="81" t="str">
        <f t="shared" si="48"/>
        <v>OK</v>
      </c>
      <c r="M551" s="114" t="s">
        <v>367</v>
      </c>
    </row>
    <row r="552" spans="1:13" s="96" customFormat="1" ht="14.25">
      <c r="A552" s="100" t="s">
        <v>316</v>
      </c>
      <c r="B552" s="105" t="s">
        <v>817</v>
      </c>
      <c r="C552" s="105" t="s">
        <v>818</v>
      </c>
      <c r="D552" s="82" t="s">
        <v>750</v>
      </c>
      <c r="E552" s="100"/>
      <c r="F552" s="128" t="str">
        <f t="shared" si="45"/>
        <v>U36</v>
      </c>
      <c r="G552" s="113" t="str">
        <f t="shared" si="49"/>
        <v>田中有紀</v>
      </c>
      <c r="H552" s="82" t="s">
        <v>290</v>
      </c>
      <c r="I552" s="84" t="s">
        <v>779</v>
      </c>
      <c r="J552" s="103">
        <v>1967</v>
      </c>
      <c r="K552" s="199">
        <f t="shared" si="47"/>
        <v>48</v>
      </c>
      <c r="L552" s="81" t="str">
        <f t="shared" si="48"/>
        <v>OK</v>
      </c>
      <c r="M552" s="114" t="s">
        <v>362</v>
      </c>
    </row>
    <row r="553" spans="1:13" s="96" customFormat="1" ht="13.5">
      <c r="A553" s="100" t="s">
        <v>130</v>
      </c>
      <c r="B553" s="84" t="s">
        <v>131</v>
      </c>
      <c r="C553" s="84" t="s">
        <v>188</v>
      </c>
      <c r="D553" s="82" t="s">
        <v>750</v>
      </c>
      <c r="E553" s="79"/>
      <c r="F553" s="81" t="str">
        <f t="shared" si="45"/>
        <v>U37</v>
      </c>
      <c r="G553" s="85" t="str">
        <f t="shared" si="49"/>
        <v>竹下光代</v>
      </c>
      <c r="H553" s="82" t="s">
        <v>290</v>
      </c>
      <c r="I553" s="86" t="s">
        <v>1010</v>
      </c>
      <c r="J553" s="131">
        <v>1974</v>
      </c>
      <c r="K553" s="199">
        <f t="shared" si="47"/>
        <v>41</v>
      </c>
      <c r="L553" s="81" t="str">
        <f t="shared" si="48"/>
        <v>OK</v>
      </c>
      <c r="M553" s="85" t="s">
        <v>370</v>
      </c>
    </row>
    <row r="554" spans="1:13" s="96" customFormat="1" ht="13.5">
      <c r="A554" s="100" t="s">
        <v>132</v>
      </c>
      <c r="B554" s="85" t="s">
        <v>1052</v>
      </c>
      <c r="C554" s="85" t="s">
        <v>1053</v>
      </c>
      <c r="D554" s="82" t="s">
        <v>750</v>
      </c>
      <c r="E554" s="79"/>
      <c r="F554" s="81" t="str">
        <f t="shared" si="45"/>
        <v>U38</v>
      </c>
      <c r="G554" s="85" t="str">
        <f t="shared" si="49"/>
        <v>辻佳子</v>
      </c>
      <c r="H554" s="82" t="s">
        <v>290</v>
      </c>
      <c r="I554" s="86" t="s">
        <v>1010</v>
      </c>
      <c r="J554" s="131">
        <v>1973</v>
      </c>
      <c r="K554" s="199">
        <f t="shared" si="47"/>
        <v>42</v>
      </c>
      <c r="L554" s="81" t="str">
        <f>IF(G555="","",IF(COUNTIF($G$19:$G$577,G555)&gt;1,"2重登録","OK"))</f>
        <v>OK</v>
      </c>
      <c r="M554" s="79" t="s">
        <v>367</v>
      </c>
    </row>
    <row r="555" spans="1:13" s="96" customFormat="1" ht="13.5">
      <c r="A555" s="100" t="s">
        <v>133</v>
      </c>
      <c r="B555" s="85" t="s">
        <v>1054</v>
      </c>
      <c r="C555" s="85" t="s">
        <v>883</v>
      </c>
      <c r="D555" s="82" t="s">
        <v>750</v>
      </c>
      <c r="E555" s="79"/>
      <c r="F555" s="81" t="str">
        <f t="shared" si="45"/>
        <v>U39</v>
      </c>
      <c r="G555" s="85" t="str">
        <f t="shared" si="49"/>
        <v>寺岡由美子</v>
      </c>
      <c r="H555" s="82" t="s">
        <v>290</v>
      </c>
      <c r="I555" s="86" t="s">
        <v>1010</v>
      </c>
      <c r="J555" s="131">
        <v>1972</v>
      </c>
      <c r="K555" s="199">
        <f t="shared" si="47"/>
        <v>43</v>
      </c>
      <c r="L555" s="81" t="str">
        <f>IF(G556="","",IF(COUNTIF($G$19:$G$577,G556)&gt;1,"2重登録","OK"))</f>
        <v>OK</v>
      </c>
      <c r="M555" s="79" t="s">
        <v>367</v>
      </c>
    </row>
    <row r="556" spans="1:13" s="96" customFormat="1" ht="14.25">
      <c r="A556" s="100" t="s">
        <v>134</v>
      </c>
      <c r="B556" s="105" t="s">
        <v>819</v>
      </c>
      <c r="C556" s="105" t="s">
        <v>820</v>
      </c>
      <c r="D556" s="82" t="s">
        <v>750</v>
      </c>
      <c r="E556" s="100"/>
      <c r="F556" s="128" t="str">
        <f t="shared" si="45"/>
        <v>U40</v>
      </c>
      <c r="G556" s="113" t="str">
        <f t="shared" si="49"/>
        <v>苗村直子</v>
      </c>
      <c r="H556" s="82" t="s">
        <v>290</v>
      </c>
      <c r="I556" s="84" t="s">
        <v>779</v>
      </c>
      <c r="J556" s="103">
        <v>1974</v>
      </c>
      <c r="K556" s="199">
        <f t="shared" si="47"/>
        <v>41</v>
      </c>
      <c r="L556" s="81" t="str">
        <f aca="true" t="shared" si="50" ref="L556:L564">IF(G556="","",IF(COUNTIF($G$19:$G$577,G556)&gt;1,"2重登録","OK"))</f>
        <v>OK</v>
      </c>
      <c r="M556" s="114" t="s">
        <v>362</v>
      </c>
    </row>
    <row r="557" spans="1:13" s="96" customFormat="1" ht="14.25">
      <c r="A557" s="100" t="s">
        <v>135</v>
      </c>
      <c r="B557" s="105" t="s">
        <v>821</v>
      </c>
      <c r="C557" s="105" t="s">
        <v>822</v>
      </c>
      <c r="D557" s="82" t="s">
        <v>750</v>
      </c>
      <c r="E557" s="100"/>
      <c r="F557" s="128" t="str">
        <f t="shared" si="45"/>
        <v>U41</v>
      </c>
      <c r="G557" s="113" t="str">
        <f t="shared" si="49"/>
        <v>中村晃代</v>
      </c>
      <c r="H557" s="82" t="s">
        <v>290</v>
      </c>
      <c r="I557" s="84" t="s">
        <v>779</v>
      </c>
      <c r="J557" s="103">
        <v>1959</v>
      </c>
      <c r="K557" s="199">
        <f t="shared" si="47"/>
        <v>56</v>
      </c>
      <c r="L557" s="81" t="str">
        <f t="shared" si="50"/>
        <v>OK</v>
      </c>
      <c r="M557" s="114" t="s">
        <v>366</v>
      </c>
    </row>
    <row r="558" spans="1:13" s="96" customFormat="1" ht="14.25">
      <c r="A558" s="100" t="s">
        <v>136</v>
      </c>
      <c r="B558" s="105" t="s">
        <v>137</v>
      </c>
      <c r="C558" s="105" t="s">
        <v>138</v>
      </c>
      <c r="D558" s="82" t="s">
        <v>750</v>
      </c>
      <c r="E558" s="100"/>
      <c r="F558" s="128" t="str">
        <f>A558</f>
        <v>U42</v>
      </c>
      <c r="G558" s="85" t="str">
        <f t="shared" si="49"/>
        <v>西崎友香</v>
      </c>
      <c r="H558" s="82" t="s">
        <v>290</v>
      </c>
      <c r="I558" s="84" t="s">
        <v>779</v>
      </c>
      <c r="J558" s="103">
        <v>1980</v>
      </c>
      <c r="K558" s="199">
        <f t="shared" si="47"/>
        <v>35</v>
      </c>
      <c r="L558" s="81" t="str">
        <f t="shared" si="50"/>
        <v>OK</v>
      </c>
      <c r="M558" s="114" t="s">
        <v>367</v>
      </c>
    </row>
    <row r="559" spans="1:13" s="96" customFormat="1" ht="14.25">
      <c r="A559" s="100" t="s">
        <v>139</v>
      </c>
      <c r="B559" s="105" t="s">
        <v>317</v>
      </c>
      <c r="C559" s="105" t="s">
        <v>318</v>
      </c>
      <c r="D559" s="82" t="s">
        <v>750</v>
      </c>
      <c r="E559" s="100"/>
      <c r="F559" s="128" t="str">
        <f t="shared" si="45"/>
        <v>U43</v>
      </c>
      <c r="G559" s="113" t="str">
        <f t="shared" si="49"/>
        <v>村井典子</v>
      </c>
      <c r="H559" s="82" t="s">
        <v>290</v>
      </c>
      <c r="I559" s="84" t="s">
        <v>779</v>
      </c>
      <c r="J559" s="104">
        <v>1968</v>
      </c>
      <c r="K559" s="199">
        <f t="shared" si="47"/>
        <v>47</v>
      </c>
      <c r="L559" s="81" t="str">
        <f t="shared" si="50"/>
        <v>OK</v>
      </c>
      <c r="M559" s="114" t="s">
        <v>365</v>
      </c>
    </row>
    <row r="560" spans="1:13" s="96" customFormat="1" ht="14.25">
      <c r="A560" s="100" t="s">
        <v>140</v>
      </c>
      <c r="B560" s="105" t="s">
        <v>355</v>
      </c>
      <c r="C560" s="105" t="s">
        <v>883</v>
      </c>
      <c r="D560" s="82" t="s">
        <v>750</v>
      </c>
      <c r="E560" s="100"/>
      <c r="F560" s="128" t="str">
        <f t="shared" si="45"/>
        <v>U44</v>
      </c>
      <c r="G560" s="113" t="str">
        <f t="shared" si="49"/>
        <v>矢野由美子</v>
      </c>
      <c r="H560" s="82" t="s">
        <v>290</v>
      </c>
      <c r="I560" s="84" t="s">
        <v>779</v>
      </c>
      <c r="J560" s="104">
        <v>1963</v>
      </c>
      <c r="K560" s="199">
        <f t="shared" si="47"/>
        <v>52</v>
      </c>
      <c r="L560" s="81" t="str">
        <f t="shared" si="50"/>
        <v>OK</v>
      </c>
      <c r="M560" s="114" t="s">
        <v>356</v>
      </c>
    </row>
    <row r="561" spans="1:13" s="96" customFormat="1" ht="14.25">
      <c r="A561" s="100" t="s">
        <v>141</v>
      </c>
      <c r="B561" s="105" t="s">
        <v>813</v>
      </c>
      <c r="C561" s="105" t="s">
        <v>315</v>
      </c>
      <c r="D561" s="82" t="s">
        <v>750</v>
      </c>
      <c r="E561" s="100" t="s">
        <v>309</v>
      </c>
      <c r="F561" s="128" t="str">
        <f t="shared" si="45"/>
        <v>U45</v>
      </c>
      <c r="G561" s="113" t="str">
        <f t="shared" si="49"/>
        <v>山本桃歌</v>
      </c>
      <c r="H561" s="82" t="s">
        <v>290</v>
      </c>
      <c r="I561" s="84" t="s">
        <v>779</v>
      </c>
      <c r="J561" s="104">
        <v>2000</v>
      </c>
      <c r="K561" s="199">
        <f t="shared" si="47"/>
        <v>15</v>
      </c>
      <c r="L561" s="81" t="str">
        <f t="shared" si="50"/>
        <v>OK</v>
      </c>
      <c r="M561" s="114" t="s">
        <v>367</v>
      </c>
    </row>
    <row r="562" spans="1:13" s="96" customFormat="1" ht="14.25">
      <c r="A562" s="100" t="s">
        <v>142</v>
      </c>
      <c r="B562" s="105" t="s">
        <v>823</v>
      </c>
      <c r="C562" s="105" t="s">
        <v>824</v>
      </c>
      <c r="D562" s="82" t="s">
        <v>750</v>
      </c>
      <c r="E562" s="100"/>
      <c r="F562" s="128" t="str">
        <f t="shared" si="45"/>
        <v>U46</v>
      </c>
      <c r="G562" s="113" t="str">
        <f t="shared" si="49"/>
        <v>行本晃子</v>
      </c>
      <c r="H562" s="82" t="s">
        <v>290</v>
      </c>
      <c r="I562" s="84" t="s">
        <v>779</v>
      </c>
      <c r="J562" s="103">
        <v>1969</v>
      </c>
      <c r="K562" s="199">
        <f t="shared" si="47"/>
        <v>46</v>
      </c>
      <c r="L562" s="81" t="str">
        <f t="shared" si="50"/>
        <v>OK</v>
      </c>
      <c r="M562" s="114" t="s">
        <v>362</v>
      </c>
    </row>
    <row r="563" spans="1:20" s="96" customFormat="1" ht="13.5">
      <c r="A563" s="126" t="s">
        <v>55</v>
      </c>
      <c r="B563" s="125" t="s">
        <v>1089</v>
      </c>
      <c r="C563" s="147" t="s">
        <v>56</v>
      </c>
      <c r="D563" s="82" t="s">
        <v>750</v>
      </c>
      <c r="E563" s="147"/>
      <c r="F563" s="168" t="str">
        <f t="shared" si="45"/>
        <v>U47</v>
      </c>
      <c r="G563" s="147" t="str">
        <f t="shared" si="49"/>
        <v>久保田勉</v>
      </c>
      <c r="H563" s="82" t="s">
        <v>290</v>
      </c>
      <c r="I563" s="107" t="s">
        <v>17</v>
      </c>
      <c r="J563" s="169">
        <v>1967</v>
      </c>
      <c r="K563" s="147">
        <f t="shared" si="47"/>
        <v>48</v>
      </c>
      <c r="L563" s="81" t="str">
        <f t="shared" si="50"/>
        <v>OK</v>
      </c>
      <c r="M563" s="114" t="s">
        <v>57</v>
      </c>
      <c r="N563" s="147"/>
      <c r="O563" s="147"/>
      <c r="P563" s="147"/>
      <c r="Q563" s="147"/>
      <c r="R563" s="147"/>
      <c r="S563" s="147"/>
      <c r="T563" s="147"/>
    </row>
    <row r="564" spans="1:13" s="147" customFormat="1" ht="13.5">
      <c r="A564" s="126" t="s">
        <v>18</v>
      </c>
      <c r="B564" s="125" t="s">
        <v>58</v>
      </c>
      <c r="C564" s="125" t="s">
        <v>59</v>
      </c>
      <c r="D564" s="82" t="s">
        <v>750</v>
      </c>
      <c r="F564" s="128" t="str">
        <f t="shared" si="45"/>
        <v>Ｕ48</v>
      </c>
      <c r="G564" s="147" t="str">
        <f t="shared" si="49"/>
        <v>永瀬卓夫</v>
      </c>
      <c r="H564" s="82" t="s">
        <v>290</v>
      </c>
      <c r="I564" s="107" t="s">
        <v>19</v>
      </c>
      <c r="J564" s="169">
        <v>1950</v>
      </c>
      <c r="K564" s="199">
        <f t="shared" si="47"/>
        <v>65</v>
      </c>
      <c r="L564" s="81" t="str">
        <f t="shared" si="50"/>
        <v>OK</v>
      </c>
      <c r="M564" s="114" t="s">
        <v>946</v>
      </c>
    </row>
    <row r="565" spans="1:13" s="147" customFormat="1" ht="13.5">
      <c r="A565" s="100" t="s">
        <v>42</v>
      </c>
      <c r="B565" s="125" t="s">
        <v>43</v>
      </c>
      <c r="C565" s="125" t="s">
        <v>44</v>
      </c>
      <c r="D565" s="82" t="s">
        <v>750</v>
      </c>
      <c r="F565" s="128" t="str">
        <f t="shared" si="45"/>
        <v>U49</v>
      </c>
      <c r="G565" s="147" t="str">
        <f t="shared" si="49"/>
        <v>徳光勝久</v>
      </c>
      <c r="H565" s="82" t="s">
        <v>290</v>
      </c>
      <c r="I565" s="107" t="s">
        <v>20</v>
      </c>
      <c r="J565" s="169">
        <v>1963</v>
      </c>
      <c r="K565" s="199">
        <f t="shared" si="47"/>
        <v>52</v>
      </c>
      <c r="L565" s="128" t="s">
        <v>45</v>
      </c>
      <c r="M565" s="114" t="s">
        <v>367</v>
      </c>
    </row>
    <row r="566" spans="1:13" s="147" customFormat="1" ht="13.5">
      <c r="A566" s="126" t="s">
        <v>21</v>
      </c>
      <c r="B566" s="105" t="s">
        <v>46</v>
      </c>
      <c r="C566" s="113" t="s">
        <v>857</v>
      </c>
      <c r="D566" s="82" t="s">
        <v>750</v>
      </c>
      <c r="F566" s="147" t="s">
        <v>47</v>
      </c>
      <c r="G566" s="147" t="s">
        <v>48</v>
      </c>
      <c r="H566" s="82" t="s">
        <v>290</v>
      </c>
      <c r="I566" s="107" t="s">
        <v>1010</v>
      </c>
      <c r="J566" s="169">
        <v>1973</v>
      </c>
      <c r="K566" s="147">
        <v>42</v>
      </c>
      <c r="L566" s="128" t="s">
        <v>49</v>
      </c>
      <c r="M566" s="114" t="s">
        <v>908</v>
      </c>
    </row>
    <row r="567" spans="1:13" s="147" customFormat="1" ht="13.5">
      <c r="A567" s="126" t="s">
        <v>22</v>
      </c>
      <c r="B567" s="125" t="s">
        <v>23</v>
      </c>
      <c r="C567" s="147" t="s">
        <v>24</v>
      </c>
      <c r="D567" s="82" t="s">
        <v>750</v>
      </c>
      <c r="F567" s="128" t="str">
        <f>A567</f>
        <v>U51</v>
      </c>
      <c r="G567" s="147" t="s">
        <v>25</v>
      </c>
      <c r="H567" s="82" t="s">
        <v>290</v>
      </c>
      <c r="I567" s="107" t="s">
        <v>26</v>
      </c>
      <c r="J567" s="169">
        <v>1988</v>
      </c>
      <c r="K567" s="147">
        <f>2015-J567</f>
        <v>27</v>
      </c>
      <c r="L567" s="128" t="s">
        <v>27</v>
      </c>
      <c r="M567" s="114" t="s">
        <v>365</v>
      </c>
    </row>
    <row r="568" spans="1:13" s="147" customFormat="1" ht="13.5">
      <c r="A568" s="126" t="s">
        <v>28</v>
      </c>
      <c r="B568" s="125" t="s">
        <v>29</v>
      </c>
      <c r="C568" s="147" t="s">
        <v>30</v>
      </c>
      <c r="D568" s="82" t="s">
        <v>750</v>
      </c>
      <c r="E568" s="100" t="s">
        <v>309</v>
      </c>
      <c r="F568" s="128" t="str">
        <f>A568</f>
        <v>Ｕ52</v>
      </c>
      <c r="G568" s="147" t="s">
        <v>31</v>
      </c>
      <c r="H568" s="82" t="s">
        <v>290</v>
      </c>
      <c r="I568" s="107" t="s">
        <v>32</v>
      </c>
      <c r="J568" s="169">
        <v>1997</v>
      </c>
      <c r="K568" s="147">
        <f>2015-J568</f>
        <v>18</v>
      </c>
      <c r="L568" s="128" t="s">
        <v>33</v>
      </c>
      <c r="M568" s="85" t="s">
        <v>370</v>
      </c>
    </row>
    <row r="569" spans="1:13" s="147" customFormat="1" ht="13.5">
      <c r="A569" s="126"/>
      <c r="B569" s="125"/>
      <c r="C569" s="125"/>
      <c r="D569" s="82"/>
      <c r="F569" s="128"/>
      <c r="H569" s="82"/>
      <c r="I569" s="107"/>
      <c r="J569" s="169"/>
      <c r="K569" s="199"/>
      <c r="L569" s="81"/>
      <c r="M569" s="114"/>
    </row>
    <row r="570" spans="1:13" s="147" customFormat="1" ht="13.5">
      <c r="A570" s="126"/>
      <c r="B570" s="125"/>
      <c r="C570" s="125"/>
      <c r="D570" s="82"/>
      <c r="F570" s="128"/>
      <c r="H570" s="82"/>
      <c r="I570" s="107"/>
      <c r="J570" s="169"/>
      <c r="K570" s="199"/>
      <c r="L570" s="81"/>
      <c r="M570" s="114"/>
    </row>
    <row r="571" spans="1:13" s="147" customFormat="1" ht="13.5">
      <c r="A571" s="126"/>
      <c r="B571" s="125"/>
      <c r="C571" s="125"/>
      <c r="D571" s="82"/>
      <c r="F571" s="128"/>
      <c r="H571" s="82"/>
      <c r="I571" s="107"/>
      <c r="J571" s="169"/>
      <c r="K571" s="199"/>
      <c r="L571" s="81"/>
      <c r="M571" s="114"/>
    </row>
    <row r="572" spans="1:13" s="147" customFormat="1" ht="13.5">
      <c r="A572" s="126"/>
      <c r="B572" s="125"/>
      <c r="C572" s="125"/>
      <c r="D572" s="82"/>
      <c r="F572" s="128"/>
      <c r="H572" s="82"/>
      <c r="I572" s="107"/>
      <c r="J572" s="169"/>
      <c r="K572" s="199"/>
      <c r="L572" s="81"/>
      <c r="M572" s="114"/>
    </row>
    <row r="573" spans="1:13" s="147" customFormat="1" ht="13.5">
      <c r="A573" s="126"/>
      <c r="B573" s="125"/>
      <c r="C573" s="125"/>
      <c r="D573" s="82"/>
      <c r="F573" s="128"/>
      <c r="H573" s="82"/>
      <c r="I573" s="107"/>
      <c r="J573" s="169"/>
      <c r="K573" s="199"/>
      <c r="L573" s="81"/>
      <c r="M573" s="114"/>
    </row>
    <row r="574" spans="1:13" s="147" customFormat="1" ht="13.5">
      <c r="A574" s="126"/>
      <c r="B574" s="125"/>
      <c r="C574" s="125"/>
      <c r="D574" s="82"/>
      <c r="F574" s="128"/>
      <c r="H574" s="82"/>
      <c r="I574" s="107"/>
      <c r="J574" s="169"/>
      <c r="K574" s="199"/>
      <c r="L574" s="81"/>
      <c r="M574" s="114"/>
    </row>
    <row r="575" spans="1:13" s="96" customFormat="1" ht="13.5">
      <c r="A575" s="79"/>
      <c r="B575" s="79"/>
      <c r="C575" s="82"/>
      <c r="D575" s="82"/>
      <c r="E575" s="127"/>
      <c r="F575" s="128"/>
      <c r="G575" s="580" t="s">
        <v>34</v>
      </c>
      <c r="H575" s="580"/>
      <c r="I575" s="82"/>
      <c r="J575" s="92"/>
      <c r="K575" s="129"/>
      <c r="L575" s="128"/>
      <c r="M575" s="127"/>
    </row>
    <row r="576" spans="1:13" s="96" customFormat="1" ht="13.5">
      <c r="A576" s="573" t="s">
        <v>777</v>
      </c>
      <c r="B576" s="573"/>
      <c r="C576" s="573"/>
      <c r="D576" s="79"/>
      <c r="E576" s="79"/>
      <c r="F576" s="81"/>
      <c r="G576" s="580"/>
      <c r="H576" s="580"/>
      <c r="I576" s="79"/>
      <c r="J576" s="90"/>
      <c r="K576" s="90"/>
      <c r="L576" s="79"/>
      <c r="M576" s="79"/>
    </row>
    <row r="577" spans="1:13" s="96" customFormat="1" ht="13.5">
      <c r="A577" s="573"/>
      <c r="B577" s="573"/>
      <c r="C577" s="573"/>
      <c r="D577" s="582">
        <f>RIGHT($A$568,2)+RIGHT(A475,2)+RIGHT($A$374,2)+RIGHT($A$293,2)+RIGHT($A$254,2)+RIGHT(A53,2)+RIGHT($A$179,2)+RIGHT($A$122,2)+RIGHT($A$399,2)+RIGHT($A$436,2)+RIGHT($A$15,2)</f>
        <v>382</v>
      </c>
      <c r="E577" s="79"/>
      <c r="F577" s="81"/>
      <c r="G577" s="583">
        <f>$G$22+$G$196+$G$260+$G$324+$G$406+$G$515+$G$453+$G$67+G388+G138+$G$5</f>
        <v>92</v>
      </c>
      <c r="H577" s="580"/>
      <c r="I577" s="79"/>
      <c r="J577" s="90"/>
      <c r="K577" s="90"/>
      <c r="L577" s="79"/>
      <c r="M577" s="79"/>
    </row>
    <row r="578" spans="1:13" s="96" customFormat="1" ht="13.5">
      <c r="A578" s="573"/>
      <c r="B578" s="573"/>
      <c r="C578" s="573"/>
      <c r="D578" s="582"/>
      <c r="E578" s="79"/>
      <c r="F578" s="81"/>
      <c r="G578" s="580"/>
      <c r="H578" s="580"/>
      <c r="I578" s="79"/>
      <c r="J578" s="90"/>
      <c r="K578" s="90"/>
      <c r="L578" s="79"/>
      <c r="M578" s="79"/>
    </row>
    <row r="579" spans="1:13" s="96" customFormat="1" ht="13.5">
      <c r="A579" s="79"/>
      <c r="B579" s="79"/>
      <c r="C579" s="79"/>
      <c r="D579" s="79"/>
      <c r="E579" s="79"/>
      <c r="F579" s="79"/>
      <c r="G579" s="123"/>
      <c r="H579" s="123"/>
      <c r="I579" s="79"/>
      <c r="J579" s="90"/>
      <c r="K579" s="90"/>
      <c r="L579" s="79"/>
      <c r="M579" s="79"/>
    </row>
    <row r="580" spans="1:13" s="96" customFormat="1" ht="13.5">
      <c r="A580" s="79"/>
      <c r="B580" s="79"/>
      <c r="C580" s="79"/>
      <c r="D580" s="584"/>
      <c r="E580" s="79"/>
      <c r="F580" s="79"/>
      <c r="G580" s="580" t="s">
        <v>143</v>
      </c>
      <c r="H580" s="580"/>
      <c r="I580" s="79"/>
      <c r="J580" s="90"/>
      <c r="K580" s="90"/>
      <c r="L580" s="79"/>
      <c r="M580" s="79"/>
    </row>
    <row r="581" spans="1:13" s="96" customFormat="1" ht="13.5">
      <c r="A581" s="79"/>
      <c r="B581" s="79"/>
      <c r="C581" s="79"/>
      <c r="D581" s="573"/>
      <c r="E581" s="79"/>
      <c r="F581" s="79"/>
      <c r="G581" s="580"/>
      <c r="H581" s="580"/>
      <c r="I581" s="79"/>
      <c r="J581" s="90"/>
      <c r="K581" s="90"/>
      <c r="L581" s="79"/>
      <c r="M581" s="79"/>
    </row>
    <row r="582" spans="1:13" s="96" customFormat="1" ht="13.5">
      <c r="A582" s="79"/>
      <c r="B582" s="79"/>
      <c r="C582" s="79"/>
      <c r="D582" s="79"/>
      <c r="E582" s="79"/>
      <c r="F582" s="79"/>
      <c r="G582" s="579">
        <f>$G$577/$D$577</f>
        <v>0.24083769633507854</v>
      </c>
      <c r="H582" s="579"/>
      <c r="I582" s="79"/>
      <c r="J582" s="90"/>
      <c r="K582" s="90"/>
      <c r="L582" s="79"/>
      <c r="M582" s="79"/>
    </row>
    <row r="583" spans="1:13" s="96" customFormat="1" ht="13.5">
      <c r="A583" s="79"/>
      <c r="B583" s="79"/>
      <c r="C583" s="79"/>
      <c r="D583" s="79"/>
      <c r="E583" s="79"/>
      <c r="F583" s="79"/>
      <c r="G583" s="579"/>
      <c r="H583" s="579"/>
      <c r="I583" s="79"/>
      <c r="J583" s="90"/>
      <c r="K583" s="90"/>
      <c r="L583" s="79"/>
      <c r="M583" s="79"/>
    </row>
    <row r="584" spans="1:13" s="96" customFormat="1" ht="13.5">
      <c r="A584" s="79"/>
      <c r="B584" s="79"/>
      <c r="C584" s="79"/>
      <c r="D584" s="79"/>
      <c r="E584" s="79"/>
      <c r="F584" s="79"/>
      <c r="G584" s="79"/>
      <c r="H584" s="79"/>
      <c r="I584" s="79"/>
      <c r="J584" s="90"/>
      <c r="K584" s="90"/>
      <c r="L584" s="79"/>
      <c r="M584" s="79"/>
    </row>
  </sheetData>
  <sheetProtection password="CC53" sheet="1"/>
  <mergeCells count="46">
    <mergeCell ref="G582:H583"/>
    <mergeCell ref="G575:H576"/>
    <mergeCell ref="B515:C515"/>
    <mergeCell ref="H515:J515"/>
    <mergeCell ref="A576:C578"/>
    <mergeCell ref="D577:D578"/>
    <mergeCell ref="G577:H578"/>
    <mergeCell ref="D580:D581"/>
    <mergeCell ref="G580:H581"/>
    <mergeCell ref="C193:D194"/>
    <mergeCell ref="E193:H194"/>
    <mergeCell ref="H138:J138"/>
    <mergeCell ref="H137:J137"/>
    <mergeCell ref="B138:C138"/>
    <mergeCell ref="B22:C22"/>
    <mergeCell ref="B135:C136"/>
    <mergeCell ref="D135:H136"/>
    <mergeCell ref="B2:C3"/>
    <mergeCell ref="D2:H3"/>
    <mergeCell ref="B19:C20"/>
    <mergeCell ref="D19:H20"/>
    <mergeCell ref="H324:J324"/>
    <mergeCell ref="B385:C386"/>
    <mergeCell ref="D385:G386"/>
    <mergeCell ref="H387:J387"/>
    <mergeCell ref="H260:J260"/>
    <mergeCell ref="B257:C258"/>
    <mergeCell ref="B321:C322"/>
    <mergeCell ref="D321:G322"/>
    <mergeCell ref="B260:C260"/>
    <mergeCell ref="D257:G258"/>
    <mergeCell ref="H259:J259"/>
    <mergeCell ref="H388:J388"/>
    <mergeCell ref="B403:C404"/>
    <mergeCell ref="D403:H404"/>
    <mergeCell ref="B455:C455"/>
    <mergeCell ref="H405:J405"/>
    <mergeCell ref="B388:C388"/>
    <mergeCell ref="B512:C513"/>
    <mergeCell ref="D512:H513"/>
    <mergeCell ref="H406:J406"/>
    <mergeCell ref="B408:C408"/>
    <mergeCell ref="B450:C451"/>
    <mergeCell ref="D450:G451"/>
    <mergeCell ref="H452:J452"/>
    <mergeCell ref="H453:J453"/>
  </mergeCells>
  <hyperlinks>
    <hyperlink ref="D403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2015-09-06T07:29:50Z</cp:lastPrinted>
  <dcterms:created xsi:type="dcterms:W3CDTF">2011-05-12T22:51:52Z</dcterms:created>
  <dcterms:modified xsi:type="dcterms:W3CDTF">2015-09-06T09:23:28Z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