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65416" windowWidth="15450" windowHeight="10020" activeTab="0"/>
  </bookViews>
  <sheets>
    <sheet name="ドロー" sheetId="1" r:id="rId1"/>
    <sheet name="歴代入賞者" sheetId="2" r:id="rId2"/>
    <sheet name="写真集" sheetId="3" r:id="rId3"/>
    <sheet name="登録ナンバー" sheetId="4" r:id="rId4"/>
    <sheet name="盗難及びアドバイス防止措置" sheetId="5" r:id="rId5"/>
    <sheet name="Sheet1" sheetId="6" r:id="rId6"/>
  </sheets>
  <definedNames>
    <definedName name="_xlnm.Print_Area" localSheetId="3">'登録ナンバー'!$A$418:$C$492</definedName>
  </definedNames>
  <calcPr fullCalcOnLoad="1"/>
</workbook>
</file>

<file path=xl/sharedStrings.xml><?xml version="1.0" encoding="utf-8"?>
<sst xmlns="http://schemas.openxmlformats.org/spreadsheetml/2006/main" count="3101" uniqueCount="1423">
  <si>
    <t>東近江市</t>
  </si>
  <si>
    <t>近江八幡市</t>
  </si>
  <si>
    <t>村田</t>
  </si>
  <si>
    <t>湖東プラチナ</t>
  </si>
  <si>
    <t>プラチナ</t>
  </si>
  <si>
    <t>代表　宇尾数行</t>
  </si>
  <si>
    <t>oonamazu01@yahoo.co.jp</t>
  </si>
  <si>
    <t>東近江市民</t>
  </si>
  <si>
    <t>東近江市民率</t>
  </si>
  <si>
    <t>サプライズ</t>
  </si>
  <si>
    <t>S02</t>
  </si>
  <si>
    <t>梅田</t>
  </si>
  <si>
    <t>隆</t>
  </si>
  <si>
    <t>サプライズ</t>
  </si>
  <si>
    <t xml:space="preserve"> 毅</t>
  </si>
  <si>
    <t>宇尾</t>
  </si>
  <si>
    <t>真佐子</t>
  </si>
  <si>
    <t>サプラ</t>
  </si>
  <si>
    <t>サプライズ</t>
  </si>
  <si>
    <t>サプライズ</t>
  </si>
  <si>
    <t>S21</t>
  </si>
  <si>
    <t>仰倉</t>
  </si>
  <si>
    <t>隆男</t>
  </si>
  <si>
    <t>サプラ</t>
  </si>
  <si>
    <t>中原</t>
  </si>
  <si>
    <t>康晶</t>
  </si>
  <si>
    <t>原田</t>
  </si>
  <si>
    <t>Ｕ48</t>
  </si>
  <si>
    <t>OK</t>
  </si>
  <si>
    <t>U50</t>
  </si>
  <si>
    <t>全　東近江市民</t>
  </si>
  <si>
    <t>東近江市　市民率</t>
  </si>
  <si>
    <t>ウィークデーテニス大会　歴代入賞者</t>
  </si>
  <si>
    <t>優　勝</t>
  </si>
  <si>
    <t>準優勝</t>
  </si>
  <si>
    <t>3　位</t>
  </si>
  <si>
    <t>第1回　2005年</t>
  </si>
  <si>
    <t>羽田昭夫・鷹野泰</t>
  </si>
  <si>
    <t>西村和雄・香川光雄</t>
  </si>
  <si>
    <t>稲毛遼三・堀江孝信</t>
  </si>
  <si>
    <t>JACK</t>
  </si>
  <si>
    <t>プラチナ</t>
  </si>
  <si>
    <t>第2回　2006年</t>
  </si>
  <si>
    <t>羽田昭夫・関塚清茂</t>
  </si>
  <si>
    <t>香川光雄・山崎建次</t>
  </si>
  <si>
    <t>西村国太郎・樋山達哉</t>
  </si>
  <si>
    <t>第3回　2007年</t>
  </si>
  <si>
    <t>高田洋治・稲毛遼三</t>
  </si>
  <si>
    <t>西村和雄・藤本昌彦</t>
  </si>
  <si>
    <t>第4回　2008年</t>
  </si>
  <si>
    <t>羽田昭夫・吉岡京子</t>
  </si>
  <si>
    <t>梶木和子・永松貴子</t>
  </si>
  <si>
    <t>プラチナ・フレンズ</t>
  </si>
  <si>
    <t>第5回　2009年</t>
  </si>
  <si>
    <t>　　大林　久・寺川浩史</t>
  </si>
  <si>
    <t>羽田昭夫・飯塚アイ子</t>
  </si>
  <si>
    <t>西村国太郎・西村和雄</t>
  </si>
  <si>
    <t>雨天のため中止</t>
  </si>
  <si>
    <t>田中和枝・石原はる美</t>
  </si>
  <si>
    <t>安田和彦・中野哲也</t>
  </si>
  <si>
    <t>羽田昭夫・堀部品子</t>
  </si>
  <si>
    <t>永松貴子・春名真由美</t>
  </si>
  <si>
    <t>羽田昭夫・藤本昌彦</t>
  </si>
  <si>
    <t>Kテニス・一般</t>
  </si>
  <si>
    <t>　2010年</t>
  </si>
  <si>
    <t>第６回　2011年</t>
  </si>
  <si>
    <t>第７回　2012年</t>
  </si>
  <si>
    <t>第８回　2013年</t>
  </si>
  <si>
    <t>杉山邦夫・吉岡京子</t>
  </si>
  <si>
    <t>高田洋二・飯塚アイ子</t>
  </si>
  <si>
    <t>松井美和子・寺岡由美子</t>
  </si>
  <si>
    <t>4月２５日（木）</t>
  </si>
  <si>
    <t>村田TC・フレンズ</t>
  </si>
  <si>
    <t>湖東プラチナTC</t>
  </si>
  <si>
    <t>第９回　2014年</t>
  </si>
  <si>
    <t>吉田知司・吉岡京子</t>
  </si>
  <si>
    <t>日高真規子・佐竹昌子</t>
  </si>
  <si>
    <t>羽田昭夫・高田洋治</t>
  </si>
  <si>
    <t>4月24日（木）</t>
  </si>
  <si>
    <t>プラチナ・フレンズ</t>
  </si>
  <si>
    <t>第10回記念2015年</t>
  </si>
  <si>
    <t>4月２３日（木）</t>
  </si>
  <si>
    <t>p11</t>
  </si>
  <si>
    <t>p10</t>
  </si>
  <si>
    <t>b20</t>
  </si>
  <si>
    <t>b21</t>
  </si>
  <si>
    <t>k19</t>
  </si>
  <si>
    <t>b24</t>
  </si>
  <si>
    <t>k18</t>
  </si>
  <si>
    <t>出縄</t>
  </si>
  <si>
    <t>p06</t>
  </si>
  <si>
    <t>p20</t>
  </si>
  <si>
    <t>k17</t>
  </si>
  <si>
    <t>m10</t>
  </si>
  <si>
    <t>p27</t>
  </si>
  <si>
    <t>u37</t>
  </si>
  <si>
    <t>p04</t>
  </si>
  <si>
    <t>p08</t>
  </si>
  <si>
    <t>s21</t>
  </si>
  <si>
    <t>村田</t>
  </si>
  <si>
    <t>p07</t>
  </si>
  <si>
    <t>p09</t>
  </si>
  <si>
    <t>p03</t>
  </si>
  <si>
    <t>p28</t>
  </si>
  <si>
    <t>p13</t>
  </si>
  <si>
    <t>p05</t>
  </si>
  <si>
    <t>u12</t>
  </si>
  <si>
    <t>小塩</t>
  </si>
  <si>
    <t>p22</t>
  </si>
  <si>
    <t>p21</t>
  </si>
  <si>
    <t>亀田</t>
  </si>
  <si>
    <t>下羽根</t>
  </si>
  <si>
    <t>o05</t>
  </si>
  <si>
    <t>o05</t>
  </si>
  <si>
    <t>o01</t>
  </si>
  <si>
    <t>o02</t>
  </si>
  <si>
    <t>o03</t>
  </si>
  <si>
    <t>o04</t>
  </si>
  <si>
    <t>o06</t>
  </si>
  <si>
    <t>o07</t>
  </si>
  <si>
    <t>o08</t>
  </si>
  <si>
    <t>o09</t>
  </si>
  <si>
    <t>o10</t>
  </si>
  <si>
    <t>o11</t>
  </si>
  <si>
    <t>サプラ　</t>
  </si>
  <si>
    <t>S19</t>
  </si>
  <si>
    <t>更家</t>
  </si>
  <si>
    <t>S20</t>
  </si>
  <si>
    <t>由紀</t>
  </si>
  <si>
    <t>サプラ</t>
  </si>
  <si>
    <t>U49</t>
  </si>
  <si>
    <t>徳光</t>
  </si>
  <si>
    <t>勝久</t>
  </si>
  <si>
    <t>山岡</t>
  </si>
  <si>
    <t>U50</t>
  </si>
  <si>
    <t>山岡千春</t>
  </si>
  <si>
    <t>OK</t>
  </si>
  <si>
    <t>湖東プラチナ</t>
  </si>
  <si>
    <t>U01</t>
  </si>
  <si>
    <t>U47</t>
  </si>
  <si>
    <t>勉</t>
  </si>
  <si>
    <t>甲賀市</t>
  </si>
  <si>
    <t>永瀬</t>
  </si>
  <si>
    <t>卓夫</t>
  </si>
  <si>
    <t>武田</t>
  </si>
  <si>
    <t>西田</t>
  </si>
  <si>
    <t>和教</t>
  </si>
  <si>
    <t>彩子</t>
  </si>
  <si>
    <t>　淳</t>
  </si>
  <si>
    <t>M01</t>
  </si>
  <si>
    <t>名田</t>
  </si>
  <si>
    <t>育子</t>
  </si>
  <si>
    <t>M47</t>
  </si>
  <si>
    <t>遠崎</t>
  </si>
  <si>
    <t>大樹</t>
  </si>
  <si>
    <t>青葉TC</t>
  </si>
  <si>
    <t>青葉メディカルTC</t>
  </si>
  <si>
    <t>治司</t>
  </si>
  <si>
    <t>久和</t>
  </si>
  <si>
    <t>俊彦</t>
  </si>
  <si>
    <t>竜王町</t>
  </si>
  <si>
    <t>國太郎</t>
  </si>
  <si>
    <t>実香</t>
  </si>
  <si>
    <t>切高</t>
  </si>
  <si>
    <t>里美</t>
  </si>
  <si>
    <t>三上</t>
  </si>
  <si>
    <t>　真</t>
  </si>
  <si>
    <t>山川</t>
  </si>
  <si>
    <t>真悟</t>
  </si>
  <si>
    <t>拓弥</t>
  </si>
  <si>
    <t>代表 中野　潤</t>
  </si>
  <si>
    <t>jun_nakano@zeus.eonet.ne.jp</t>
  </si>
  <si>
    <t xml:space="preserve"> </t>
  </si>
  <si>
    <t>P01</t>
  </si>
  <si>
    <t>P02</t>
  </si>
  <si>
    <t>小柳</t>
  </si>
  <si>
    <t>寛明</t>
  </si>
  <si>
    <t>直八</t>
  </si>
  <si>
    <t>美由紀</t>
  </si>
  <si>
    <t>小梶</t>
  </si>
  <si>
    <t>優子</t>
  </si>
  <si>
    <t>松田</t>
  </si>
  <si>
    <t>晶枝</t>
  </si>
  <si>
    <t>S01</t>
  </si>
  <si>
    <t>宇尾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</si>
  <si>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</si>
  <si>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</si>
  <si>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</si>
  <si>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</si>
  <si>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</si>
  <si>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</si>
  <si>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</si>
  <si>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</si>
  <si>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</si>
  <si>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</si>
  <si>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</si>
  <si>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</si>
  <si>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</si>
  <si>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 xml:space="preserve"> 翼</t>
  </si>
  <si>
    <t>S16</t>
  </si>
  <si>
    <t>S17</t>
  </si>
  <si>
    <t>S18</t>
  </si>
  <si>
    <t>安西　</t>
  </si>
  <si>
    <t>司</t>
  </si>
  <si>
    <t>U02</t>
  </si>
  <si>
    <t>一色</t>
  </si>
  <si>
    <t>田中</t>
  </si>
  <si>
    <t>邦明</t>
  </si>
  <si>
    <t>U37</t>
  </si>
  <si>
    <t>竹下</t>
  </si>
  <si>
    <t>U38</t>
  </si>
  <si>
    <t>U39</t>
  </si>
  <si>
    <t>U40</t>
  </si>
  <si>
    <t>U41</t>
  </si>
  <si>
    <t>U42</t>
  </si>
  <si>
    <t>西崎</t>
  </si>
  <si>
    <t>友香</t>
  </si>
  <si>
    <t>U43</t>
  </si>
  <si>
    <t>U44</t>
  </si>
  <si>
    <t>U45</t>
  </si>
  <si>
    <t>U46</t>
  </si>
  <si>
    <t>廣</t>
  </si>
  <si>
    <t>久田</t>
  </si>
  <si>
    <t>忠克</t>
  </si>
  <si>
    <t>OK</t>
  </si>
  <si>
    <t>本池</t>
  </si>
  <si>
    <t>清子</t>
  </si>
  <si>
    <t>川勝</t>
  </si>
  <si>
    <t>豊子</t>
  </si>
  <si>
    <t>F07</t>
  </si>
  <si>
    <t>F08</t>
  </si>
  <si>
    <t>F09</t>
  </si>
  <si>
    <t>F10</t>
  </si>
  <si>
    <t>F11</t>
  </si>
  <si>
    <t>F12</t>
  </si>
  <si>
    <t>F13</t>
  </si>
  <si>
    <t>稙田</t>
  </si>
  <si>
    <t>優也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</si>
  <si>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</si>
  <si>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</si>
  <si>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</si>
  <si>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</si>
  <si>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</si>
  <si>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</si>
  <si>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</si>
  <si>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</si>
  <si>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</si>
  <si>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</si>
  <si>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</si>
  <si>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</si>
  <si>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</si>
  <si>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</si>
  <si>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</si>
  <si>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</si>
  <si>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</si>
  <si>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</si>
  <si>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</si>
  <si>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光代</t>
  </si>
  <si>
    <t>F33</t>
  </si>
  <si>
    <t>F34</t>
  </si>
  <si>
    <t>F35</t>
  </si>
  <si>
    <t>F36</t>
  </si>
  <si>
    <t>F37</t>
  </si>
  <si>
    <t>家倉</t>
  </si>
  <si>
    <t>F38</t>
  </si>
  <si>
    <t>F39</t>
  </si>
  <si>
    <t>酒居</t>
  </si>
  <si>
    <t>F40</t>
  </si>
  <si>
    <t>東近江グリフィンズ</t>
  </si>
  <si>
    <t>グリフィンズ</t>
  </si>
  <si>
    <t>弘祐</t>
  </si>
  <si>
    <t>グリフィンズ</t>
  </si>
  <si>
    <t>グリフィンズ</t>
  </si>
  <si>
    <t>岡　</t>
  </si>
  <si>
    <t>岡田</t>
  </si>
  <si>
    <t>真樹</t>
  </si>
  <si>
    <t>グリフィンズ</t>
  </si>
  <si>
    <t>将士</t>
  </si>
  <si>
    <t>グリフィンズ</t>
  </si>
  <si>
    <t>蒲生郡</t>
  </si>
  <si>
    <t>富憲</t>
  </si>
  <si>
    <t>鍋内</t>
  </si>
  <si>
    <t>雄樹</t>
  </si>
  <si>
    <t>西原</t>
  </si>
  <si>
    <t>達也</t>
  </si>
  <si>
    <t>京都府</t>
  </si>
  <si>
    <t>　豊</t>
  </si>
  <si>
    <t>有史</t>
  </si>
  <si>
    <t>正和</t>
  </si>
  <si>
    <t>堀場</t>
  </si>
  <si>
    <t>俊宏</t>
  </si>
  <si>
    <t>鈎　</t>
  </si>
  <si>
    <t>優介</t>
  </si>
  <si>
    <t>吉川</t>
  </si>
  <si>
    <t>聖也</t>
  </si>
  <si>
    <t>渡辺</t>
  </si>
  <si>
    <t>裕士</t>
  </si>
  <si>
    <t>出口</t>
  </si>
  <si>
    <t>　杉山邦夫</t>
  </si>
  <si>
    <t>ｎｙｋｚ91963＠gaia.eonet.ne.jp</t>
  </si>
  <si>
    <t>二ツ井</t>
  </si>
  <si>
    <t>裕也</t>
  </si>
  <si>
    <t>森永</t>
  </si>
  <si>
    <t>洋介</t>
  </si>
  <si>
    <t>M46</t>
  </si>
  <si>
    <t>庸子</t>
  </si>
  <si>
    <t>代表 池野稔</t>
  </si>
  <si>
    <t>ｒｈ＠ａｏｂａ-ｍｄｈｐ．Ｊｐ</t>
  </si>
  <si>
    <t>小川</t>
  </si>
  <si>
    <t>文雄</t>
  </si>
  <si>
    <t>プラチナ</t>
  </si>
  <si>
    <t>P03</t>
  </si>
  <si>
    <t>P04</t>
  </si>
  <si>
    <t>大林</t>
  </si>
  <si>
    <t>P05</t>
  </si>
  <si>
    <t>P06</t>
  </si>
  <si>
    <t>P07</t>
  </si>
  <si>
    <t>P08</t>
  </si>
  <si>
    <t>P09</t>
  </si>
  <si>
    <t>高田</t>
  </si>
  <si>
    <t>洋治</t>
  </si>
  <si>
    <t>P10</t>
  </si>
  <si>
    <t>P11</t>
  </si>
  <si>
    <t>P12</t>
  </si>
  <si>
    <t>P13</t>
  </si>
  <si>
    <t>P14</t>
  </si>
  <si>
    <t>P15</t>
  </si>
  <si>
    <t>羽田</t>
  </si>
  <si>
    <t>昭夫</t>
  </si>
  <si>
    <t>P16</t>
  </si>
  <si>
    <t>樋山</t>
  </si>
  <si>
    <t>達哉</t>
  </si>
  <si>
    <t>P17</t>
  </si>
  <si>
    <t>P18</t>
  </si>
  <si>
    <t>P19</t>
  </si>
  <si>
    <t>前田</t>
  </si>
  <si>
    <t>征人</t>
  </si>
  <si>
    <t>P20</t>
  </si>
  <si>
    <t>P21</t>
  </si>
  <si>
    <t>P22</t>
  </si>
  <si>
    <t>知司</t>
  </si>
  <si>
    <t>P23</t>
  </si>
  <si>
    <t>飯塚</t>
  </si>
  <si>
    <t>P24</t>
  </si>
  <si>
    <t>P25</t>
  </si>
  <si>
    <t>P26</t>
  </si>
  <si>
    <t>田邉</t>
  </si>
  <si>
    <t>P27</t>
  </si>
  <si>
    <t>P28</t>
  </si>
  <si>
    <t>サプラ　</t>
  </si>
  <si>
    <t>濱田</t>
  </si>
  <si>
    <t>代表　片岡一寿</t>
  </si>
  <si>
    <t>ptkq67180＠yahoo.co.jp</t>
  </si>
  <si>
    <t>うさぎとかめの集い</t>
  </si>
  <si>
    <t>皓太</t>
  </si>
  <si>
    <t>高瀬</t>
  </si>
  <si>
    <t>眞志</t>
  </si>
  <si>
    <t>駿哉</t>
  </si>
  <si>
    <t>淳</t>
  </si>
  <si>
    <t>あつみ</t>
  </si>
  <si>
    <t>池野</t>
  </si>
  <si>
    <t>稔</t>
  </si>
  <si>
    <t>赤堀</t>
  </si>
  <si>
    <t>聡</t>
  </si>
  <si>
    <t>プラチナ</t>
  </si>
  <si>
    <t>プラチナ</t>
  </si>
  <si>
    <t>澤井</t>
  </si>
  <si>
    <t>恵子</t>
  </si>
  <si>
    <t>杉本</t>
  </si>
  <si>
    <t>佳美</t>
  </si>
  <si>
    <t>東近江市民</t>
  </si>
  <si>
    <t>東近江市民率</t>
  </si>
  <si>
    <t>Jr</t>
  </si>
  <si>
    <t>凜耶</t>
  </si>
  <si>
    <t>U33</t>
  </si>
  <si>
    <t>U34</t>
  </si>
  <si>
    <t>U35</t>
  </si>
  <si>
    <t>桃歌</t>
  </si>
  <si>
    <t>U36</t>
  </si>
  <si>
    <t>村井</t>
  </si>
  <si>
    <t>典子</t>
  </si>
  <si>
    <t>木下</t>
  </si>
  <si>
    <t>多賀町</t>
  </si>
  <si>
    <t>鹿取</t>
  </si>
  <si>
    <t>男</t>
  </si>
  <si>
    <t>M02</t>
  </si>
  <si>
    <t>稲泉　</t>
  </si>
  <si>
    <t>聡</t>
  </si>
  <si>
    <t>近江八幡市</t>
  </si>
  <si>
    <t>草津市</t>
  </si>
  <si>
    <t>犬上郡</t>
  </si>
  <si>
    <t>出雲市</t>
  </si>
  <si>
    <t>土田</t>
  </si>
  <si>
    <t>典人</t>
  </si>
  <si>
    <t>辰巳</t>
  </si>
  <si>
    <t>吾朗</t>
  </si>
  <si>
    <t>米倉</t>
  </si>
  <si>
    <t>政已</t>
  </si>
  <si>
    <t>女</t>
  </si>
  <si>
    <t>甲賀市</t>
  </si>
  <si>
    <t>女</t>
  </si>
  <si>
    <t>岡川</t>
  </si>
  <si>
    <t>恭子</t>
  </si>
  <si>
    <t>富田</t>
  </si>
  <si>
    <t>さおり</t>
  </si>
  <si>
    <t>女</t>
  </si>
  <si>
    <t>愛知郡</t>
  </si>
  <si>
    <t>久</t>
  </si>
  <si>
    <t>樺島</t>
  </si>
  <si>
    <t>進</t>
  </si>
  <si>
    <t>長谷川</t>
  </si>
  <si>
    <t>愛知郡</t>
  </si>
  <si>
    <t>奥内</t>
  </si>
  <si>
    <t>岡原</t>
  </si>
  <si>
    <t>裕一</t>
  </si>
  <si>
    <t>今井</t>
  </si>
  <si>
    <t>川崎</t>
  </si>
  <si>
    <t>悦子</t>
  </si>
  <si>
    <t>矢野</t>
  </si>
  <si>
    <t>彦根市</t>
  </si>
  <si>
    <t>U31</t>
  </si>
  <si>
    <t>U32</t>
  </si>
  <si>
    <t>平野</t>
  </si>
  <si>
    <t>志津子</t>
  </si>
  <si>
    <t>男</t>
  </si>
  <si>
    <t>竜王町</t>
  </si>
  <si>
    <t>草津市</t>
  </si>
  <si>
    <t>京都市</t>
  </si>
  <si>
    <t>近江八幡市</t>
  </si>
  <si>
    <t>湖南市</t>
  </si>
  <si>
    <t>彦根市</t>
  </si>
  <si>
    <t>守山市</t>
  </si>
  <si>
    <t>野洲市</t>
  </si>
  <si>
    <t>東近江市</t>
  </si>
  <si>
    <t xml:space="preserve">片岡  </t>
  </si>
  <si>
    <t>U28</t>
  </si>
  <si>
    <t xml:space="preserve">山田  </t>
  </si>
  <si>
    <t>U29</t>
  </si>
  <si>
    <t>U30</t>
  </si>
  <si>
    <t>吉村</t>
  </si>
  <si>
    <t>リーグ1</t>
  </si>
  <si>
    <t>成　績</t>
  </si>
  <si>
    <t>順　位</t>
  </si>
  <si>
    <t>ここに</t>
  </si>
  <si>
    <t>・</t>
  </si>
  <si>
    <t>-</t>
  </si>
  <si>
    <t>登録No</t>
  </si>
  <si>
    <t>優勝</t>
  </si>
  <si>
    <t>３位決定戦</t>
  </si>
  <si>
    <t>3位</t>
  </si>
  <si>
    <t>リーグ2</t>
  </si>
  <si>
    <t>リーグ3</t>
  </si>
  <si>
    <t>C09</t>
  </si>
  <si>
    <t>リーグ4</t>
  </si>
  <si>
    <t>K02</t>
  </si>
  <si>
    <t>数行</t>
  </si>
  <si>
    <t>岡本</t>
  </si>
  <si>
    <t>小倉</t>
  </si>
  <si>
    <t>俊郎</t>
  </si>
  <si>
    <t>片岡</t>
  </si>
  <si>
    <t>北野</t>
  </si>
  <si>
    <t>智尋</t>
  </si>
  <si>
    <t>木森</t>
  </si>
  <si>
    <t>厚志</t>
  </si>
  <si>
    <t>正行</t>
  </si>
  <si>
    <t>田中</t>
  </si>
  <si>
    <t>宏樹</t>
  </si>
  <si>
    <t>坪田</t>
  </si>
  <si>
    <t>敏裕</t>
  </si>
  <si>
    <t>中村</t>
  </si>
  <si>
    <t>生岩</t>
  </si>
  <si>
    <t>寛史</t>
  </si>
  <si>
    <t>別宮</t>
  </si>
  <si>
    <t>敏朗</t>
  </si>
  <si>
    <t>松岡</t>
  </si>
  <si>
    <t>俊孝</t>
  </si>
  <si>
    <t>宮本</t>
  </si>
  <si>
    <t>佳明</t>
  </si>
  <si>
    <t>梅田</t>
  </si>
  <si>
    <t>陽子</t>
  </si>
  <si>
    <t>鈴木</t>
  </si>
  <si>
    <t>春美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</si>
  <si>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</si>
  <si>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</si>
  <si>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</si>
  <si>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</si>
  <si>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</si>
  <si>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</si>
  <si>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</si>
  <si>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</si>
  <si>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</si>
  <si>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</si>
  <si>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</si>
  <si>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</si>
  <si>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</si>
  <si>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村上</t>
  </si>
  <si>
    <t>B16</t>
  </si>
  <si>
    <t>B17</t>
  </si>
  <si>
    <t>山口</t>
  </si>
  <si>
    <t>B18</t>
  </si>
  <si>
    <t>山本</t>
  </si>
  <si>
    <t>B19</t>
  </si>
  <si>
    <t>B20</t>
  </si>
  <si>
    <t>B21</t>
  </si>
  <si>
    <t>B22</t>
  </si>
  <si>
    <t>木村</t>
  </si>
  <si>
    <t>B23</t>
  </si>
  <si>
    <t>直美</t>
  </si>
  <si>
    <t>B24</t>
  </si>
  <si>
    <t>B25</t>
  </si>
  <si>
    <t>B26</t>
  </si>
  <si>
    <t>B27</t>
  </si>
  <si>
    <t>B28</t>
  </si>
  <si>
    <t>B29</t>
  </si>
  <si>
    <t>B30</t>
  </si>
  <si>
    <t>京セラTC</t>
  </si>
  <si>
    <t>C01</t>
  </si>
  <si>
    <t>春己</t>
  </si>
  <si>
    <t>C02</t>
  </si>
  <si>
    <t>竹村</t>
  </si>
  <si>
    <t>仁志</t>
  </si>
  <si>
    <t>C03</t>
  </si>
  <si>
    <t>奥田</t>
  </si>
  <si>
    <t>康博</t>
  </si>
  <si>
    <t>C04</t>
  </si>
  <si>
    <t>C05</t>
  </si>
  <si>
    <t>　真</t>
  </si>
  <si>
    <t>C06</t>
  </si>
  <si>
    <t>上戸</t>
  </si>
  <si>
    <t>幸次</t>
  </si>
  <si>
    <t>C07</t>
  </si>
  <si>
    <t>C08</t>
  </si>
  <si>
    <t>山崎</t>
  </si>
  <si>
    <t>茂智</t>
  </si>
  <si>
    <t>秋山</t>
  </si>
  <si>
    <t>太助</t>
  </si>
  <si>
    <t>C10</t>
  </si>
  <si>
    <t>廣瀬</t>
  </si>
  <si>
    <t>智也</t>
  </si>
  <si>
    <t>C11</t>
  </si>
  <si>
    <t>玉川</t>
  </si>
  <si>
    <t>敬三</t>
  </si>
  <si>
    <t>C12</t>
  </si>
  <si>
    <t>太田</t>
  </si>
  <si>
    <t>圭亮</t>
  </si>
  <si>
    <t>C13</t>
  </si>
  <si>
    <t>園田</t>
  </si>
  <si>
    <t>智明</t>
  </si>
  <si>
    <t>C14</t>
  </si>
  <si>
    <t>憲次</t>
  </si>
  <si>
    <t>C15</t>
  </si>
  <si>
    <t>C16</t>
  </si>
  <si>
    <t>児玉</t>
  </si>
  <si>
    <t>C17</t>
  </si>
  <si>
    <t>　諭</t>
  </si>
  <si>
    <t>C18</t>
  </si>
  <si>
    <t>C19</t>
  </si>
  <si>
    <t>西田</t>
  </si>
  <si>
    <t>裕信</t>
  </si>
  <si>
    <t>C20</t>
  </si>
  <si>
    <t>馬場</t>
  </si>
  <si>
    <t>英年</t>
  </si>
  <si>
    <t>C21</t>
  </si>
  <si>
    <t>C22</t>
  </si>
  <si>
    <t>柴谷</t>
  </si>
  <si>
    <t>義信</t>
  </si>
  <si>
    <t>C23</t>
  </si>
  <si>
    <t>井尻</t>
  </si>
  <si>
    <t>善和</t>
  </si>
  <si>
    <t>C24</t>
  </si>
  <si>
    <t>C25</t>
  </si>
  <si>
    <t>湯本</t>
  </si>
  <si>
    <t>芳明</t>
  </si>
  <si>
    <t>C26</t>
  </si>
  <si>
    <t>C27</t>
  </si>
  <si>
    <t>C28</t>
  </si>
  <si>
    <t>坂元</t>
  </si>
  <si>
    <t>智成</t>
  </si>
  <si>
    <t>C29</t>
  </si>
  <si>
    <t>C30</t>
  </si>
  <si>
    <t>村尾</t>
  </si>
  <si>
    <t>彰了</t>
  </si>
  <si>
    <t>C31</t>
  </si>
  <si>
    <t>順次</t>
  </si>
  <si>
    <t>C32</t>
  </si>
  <si>
    <t>中本</t>
  </si>
  <si>
    <t>隆司</t>
  </si>
  <si>
    <t>C33</t>
  </si>
  <si>
    <t>住谷</t>
  </si>
  <si>
    <t>岳司</t>
  </si>
  <si>
    <t>C34</t>
  </si>
  <si>
    <t>永田</t>
  </si>
  <si>
    <t>寛教</t>
  </si>
  <si>
    <t>C35</t>
  </si>
  <si>
    <t>小山</t>
  </si>
  <si>
    <t>　嶺</t>
  </si>
  <si>
    <t>C36</t>
  </si>
  <si>
    <t>鉄川</t>
  </si>
  <si>
    <t>聡志</t>
  </si>
  <si>
    <t>C37</t>
  </si>
  <si>
    <t>C38</t>
  </si>
  <si>
    <t>牟田</t>
  </si>
  <si>
    <t>真人</t>
  </si>
  <si>
    <t>C39</t>
  </si>
  <si>
    <t>高橋</t>
  </si>
  <si>
    <t>雄祐</t>
  </si>
  <si>
    <t>C40</t>
  </si>
  <si>
    <t>吉本</t>
  </si>
  <si>
    <t>泰二</t>
  </si>
  <si>
    <t>C41</t>
  </si>
  <si>
    <t>名合</t>
  </si>
  <si>
    <t>佑介</t>
  </si>
  <si>
    <t>C42</t>
  </si>
  <si>
    <t>宮道</t>
  </si>
  <si>
    <t>祐介</t>
  </si>
  <si>
    <t>C43</t>
  </si>
  <si>
    <t>曽我</t>
  </si>
  <si>
    <t>卓矢</t>
  </si>
  <si>
    <t>C45</t>
  </si>
  <si>
    <t>C46</t>
  </si>
  <si>
    <t>本間</t>
  </si>
  <si>
    <t>靖教</t>
  </si>
  <si>
    <t>C47</t>
  </si>
  <si>
    <t>C48</t>
  </si>
  <si>
    <t>並河</t>
  </si>
  <si>
    <t>智加</t>
  </si>
  <si>
    <t>坂居</t>
  </si>
  <si>
    <t>優介</t>
  </si>
  <si>
    <t>C50</t>
  </si>
  <si>
    <t>崇博</t>
  </si>
  <si>
    <t>　彰</t>
  </si>
  <si>
    <t>辻井</t>
  </si>
  <si>
    <t>貴大</t>
  </si>
  <si>
    <t>理和</t>
  </si>
  <si>
    <t>寺岡</t>
  </si>
  <si>
    <t>淳平</t>
  </si>
  <si>
    <t>牛尾</t>
  </si>
  <si>
    <t>紳之介</t>
  </si>
  <si>
    <t>　遼</t>
  </si>
  <si>
    <t>貴子</t>
  </si>
  <si>
    <t>西澤</t>
  </si>
  <si>
    <t>速水</t>
  </si>
  <si>
    <t>裕美</t>
  </si>
  <si>
    <t>美弥子</t>
  </si>
  <si>
    <t>石橋</t>
  </si>
  <si>
    <t>和基</t>
  </si>
  <si>
    <t>梅本</t>
  </si>
  <si>
    <t>彬充</t>
  </si>
  <si>
    <t>浦崎</t>
  </si>
  <si>
    <t>康平</t>
  </si>
  <si>
    <t>大樹</t>
  </si>
  <si>
    <t>鍵谷</t>
  </si>
  <si>
    <t>浩太</t>
  </si>
  <si>
    <t>照幸</t>
  </si>
  <si>
    <t>北村　</t>
  </si>
  <si>
    <t>健</t>
  </si>
  <si>
    <t>英樹</t>
  </si>
  <si>
    <t>鶴田</t>
  </si>
  <si>
    <t>大地</t>
  </si>
  <si>
    <t>中澤</t>
  </si>
  <si>
    <t>拓馬</t>
  </si>
  <si>
    <t>羽月　</t>
  </si>
  <si>
    <t>秀</t>
  </si>
  <si>
    <t>林　</t>
  </si>
  <si>
    <t>和生</t>
  </si>
  <si>
    <t>飛鷹</t>
  </si>
  <si>
    <t>強志</t>
  </si>
  <si>
    <t>朋也</t>
  </si>
  <si>
    <t>俊輔</t>
  </si>
  <si>
    <t>有香里</t>
  </si>
  <si>
    <t>三崎</t>
  </si>
  <si>
    <t>真依</t>
  </si>
  <si>
    <t>川上</t>
  </si>
  <si>
    <t>K01</t>
  </si>
  <si>
    <t>Kテニス</t>
  </si>
  <si>
    <t>Ｋテニスカレッジ</t>
  </si>
  <si>
    <t>K03</t>
  </si>
  <si>
    <t>K04</t>
  </si>
  <si>
    <t>K05</t>
  </si>
  <si>
    <t>K06</t>
  </si>
  <si>
    <t>小笠原</t>
  </si>
  <si>
    <t>光雄</t>
  </si>
  <si>
    <t>K07</t>
  </si>
  <si>
    <t>川並</t>
  </si>
  <si>
    <t>和之</t>
  </si>
  <si>
    <t>K08</t>
  </si>
  <si>
    <t>菊居</t>
  </si>
  <si>
    <t>龍之介</t>
  </si>
  <si>
    <t>K09</t>
  </si>
  <si>
    <t>K10</t>
  </si>
  <si>
    <t>K11</t>
  </si>
  <si>
    <t>K12</t>
  </si>
  <si>
    <t>　治</t>
  </si>
  <si>
    <t>K13</t>
  </si>
  <si>
    <t>K14</t>
  </si>
  <si>
    <t>真嘉</t>
  </si>
  <si>
    <t>K15</t>
  </si>
  <si>
    <t>K16</t>
  </si>
  <si>
    <t>永里</t>
  </si>
  <si>
    <t>裕次</t>
  </si>
  <si>
    <t>K17</t>
  </si>
  <si>
    <t>喜彦</t>
  </si>
  <si>
    <t>K18</t>
  </si>
  <si>
    <t>K19</t>
  </si>
  <si>
    <t>宮嶋</t>
  </si>
  <si>
    <t>利行</t>
  </si>
  <si>
    <t>K20</t>
  </si>
  <si>
    <t>K21</t>
  </si>
  <si>
    <t>K22</t>
  </si>
  <si>
    <t>直彦</t>
  </si>
  <si>
    <t>K23</t>
  </si>
  <si>
    <t>真彦</t>
  </si>
  <si>
    <t>K24</t>
  </si>
  <si>
    <t>K25</t>
  </si>
  <si>
    <t>修平</t>
  </si>
  <si>
    <t>K26</t>
  </si>
  <si>
    <t>浅田</t>
  </si>
  <si>
    <t>K27</t>
  </si>
  <si>
    <t>石原</t>
  </si>
  <si>
    <t>はる美</t>
  </si>
  <si>
    <t>K28</t>
  </si>
  <si>
    <t>K29</t>
  </si>
  <si>
    <t>K30</t>
  </si>
  <si>
    <t>容子</t>
  </si>
  <si>
    <t>梶木</t>
  </si>
  <si>
    <t>和子</t>
  </si>
  <si>
    <t>和枝</t>
  </si>
  <si>
    <t>永松</t>
  </si>
  <si>
    <t>福永</t>
  </si>
  <si>
    <t>村田八日市</t>
  </si>
  <si>
    <t>安久</t>
  </si>
  <si>
    <t>智之</t>
  </si>
  <si>
    <t>伊藤</t>
  </si>
  <si>
    <t>弘将</t>
  </si>
  <si>
    <t>M03</t>
  </si>
  <si>
    <t>M04</t>
  </si>
  <si>
    <t>岡川</t>
  </si>
  <si>
    <t>謙二</t>
  </si>
  <si>
    <t>M05</t>
  </si>
  <si>
    <t>岡田</t>
  </si>
  <si>
    <t>貴行</t>
  </si>
  <si>
    <t>M06</t>
  </si>
  <si>
    <t>河野</t>
  </si>
  <si>
    <t>浩一</t>
  </si>
  <si>
    <t>M07</t>
  </si>
  <si>
    <t>M08</t>
  </si>
  <si>
    <t>M09</t>
  </si>
  <si>
    <t>M10</t>
  </si>
  <si>
    <t>雅弘</t>
  </si>
  <si>
    <t>M11</t>
  </si>
  <si>
    <t>M12</t>
  </si>
  <si>
    <t>M13</t>
  </si>
  <si>
    <t>杉山</t>
  </si>
  <si>
    <t>邦夫</t>
  </si>
  <si>
    <t>M14</t>
  </si>
  <si>
    <t>杉本</t>
  </si>
  <si>
    <t>龍平</t>
  </si>
  <si>
    <t>M15</t>
  </si>
  <si>
    <t>西内</t>
  </si>
  <si>
    <t>友也</t>
  </si>
  <si>
    <t>M16</t>
  </si>
  <si>
    <t>川原</t>
  </si>
  <si>
    <t>慎洋</t>
  </si>
  <si>
    <t>M17</t>
  </si>
  <si>
    <t>英二</t>
  </si>
  <si>
    <t>M18</t>
  </si>
  <si>
    <t>泉谷</t>
  </si>
  <si>
    <t>純也</t>
  </si>
  <si>
    <t>M19</t>
  </si>
  <si>
    <t>隆昭</t>
  </si>
  <si>
    <t>M20</t>
  </si>
  <si>
    <t>前田</t>
  </si>
  <si>
    <t>雅人</t>
  </si>
  <si>
    <t>M21</t>
  </si>
  <si>
    <t>大脇</t>
  </si>
  <si>
    <t>和世</t>
  </si>
  <si>
    <t>M22</t>
  </si>
  <si>
    <t>M23</t>
  </si>
  <si>
    <t>M24</t>
  </si>
  <si>
    <t>冨田</t>
  </si>
  <si>
    <t>哲弥</t>
  </si>
  <si>
    <t>M25</t>
  </si>
  <si>
    <t>康訓</t>
  </si>
  <si>
    <t>M26</t>
  </si>
  <si>
    <t>名田</t>
  </si>
  <si>
    <t>一茂</t>
  </si>
  <si>
    <t>M27</t>
  </si>
  <si>
    <t>M28</t>
  </si>
  <si>
    <t>M29</t>
  </si>
  <si>
    <t>M30</t>
  </si>
  <si>
    <t>M31</t>
  </si>
  <si>
    <t>晶子</t>
  </si>
  <si>
    <t>M32</t>
  </si>
  <si>
    <t>M33</t>
  </si>
  <si>
    <t>森田</t>
  </si>
  <si>
    <t>恵美</t>
  </si>
  <si>
    <t>M34</t>
  </si>
  <si>
    <t>M35</t>
  </si>
  <si>
    <t>友紀</t>
  </si>
  <si>
    <t>M36</t>
  </si>
  <si>
    <t>多田</t>
  </si>
  <si>
    <t>麻実</t>
  </si>
  <si>
    <t>純子</t>
  </si>
  <si>
    <t>堀田</t>
  </si>
  <si>
    <t>明子</t>
  </si>
  <si>
    <t>井内</t>
  </si>
  <si>
    <t>一博</t>
  </si>
  <si>
    <t>竹下</t>
  </si>
  <si>
    <t>英伸</t>
  </si>
  <si>
    <t>舘形</t>
  </si>
  <si>
    <t>和典</t>
  </si>
  <si>
    <t>うさかめ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</si>
  <si>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</si>
  <si>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</si>
  <si>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</si>
  <si>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</si>
  <si>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</si>
  <si>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</si>
  <si>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</si>
  <si>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</si>
  <si>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</si>
  <si>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</si>
  <si>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</si>
  <si>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</si>
  <si>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</si>
  <si>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</si>
  <si>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</si>
  <si>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</si>
  <si>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</si>
  <si>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淳子</t>
  </si>
  <si>
    <t>U20</t>
  </si>
  <si>
    <t>U21</t>
  </si>
  <si>
    <t>U22</t>
  </si>
  <si>
    <t>U23</t>
  </si>
  <si>
    <t>U24</t>
  </si>
  <si>
    <t>U25</t>
  </si>
  <si>
    <t>U26</t>
  </si>
  <si>
    <t>U27</t>
  </si>
  <si>
    <t>登録メンバー</t>
  </si>
  <si>
    <t>盗難防止及び　アドバイス防止のための　措置</t>
  </si>
  <si>
    <t>ドームで試合の場合は</t>
  </si>
  <si>
    <t>試合に入る選手の方はABコートの間の長椅子に荷物を置き（貴重品を入れ）チェンジコート時は　この長椅子で</t>
  </si>
  <si>
    <t>休憩をとること、木のベンチに近づかないまた。試合が終わったら　荷物を持って　移動する。　</t>
  </si>
  <si>
    <t>試合中以外の方（応援、見学等）は、木のベンチに　座って　見るようにする。立って見ない。</t>
  </si>
  <si>
    <t>本部</t>
  </si>
  <si>
    <t>木のベンチ</t>
  </si>
  <si>
    <t>ドームA</t>
  </si>
  <si>
    <t>長椅子</t>
  </si>
  <si>
    <t>自動ドア</t>
  </si>
  <si>
    <t>スコアボード</t>
  </si>
  <si>
    <t>ドームB</t>
  </si>
  <si>
    <t>右（Right)が赤（Red)</t>
  </si>
  <si>
    <t>ドロー上の選手が左</t>
  </si>
  <si>
    <t>男</t>
  </si>
  <si>
    <t>女</t>
  </si>
  <si>
    <t>京セラ</t>
  </si>
  <si>
    <t>谷口</t>
  </si>
  <si>
    <t>中野</t>
  </si>
  <si>
    <t>哲也</t>
  </si>
  <si>
    <t>藤本</t>
  </si>
  <si>
    <t>昌彦</t>
  </si>
  <si>
    <t>安田</t>
  </si>
  <si>
    <t>和彦</t>
  </si>
  <si>
    <t>アイ子</t>
  </si>
  <si>
    <t>大橋</t>
  </si>
  <si>
    <t>富子</t>
  </si>
  <si>
    <t>堀部</t>
  </si>
  <si>
    <t>品子</t>
  </si>
  <si>
    <t>喜久子</t>
  </si>
  <si>
    <t>森谷</t>
  </si>
  <si>
    <t>洋子</t>
  </si>
  <si>
    <t>吉田</t>
  </si>
  <si>
    <t>池上</t>
  </si>
  <si>
    <t>浩幸</t>
  </si>
  <si>
    <t>石井</t>
  </si>
  <si>
    <t>正俊</t>
  </si>
  <si>
    <t>片岡</t>
  </si>
  <si>
    <t>一寿</t>
  </si>
  <si>
    <t>大</t>
  </si>
  <si>
    <t>亀井</t>
  </si>
  <si>
    <t>雅嗣</t>
  </si>
  <si>
    <t>竹田</t>
  </si>
  <si>
    <t>圭佑</t>
  </si>
  <si>
    <t>豊</t>
  </si>
  <si>
    <t>峠岡</t>
  </si>
  <si>
    <t>幸良</t>
  </si>
  <si>
    <t>山田</t>
  </si>
  <si>
    <t>智史</t>
  </si>
  <si>
    <t>山本</t>
  </si>
  <si>
    <t>昌紀</t>
  </si>
  <si>
    <t>浩之</t>
  </si>
  <si>
    <t>古株</t>
  </si>
  <si>
    <t>田中</t>
  </si>
  <si>
    <t>有紀</t>
  </si>
  <si>
    <t>苗村</t>
  </si>
  <si>
    <t>直子</t>
  </si>
  <si>
    <t>中村</t>
  </si>
  <si>
    <t>晃代</t>
  </si>
  <si>
    <t>行本</t>
  </si>
  <si>
    <t>晃子</t>
  </si>
  <si>
    <t>剛</t>
  </si>
  <si>
    <t>男</t>
  </si>
  <si>
    <t>ここに</t>
  </si>
  <si>
    <t>池端</t>
  </si>
  <si>
    <t>誠治</t>
  </si>
  <si>
    <t>ぼんズ</t>
  </si>
  <si>
    <t>押谷</t>
  </si>
  <si>
    <t>繁樹</t>
  </si>
  <si>
    <t>ぼんズ</t>
  </si>
  <si>
    <t>太郎</t>
  </si>
  <si>
    <t>友宏</t>
  </si>
  <si>
    <t>義規</t>
  </si>
  <si>
    <t>成宮</t>
  </si>
  <si>
    <t>康弘</t>
  </si>
  <si>
    <t>西川</t>
  </si>
  <si>
    <t>西村</t>
  </si>
  <si>
    <t>橋本</t>
  </si>
  <si>
    <t>古市</t>
  </si>
  <si>
    <t>村上</t>
  </si>
  <si>
    <t>八木</t>
  </si>
  <si>
    <t>篤司</t>
  </si>
  <si>
    <t>正雄</t>
  </si>
  <si>
    <t>伊吹</t>
  </si>
  <si>
    <t>邦子</t>
  </si>
  <si>
    <t>木村</t>
  </si>
  <si>
    <t>美香</t>
  </si>
  <si>
    <t>ぼんズ</t>
  </si>
  <si>
    <t>近藤</t>
  </si>
  <si>
    <t>直美</t>
  </si>
  <si>
    <t>佐竹</t>
  </si>
  <si>
    <t>昌子</t>
  </si>
  <si>
    <t>千春</t>
  </si>
  <si>
    <t>廣部</t>
  </si>
  <si>
    <t>藤田</t>
  </si>
  <si>
    <t>博美</t>
  </si>
  <si>
    <t>藤原</t>
  </si>
  <si>
    <t>泰子</t>
  </si>
  <si>
    <t>軽部</t>
  </si>
  <si>
    <t>純一</t>
  </si>
  <si>
    <t xml:space="preserve">小路  </t>
  </si>
  <si>
    <t>貴</t>
  </si>
  <si>
    <t>清水</t>
  </si>
  <si>
    <t>田村</t>
  </si>
  <si>
    <t>浩</t>
  </si>
  <si>
    <t>森本</t>
  </si>
  <si>
    <t>進太郎</t>
  </si>
  <si>
    <t>岩崎</t>
  </si>
  <si>
    <t>美代子</t>
  </si>
  <si>
    <t>筒井</t>
  </si>
  <si>
    <t>布藤</t>
  </si>
  <si>
    <t>江実子</t>
  </si>
  <si>
    <t>平岩</t>
  </si>
  <si>
    <t>とも江</t>
  </si>
  <si>
    <t>松井</t>
  </si>
  <si>
    <t>美和子</t>
  </si>
  <si>
    <t>和代</t>
  </si>
  <si>
    <t>幸子</t>
  </si>
  <si>
    <t>由美子</t>
  </si>
  <si>
    <t>美弥子</t>
  </si>
  <si>
    <t>吉岡</t>
  </si>
  <si>
    <t>京子</t>
  </si>
  <si>
    <t>福島</t>
  </si>
  <si>
    <t>麻公</t>
  </si>
  <si>
    <t>浜田</t>
  </si>
  <si>
    <t>中川</t>
  </si>
  <si>
    <t>男</t>
  </si>
  <si>
    <t>越智</t>
  </si>
  <si>
    <t>友希</t>
  </si>
  <si>
    <t>男</t>
  </si>
  <si>
    <t>仁史</t>
  </si>
  <si>
    <t>佐藤</t>
  </si>
  <si>
    <t>直也</t>
  </si>
  <si>
    <t>玉井</t>
  </si>
  <si>
    <t>良枝</t>
  </si>
  <si>
    <t>吹田</t>
  </si>
  <si>
    <t>福永</t>
  </si>
  <si>
    <t>坂口</t>
  </si>
  <si>
    <t>中田</t>
  </si>
  <si>
    <t>植垣</t>
  </si>
  <si>
    <t>貴美子</t>
  </si>
  <si>
    <t>佐野</t>
  </si>
  <si>
    <t>米原市</t>
  </si>
  <si>
    <t>長浜市</t>
  </si>
  <si>
    <t>近江八幡市</t>
  </si>
  <si>
    <t>大津市</t>
  </si>
  <si>
    <t>川端</t>
  </si>
  <si>
    <t>文子</t>
  </si>
  <si>
    <t>裕紀</t>
  </si>
  <si>
    <t>石田</t>
  </si>
  <si>
    <t>恵二</t>
  </si>
  <si>
    <t>浅田</t>
  </si>
  <si>
    <t>亜祐子</t>
  </si>
  <si>
    <t>女</t>
  </si>
  <si>
    <t>潤</t>
  </si>
  <si>
    <t>大島</t>
  </si>
  <si>
    <t>巧也</t>
  </si>
  <si>
    <t>土肥</t>
  </si>
  <si>
    <t>将博</t>
  </si>
  <si>
    <t>鈴木</t>
  </si>
  <si>
    <t>英夫</t>
  </si>
  <si>
    <t>長谷出</t>
  </si>
  <si>
    <t xml:space="preserve">山崎 </t>
  </si>
  <si>
    <t>伸一</t>
  </si>
  <si>
    <t>善弘</t>
  </si>
  <si>
    <t>三代</t>
  </si>
  <si>
    <t>康成</t>
  </si>
  <si>
    <t>水本</t>
  </si>
  <si>
    <t>淳史</t>
  </si>
  <si>
    <t>順子</t>
  </si>
  <si>
    <t>節恵</t>
  </si>
  <si>
    <t>俊子</t>
  </si>
  <si>
    <t>梨絵</t>
  </si>
  <si>
    <t>祐子</t>
  </si>
  <si>
    <t>由紀子</t>
  </si>
  <si>
    <t>藤川</t>
  </si>
  <si>
    <t>和美</t>
  </si>
  <si>
    <t>高島市</t>
  </si>
  <si>
    <t>東近江市</t>
  </si>
  <si>
    <t>男</t>
  </si>
  <si>
    <t>甲賀市</t>
  </si>
  <si>
    <t>野洲市</t>
  </si>
  <si>
    <t>栗東市</t>
  </si>
  <si>
    <t>東近江市</t>
  </si>
  <si>
    <t>田端</t>
  </si>
  <si>
    <t>守山市</t>
  </si>
  <si>
    <t>日野市</t>
  </si>
  <si>
    <t>栗東市</t>
  </si>
  <si>
    <t>宇治市</t>
  </si>
  <si>
    <t>高島市</t>
  </si>
  <si>
    <t>俊二</t>
  </si>
  <si>
    <t>奥村</t>
  </si>
  <si>
    <t>隆広</t>
  </si>
  <si>
    <t>井上</t>
  </si>
  <si>
    <t>聖哉</t>
  </si>
  <si>
    <t>河内</t>
  </si>
  <si>
    <t>滋人</t>
  </si>
  <si>
    <t>遠藤</t>
  </si>
  <si>
    <t>深尾</t>
  </si>
  <si>
    <t>純子</t>
  </si>
  <si>
    <t>真依</t>
  </si>
  <si>
    <t>東近江市民</t>
  </si>
  <si>
    <t>東近江市民率</t>
  </si>
  <si>
    <t>M37</t>
  </si>
  <si>
    <t>後藤</t>
  </si>
  <si>
    <t>圭介</t>
  </si>
  <si>
    <t>M38</t>
  </si>
  <si>
    <t>晃平</t>
  </si>
  <si>
    <t>M39</t>
  </si>
  <si>
    <t>原田</t>
  </si>
  <si>
    <t>真稔</t>
  </si>
  <si>
    <t>M40</t>
  </si>
  <si>
    <t>池内</t>
  </si>
  <si>
    <t>伸介</t>
  </si>
  <si>
    <t>M41</t>
  </si>
  <si>
    <t>彰</t>
  </si>
  <si>
    <t>M42</t>
  </si>
  <si>
    <t>佐用</t>
  </si>
  <si>
    <t>康啓</t>
  </si>
  <si>
    <t>M43</t>
  </si>
  <si>
    <t>岩田</t>
  </si>
  <si>
    <t>光央</t>
  </si>
  <si>
    <t>M44</t>
  </si>
  <si>
    <t>月森</t>
  </si>
  <si>
    <t>M45</t>
  </si>
  <si>
    <t>三神</t>
  </si>
  <si>
    <t>秀嗣</t>
  </si>
  <si>
    <t>一般</t>
  </si>
  <si>
    <t>藤井</t>
  </si>
  <si>
    <t>菜々</t>
  </si>
  <si>
    <t>植田</t>
  </si>
  <si>
    <t>早耶</t>
  </si>
  <si>
    <t>井ノ口</t>
  </si>
  <si>
    <t>幹也</t>
  </si>
  <si>
    <t>慎也</t>
  </si>
  <si>
    <t>神山</t>
  </si>
  <si>
    <t>松村</t>
  </si>
  <si>
    <t>北川</t>
  </si>
  <si>
    <t>代表　八木篤司</t>
  </si>
  <si>
    <t>me-me-yagirock@siren.ocn.ne.jp</t>
  </si>
  <si>
    <t>東近江市民</t>
  </si>
  <si>
    <t>東近江市民率</t>
  </si>
  <si>
    <t>米原市</t>
  </si>
  <si>
    <t>平塚</t>
  </si>
  <si>
    <t>女</t>
  </si>
  <si>
    <t>西　</t>
  </si>
  <si>
    <t>代表　吉岡　京子</t>
  </si>
  <si>
    <t>佑人</t>
  </si>
  <si>
    <t>フレンズ</t>
  </si>
  <si>
    <t>Jr</t>
  </si>
  <si>
    <t>F02</t>
  </si>
  <si>
    <t>フレンズ</t>
  </si>
  <si>
    <t>F03</t>
  </si>
  <si>
    <t>宮岡</t>
  </si>
  <si>
    <t>俊勝</t>
  </si>
  <si>
    <t>F04</t>
  </si>
  <si>
    <t>F05</t>
  </si>
  <si>
    <t>栄治</t>
  </si>
  <si>
    <t>F06</t>
  </si>
  <si>
    <t>油利</t>
  </si>
  <si>
    <t>フレンズ</t>
  </si>
  <si>
    <t>Jr</t>
  </si>
  <si>
    <t>グリフィンズ</t>
  </si>
  <si>
    <t>フレンズ</t>
  </si>
  <si>
    <t>代表　川並和之</t>
  </si>
  <si>
    <t>kawanami0930@yahoo.co.jp</t>
  </si>
  <si>
    <t>Ｋテニスカレッジ</t>
  </si>
  <si>
    <t>辻</t>
  </si>
  <si>
    <t>佳子</t>
  </si>
  <si>
    <t>寺岡</t>
  </si>
  <si>
    <t>将義</t>
  </si>
  <si>
    <t>磯崎</t>
  </si>
  <si>
    <t>太一</t>
  </si>
  <si>
    <t>雅幸</t>
  </si>
  <si>
    <t>ぼんズ</t>
  </si>
  <si>
    <t>大瀧</t>
  </si>
  <si>
    <t>育美</t>
  </si>
  <si>
    <t>大瀧育美</t>
  </si>
  <si>
    <t>明香</t>
  </si>
  <si>
    <t>松村明香</t>
  </si>
  <si>
    <t>フレンズ</t>
  </si>
  <si>
    <t>略称</t>
  </si>
  <si>
    <t>正式名称</t>
  </si>
  <si>
    <t>B01</t>
  </si>
  <si>
    <t>荻野</t>
  </si>
  <si>
    <t>義之</t>
  </si>
  <si>
    <t>金谷</t>
  </si>
  <si>
    <t>望</t>
  </si>
  <si>
    <t>昌一</t>
  </si>
  <si>
    <t>卓志</t>
  </si>
  <si>
    <t>寛司</t>
  </si>
  <si>
    <t>知孝</t>
  </si>
  <si>
    <t>山崎</t>
  </si>
  <si>
    <t>都</t>
  </si>
  <si>
    <t>加津子</t>
  </si>
  <si>
    <t>珠世</t>
  </si>
  <si>
    <t>真理</t>
  </si>
  <si>
    <t>森</t>
  </si>
  <si>
    <t>薫吏</t>
  </si>
  <si>
    <t>日髙</t>
  </si>
  <si>
    <t>眞規子</t>
  </si>
  <si>
    <t>荒浪</t>
  </si>
  <si>
    <t>北村</t>
  </si>
  <si>
    <t>直史</t>
  </si>
  <si>
    <t>久保田</t>
  </si>
  <si>
    <t>泰成</t>
  </si>
  <si>
    <t>石川</t>
  </si>
  <si>
    <t>和洋</t>
  </si>
  <si>
    <t>蒲生郡</t>
  </si>
  <si>
    <t>精一</t>
  </si>
  <si>
    <t>光岡</t>
  </si>
  <si>
    <t>翼</t>
  </si>
  <si>
    <t>孝行</t>
  </si>
  <si>
    <t>C44</t>
  </si>
  <si>
    <t>赤木</t>
  </si>
  <si>
    <t>拓</t>
  </si>
  <si>
    <t>C49</t>
  </si>
  <si>
    <t>C51</t>
  </si>
  <si>
    <t>松島</t>
  </si>
  <si>
    <t>福井市</t>
  </si>
  <si>
    <t>C53</t>
  </si>
  <si>
    <t>大鳥</t>
  </si>
  <si>
    <t>有希子</t>
  </si>
  <si>
    <t>京セラ</t>
  </si>
  <si>
    <t>C54</t>
  </si>
  <si>
    <t>霧島市</t>
  </si>
  <si>
    <t>vwkt57422@nike.eonet.ne.jp</t>
  </si>
  <si>
    <t>F01</t>
  </si>
  <si>
    <t>F01</t>
  </si>
  <si>
    <t xml:space="preserve"> 享</t>
  </si>
  <si>
    <t>京都市</t>
  </si>
  <si>
    <t xml:space="preserve"> 浩</t>
  </si>
  <si>
    <t>細見</t>
  </si>
  <si>
    <t>征生</t>
  </si>
  <si>
    <t>上田</t>
  </si>
  <si>
    <t xml:space="preserve"> 哲</t>
  </si>
  <si>
    <t>用田</t>
  </si>
  <si>
    <t>政晴</t>
  </si>
  <si>
    <t>きよみ</t>
  </si>
  <si>
    <t>陽子</t>
  </si>
  <si>
    <t>鍵弥</t>
  </si>
  <si>
    <t>初美</t>
  </si>
  <si>
    <t>鍵弥初美</t>
  </si>
  <si>
    <t>中島</t>
  </si>
  <si>
    <t>宏美</t>
  </si>
  <si>
    <t>愛荘町</t>
  </si>
  <si>
    <t>代表 北村 健</t>
  </si>
  <si>
    <t>at2002take@yahoo.co.jp</t>
  </si>
  <si>
    <t>小島</t>
  </si>
  <si>
    <t>一将</t>
  </si>
  <si>
    <t>遠池</t>
  </si>
  <si>
    <t>建介</t>
  </si>
  <si>
    <t>安土ＴＣ</t>
  </si>
  <si>
    <t>近江八幡市</t>
  </si>
  <si>
    <t>A02</t>
  </si>
  <si>
    <t>寺田</t>
  </si>
  <si>
    <t>昌登</t>
  </si>
  <si>
    <t>A03</t>
  </si>
  <si>
    <t>A04</t>
  </si>
  <si>
    <t>片山</t>
  </si>
  <si>
    <t>A05</t>
  </si>
  <si>
    <t>濱邊</t>
  </si>
  <si>
    <t>皓彦</t>
  </si>
  <si>
    <t>A06</t>
  </si>
  <si>
    <t>河村</t>
  </si>
  <si>
    <t>愛荘町</t>
  </si>
  <si>
    <t>A07</t>
  </si>
  <si>
    <t>A08</t>
  </si>
  <si>
    <t>住田</t>
  </si>
  <si>
    <t>安司</t>
  </si>
  <si>
    <t>A09</t>
  </si>
  <si>
    <t>A10</t>
  </si>
  <si>
    <t>脇野</t>
  </si>
  <si>
    <t>g01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</si>
  <si>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</si>
  <si>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</si>
  <si>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</si>
  <si>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</si>
  <si>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</si>
  <si>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</si>
  <si>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</si>
  <si>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</si>
  <si>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</si>
  <si>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</si>
  <si>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</si>
  <si>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</si>
  <si>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</si>
  <si>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</si>
  <si>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</si>
  <si>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</si>
  <si>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</si>
  <si>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</si>
  <si>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</si>
  <si>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</si>
  <si>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</si>
  <si>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</si>
  <si>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</si>
  <si>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</si>
  <si>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</si>
  <si>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</si>
  <si>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</si>
  <si>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</si>
  <si>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</si>
  <si>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</si>
  <si>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</si>
  <si>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</si>
  <si>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</si>
  <si>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</si>
  <si>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</si>
  <si>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</si>
  <si>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</si>
  <si>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</si>
  <si>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</si>
  <si>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</si>
  <si>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</si>
  <si>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</si>
  <si>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</si>
  <si>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</si>
  <si>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</si>
  <si>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</si>
  <si>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</si>
  <si>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</si>
  <si>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</si>
  <si>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岸本　</t>
  </si>
  <si>
    <t>美敬</t>
  </si>
  <si>
    <t>g52</t>
  </si>
  <si>
    <t>倉本</t>
  </si>
  <si>
    <t>亮太</t>
  </si>
  <si>
    <t>大</t>
  </si>
  <si>
    <t>M48</t>
  </si>
  <si>
    <t>村田</t>
  </si>
  <si>
    <t>朋子</t>
  </si>
  <si>
    <t>M48</t>
  </si>
  <si>
    <t>村田朋子</t>
  </si>
  <si>
    <t>好真</t>
  </si>
  <si>
    <t>Ｊｒ</t>
  </si>
  <si>
    <t>京セラTC</t>
  </si>
  <si>
    <t>女</t>
  </si>
  <si>
    <t>東近江市民</t>
  </si>
  <si>
    <t>東近江市民率</t>
  </si>
  <si>
    <t>東近江グリフィンズ</t>
  </si>
  <si>
    <t>東近江グリフィンズ</t>
  </si>
  <si>
    <t>東近江グリフィンズ</t>
  </si>
  <si>
    <t>東近江グリフィンズ</t>
  </si>
  <si>
    <t>東近江グリフィンズ</t>
  </si>
  <si>
    <t>男</t>
  </si>
  <si>
    <t>辻本</t>
  </si>
  <si>
    <t>稲場</t>
  </si>
  <si>
    <t>啓太</t>
  </si>
  <si>
    <t>g54</t>
  </si>
  <si>
    <t>佐々木</t>
  </si>
  <si>
    <t>g55</t>
  </si>
  <si>
    <t>金武</t>
  </si>
  <si>
    <t>寿憲</t>
  </si>
  <si>
    <t>岐阜県</t>
  </si>
  <si>
    <t>g56</t>
  </si>
  <si>
    <t>佐合</t>
  </si>
  <si>
    <t>恵</t>
  </si>
  <si>
    <t>静岡県</t>
  </si>
  <si>
    <t>K31</t>
  </si>
  <si>
    <t>菅野</t>
  </si>
  <si>
    <t>喜久</t>
  </si>
  <si>
    <t>１位トーナメント</t>
  </si>
  <si>
    <t>２位トーナメント</t>
  </si>
  <si>
    <t>3位トーナメント</t>
  </si>
  <si>
    <t>４位トーナメント</t>
  </si>
  <si>
    <t>塩田浩三</t>
  </si>
  <si>
    <t>tanochu03@s.email.ne.jp</t>
  </si>
  <si>
    <t>東近江市民</t>
  </si>
  <si>
    <t>東近江市民率</t>
  </si>
  <si>
    <t>A01</t>
  </si>
  <si>
    <t>塩田</t>
  </si>
  <si>
    <t>浩三</t>
  </si>
  <si>
    <t>勝治</t>
  </si>
  <si>
    <t>光紀</t>
  </si>
  <si>
    <t>能裕</t>
  </si>
  <si>
    <t>友二</t>
  </si>
  <si>
    <t>栄治</t>
  </si>
  <si>
    <t>佳邦</t>
  </si>
  <si>
    <t>B02</t>
  </si>
  <si>
    <t>ぼんズ</t>
  </si>
  <si>
    <t>東近江市民</t>
  </si>
  <si>
    <t>東近江市民率</t>
  </si>
  <si>
    <t>京セラTC</t>
  </si>
  <si>
    <t>橘　</t>
  </si>
  <si>
    <t>京セラ</t>
  </si>
  <si>
    <t>C52</t>
  </si>
  <si>
    <t>フレンズ</t>
  </si>
  <si>
    <t>男</t>
  </si>
  <si>
    <t>ひとみ</t>
  </si>
  <si>
    <t>g02</t>
  </si>
  <si>
    <t>グリフィンズ</t>
  </si>
  <si>
    <t>東近江グリフィンズ</t>
  </si>
  <si>
    <t>あづさ</t>
  </si>
  <si>
    <t>g53</t>
  </si>
  <si>
    <t>東近江市</t>
  </si>
  <si>
    <t>川上</t>
  </si>
  <si>
    <t>悠作</t>
  </si>
  <si>
    <t>Jr</t>
  </si>
  <si>
    <t>近江八幡市</t>
  </si>
  <si>
    <t>犬上郡</t>
  </si>
  <si>
    <t>日野町</t>
  </si>
  <si>
    <t>三重県</t>
  </si>
  <si>
    <t>中村</t>
  </si>
  <si>
    <t>浩之</t>
  </si>
  <si>
    <t>彦根市</t>
  </si>
  <si>
    <t>山口</t>
  </si>
  <si>
    <t>美由希</t>
  </si>
  <si>
    <t>上村</t>
  </si>
  <si>
    <t>悠大</t>
  </si>
  <si>
    <t>中西</t>
  </si>
  <si>
    <t>勇夫</t>
  </si>
  <si>
    <t>大島</t>
  </si>
  <si>
    <t>浩範</t>
  </si>
  <si>
    <t>京都市</t>
  </si>
  <si>
    <t>彦根市</t>
  </si>
  <si>
    <t>上村</t>
  </si>
  <si>
    <t>　武</t>
  </si>
  <si>
    <t>村田</t>
  </si>
  <si>
    <t>近江八幡市</t>
  </si>
  <si>
    <t>彦根市</t>
  </si>
  <si>
    <t>田中</t>
  </si>
  <si>
    <t>東近江市</t>
  </si>
  <si>
    <t>東近江市</t>
  </si>
  <si>
    <t>東近江市民</t>
  </si>
  <si>
    <t>東近江市民率</t>
  </si>
  <si>
    <t>女</t>
  </si>
  <si>
    <t>女</t>
  </si>
  <si>
    <t>栗東市</t>
  </si>
  <si>
    <t>愛荘町</t>
  </si>
  <si>
    <t>準決勝前に写真撮影、表彰１位Ｔ　１～４位　各Ｔ１位</t>
  </si>
  <si>
    <r>
      <t>赤丸</t>
    </r>
    <r>
      <rPr>
        <b/>
        <sz val="14"/>
        <color indexed="8"/>
        <rFont val="ＭＳ Ｐゴシック"/>
        <family val="3"/>
      </rPr>
      <t>の試合順番の試合は　ニューボールです</t>
    </r>
  </si>
  <si>
    <r>
      <t>第10回記念東近江市ウィークデーテニス大会　全て1セットマッチ（</t>
    </r>
    <r>
      <rPr>
        <b/>
        <sz val="14"/>
        <color indexed="10"/>
        <rFont val="ＭＳ Ｐゴシック"/>
        <family val="3"/>
      </rPr>
      <t>5-5</t>
    </r>
    <r>
      <rPr>
        <b/>
        <sz val="14"/>
        <color indexed="8"/>
        <rFont val="ＭＳ Ｐゴシック"/>
        <family val="3"/>
      </rPr>
      <t>タイブレーク）ノーアド方式</t>
    </r>
  </si>
  <si>
    <t>↓ひばり公園　外Ｂ　８：４５までに本部に出席を届ける</t>
  </si>
  <si>
    <t>↓ひばり公園　外Ｄ　８：４５までに本部に出席を届ける</t>
  </si>
  <si>
    <t>↓ひばり公園　外Ｃ　　8：45までに本部に出席を届ける</t>
  </si>
  <si>
    <t>↓ひばり公園　外Ａ　8：45までに本部に出席を届ける</t>
  </si>
  <si>
    <t>飯塚</t>
  </si>
  <si>
    <t>新屋</t>
  </si>
  <si>
    <t>Ｎ</t>
  </si>
  <si>
    <t>Ｓ</t>
  </si>
  <si>
    <t>Ｗ</t>
  </si>
  <si>
    <t>Ｏ</t>
  </si>
  <si>
    <t>⑥</t>
  </si>
  <si>
    <t>⑥</t>
  </si>
  <si>
    <t>⑥</t>
  </si>
  <si>
    <t>6-0</t>
  </si>
  <si>
    <t>６－１</t>
  </si>
  <si>
    <t>6-3</t>
  </si>
  <si>
    <t>Ｂｙｅ</t>
  </si>
  <si>
    <t>6-2</t>
  </si>
  <si>
    <t>優勝</t>
  </si>
  <si>
    <t>6-4</t>
  </si>
  <si>
    <t>亀田・下羽根</t>
  </si>
  <si>
    <t>田中・出縄</t>
  </si>
  <si>
    <t>・谷口</t>
  </si>
  <si>
    <t>・小塩</t>
  </si>
  <si>
    <t>・山田</t>
  </si>
  <si>
    <t>・成宮</t>
  </si>
  <si>
    <t>・竹下</t>
  </si>
  <si>
    <t>・近藤</t>
  </si>
  <si>
    <t>・西村</t>
  </si>
  <si>
    <t>・堀部</t>
  </si>
  <si>
    <t>・飯塚</t>
  </si>
  <si>
    <t>・出縄</t>
  </si>
  <si>
    <t>・筒井</t>
  </si>
  <si>
    <t>・仰倉</t>
  </si>
  <si>
    <t>・安田</t>
  </si>
  <si>
    <t>・杉山</t>
  </si>
  <si>
    <t>・下羽根</t>
  </si>
  <si>
    <t>6-4</t>
  </si>
  <si>
    <t>2015．4.23（木）　実施　於：ひばり公園　Ａ～Ｄ</t>
  </si>
  <si>
    <t>4-6</t>
  </si>
  <si>
    <t>Ｋテニス・ぼんズ</t>
  </si>
  <si>
    <t>杉山邦夫・梶木和子</t>
  </si>
  <si>
    <t>村田ＴＣ・Ｋテニス</t>
  </si>
  <si>
    <t>田中和枝・出縄久子</t>
  </si>
  <si>
    <t>Ｋテニスカレッジ</t>
  </si>
  <si>
    <t>永松貴子・筒井珠世</t>
  </si>
  <si>
    <t>1位Ｔ　優勝　永松・筒井（Ｋテニス・ぼんズ）　　　準優勝　杉山・梶木（村田・Ｋテニス）</t>
  </si>
  <si>
    <t>3位　出縄・田中（Ｋテニスカレッジ）</t>
  </si>
  <si>
    <t>2位Ｔ　優勝　佐竹・近藤（ぼんズ）　　　　準優勝　中野・山田（湖東プラチナＴＣ）</t>
  </si>
  <si>
    <t>3位Ｔ　優勝　吉田・安田（湖東プラチナＴＣ）　準優勝　堀部・羽田（湖東プラチナＴＣ）</t>
  </si>
  <si>
    <t>4位Ｔ　優勝　田中・西村（一般・青葉ＴＣ）　準優勝　木下・小塩（うさかめ・一般）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</si>
</sst>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#&quot;位&quot;"/>
    <numFmt numFmtId="180" formatCode="0&quot;勝&quot;"/>
    <numFmt numFmtId="181" formatCode="0.000"/>
    <numFmt numFmtId="182" formatCode="0&quot;敗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&quot;人&quot;"/>
    <numFmt numFmtId="188" formatCode="0_);[Red]\(0\)"/>
    <numFmt numFmtId="189" formatCode="0&quot;位&quot;"/>
    <numFmt numFmtId="190" formatCode="yyyy/m/d;@"/>
    <numFmt numFmtId="191" formatCode="0&quot;円&quot;"/>
    <numFmt numFmtId="192" formatCode="&quot;人&quot;"/>
  </numFmts>
  <fonts count="49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Arial"/>
      <family val="2"/>
    </font>
    <font>
      <b/>
      <sz val="18"/>
      <color indexed="17"/>
      <name val="ＭＳ Ｐゴシック"/>
      <family val="3"/>
    </font>
    <font>
      <b/>
      <sz val="18"/>
      <color indexed="40"/>
      <name val="ＭＳ Ｐゴシック"/>
      <family val="3"/>
    </font>
    <font>
      <b/>
      <sz val="18"/>
      <color indexed="13"/>
      <name val="ＭＳ Ｐ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color indexed="13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2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 applyProtection="0">
      <alignment vertical="center"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0" fillId="0" borderId="0" applyProtection="0">
      <alignment vertical="center"/>
    </xf>
    <xf numFmtId="0" fontId="27" fillId="7" borderId="4" applyNumberFormat="0" applyAlignment="0" applyProtection="0"/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1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 applyProtection="1">
      <alignment vertical="center" shrinkToFit="1"/>
      <protection locked="0"/>
    </xf>
    <xf numFmtId="0" fontId="4" fillId="0" borderId="13" xfId="0" applyNumberFormat="1" applyFont="1" applyFill="1" applyBorder="1" applyAlignment="1" applyProtection="1">
      <alignment vertical="center" shrinkToFit="1"/>
      <protection locked="0"/>
    </xf>
    <xf numFmtId="0" fontId="4" fillId="0" borderId="18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>
      <alignment horizontal="right"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0" fontId="4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 applyProtection="1">
      <alignment vertical="center" shrinkToFit="1"/>
      <protection locked="0"/>
    </xf>
    <xf numFmtId="0" fontId="4" fillId="0" borderId="22" xfId="0" applyNumberFormat="1" applyFont="1" applyFill="1" applyBorder="1" applyAlignment="1">
      <alignment vertical="center" shrinkToFit="1"/>
    </xf>
    <xf numFmtId="0" fontId="4" fillId="0" borderId="23" xfId="0" applyNumberFormat="1" applyFont="1" applyFill="1" applyBorder="1" applyAlignment="1">
      <alignment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 applyProtection="1">
      <alignment vertical="center" shrinkToFit="1"/>
      <protection locked="0"/>
    </xf>
    <xf numFmtId="0" fontId="4" fillId="0" borderId="24" xfId="0" applyNumberFormat="1" applyFont="1" applyFill="1" applyBorder="1" applyAlignment="1">
      <alignment vertical="center" shrinkToFit="1"/>
    </xf>
    <xf numFmtId="2" fontId="4" fillId="0" borderId="24" xfId="0" applyNumberFormat="1" applyFont="1" applyFill="1" applyBorder="1" applyAlignment="1">
      <alignment horizontal="center" vertical="center" shrinkToFit="1"/>
    </xf>
    <xf numFmtId="179" fontId="4" fillId="0" borderId="24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 applyProtection="1">
      <alignment vertical="center" shrinkToFit="1"/>
      <protection locked="0"/>
    </xf>
    <xf numFmtId="0" fontId="4" fillId="0" borderId="16" xfId="0" applyNumberFormat="1" applyFont="1" applyFill="1" applyBorder="1" applyAlignment="1" applyProtection="1">
      <alignment vertical="center" shrinkToFit="1"/>
      <protection locked="0"/>
    </xf>
    <xf numFmtId="179" fontId="4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25" xfId="0" applyNumberFormat="1" applyFont="1" applyFill="1" applyBorder="1" applyAlignment="1">
      <alignment vertical="center" shrinkToFit="1"/>
    </xf>
    <xf numFmtId="0" fontId="4" fillId="0" borderId="26" xfId="0" applyNumberFormat="1" applyFont="1" applyFill="1" applyBorder="1" applyAlignment="1" applyProtection="1">
      <alignment vertical="center" shrinkToFit="1"/>
      <protection locked="0"/>
    </xf>
    <xf numFmtId="0" fontId="4" fillId="0" borderId="27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right"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19" borderId="28" xfId="0" applyNumberFormat="1" applyFont="1" applyFill="1" applyBorder="1" applyAlignment="1">
      <alignment vertical="center"/>
    </xf>
    <xf numFmtId="0" fontId="0" fillId="19" borderId="10" xfId="0" applyNumberFormat="1" applyFont="1" applyFill="1" applyBorder="1" applyAlignment="1">
      <alignment vertical="center"/>
    </xf>
    <xf numFmtId="0" fontId="0" fillId="19" borderId="29" xfId="0" applyNumberFormat="1" applyFont="1" applyFill="1" applyBorder="1" applyAlignment="1">
      <alignment vertical="center"/>
    </xf>
    <xf numFmtId="0" fontId="0" fillId="19" borderId="31" xfId="0" applyNumberFormat="1" applyFont="1" applyFill="1" applyBorder="1" applyAlignment="1">
      <alignment vertical="center"/>
    </xf>
    <xf numFmtId="0" fontId="0" fillId="19" borderId="32" xfId="0" applyNumberFormat="1" applyFont="1" applyFill="1" applyBorder="1" applyAlignment="1">
      <alignment vertical="center"/>
    </xf>
    <xf numFmtId="0" fontId="0" fillId="19" borderId="33" xfId="0" applyNumberFormat="1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>
      <alignment vertical="center"/>
    </xf>
    <xf numFmtId="0" fontId="0" fillId="17" borderId="30" xfId="0" applyNumberFormat="1" applyFont="1" applyFill="1" applyBorder="1" applyAlignment="1">
      <alignment vertical="center"/>
    </xf>
    <xf numFmtId="0" fontId="0" fillId="17" borderId="14" xfId="0" applyNumberFormat="1" applyFont="1" applyFill="1" applyBorder="1" applyAlignment="1">
      <alignment vertical="center"/>
    </xf>
    <xf numFmtId="0" fontId="0" fillId="17" borderId="31" xfId="0" applyNumberFormat="1" applyFont="1" applyFill="1" applyBorder="1" applyAlignment="1">
      <alignment vertical="center"/>
    </xf>
    <xf numFmtId="0" fontId="0" fillId="17" borderId="33" xfId="0" applyNumberFormat="1" applyFont="1" applyFill="1" applyBorder="1" applyAlignment="1">
      <alignment vertical="center"/>
    </xf>
    <xf numFmtId="0" fontId="0" fillId="25" borderId="28" xfId="0" applyNumberFormat="1" applyFont="1" applyFill="1" applyBorder="1" applyAlignment="1">
      <alignment vertical="center"/>
    </xf>
    <xf numFmtId="0" fontId="0" fillId="25" borderId="29" xfId="0" applyNumberFormat="1" applyFont="1" applyFill="1" applyBorder="1" applyAlignment="1">
      <alignment vertical="center"/>
    </xf>
    <xf numFmtId="0" fontId="0" fillId="25" borderId="30" xfId="0" applyNumberFormat="1" applyFont="1" applyFill="1" applyBorder="1" applyAlignment="1">
      <alignment vertical="center"/>
    </xf>
    <xf numFmtId="0" fontId="0" fillId="25" borderId="14" xfId="0" applyNumberFormat="1" applyFont="1" applyFill="1" applyBorder="1" applyAlignment="1">
      <alignment vertical="center"/>
    </xf>
    <xf numFmtId="0" fontId="0" fillId="0" borderId="0" xfId="70" applyNumberFormat="1" applyFont="1" applyFill="1" applyBorder="1" applyAlignment="1">
      <alignment/>
    </xf>
    <xf numFmtId="0" fontId="10" fillId="0" borderId="0" xfId="78" applyNumberFormat="1" applyFont="1" applyFill="1" applyBorder="1" applyAlignment="1">
      <alignment vertical="center"/>
    </xf>
    <xf numFmtId="0" fontId="4" fillId="0" borderId="0" xfId="78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70" applyNumberFormat="1" applyFont="1" applyFill="1" applyBorder="1" applyAlignment="1">
      <alignment vertical="center"/>
    </xf>
    <xf numFmtId="0" fontId="4" fillId="0" borderId="0" xfId="78" applyNumberFormat="1" applyFont="1" applyFill="1" applyBorder="1" applyAlignment="1">
      <alignment horizontal="left" vertical="center"/>
    </xf>
    <xf numFmtId="0" fontId="7" fillId="0" borderId="0" xfId="70" applyNumberFormat="1" applyFont="1" applyFill="1" applyBorder="1" applyAlignment="1">
      <alignment vertical="center"/>
    </xf>
    <xf numFmtId="0" fontId="7" fillId="0" borderId="0" xfId="78" applyNumberFormat="1" applyFont="1" applyFill="1" applyBorder="1" applyAlignment="1">
      <alignment vertical="center"/>
    </xf>
    <xf numFmtId="0" fontId="7" fillId="0" borderId="0" xfId="78" applyNumberFormat="1" applyFont="1" applyFill="1" applyBorder="1" applyAlignment="1">
      <alignment horizontal="left" vertical="center"/>
    </xf>
    <xf numFmtId="0" fontId="10" fillId="0" borderId="0" xfId="78" applyNumberFormat="1" applyFont="1" applyFill="1" applyAlignment="1">
      <alignment vertical="center"/>
    </xf>
    <xf numFmtId="0" fontId="8" fillId="0" borderId="0" xfId="78" applyNumberFormat="1" applyFont="1" applyFill="1" applyBorder="1" applyAlignment="1">
      <alignment vertical="center"/>
    </xf>
    <xf numFmtId="0" fontId="10" fillId="0" borderId="0" xfId="80" applyNumberFormat="1" applyFont="1" applyFill="1" applyBorder="1" applyAlignment="1">
      <alignment/>
    </xf>
    <xf numFmtId="0" fontId="10" fillId="0" borderId="0" xfId="78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70" applyNumberFormat="1" applyFont="1" applyFill="1" applyBorder="1" applyAlignment="1">
      <alignment horizontal="right" vertical="center"/>
    </xf>
    <xf numFmtId="0" fontId="4" fillId="0" borderId="0" xfId="78" applyNumberFormat="1" applyFont="1" applyFill="1" applyBorder="1" applyAlignment="1">
      <alignment horizontal="right" vertical="center"/>
    </xf>
    <xf numFmtId="0" fontId="8" fillId="0" borderId="0" xfId="78" applyNumberFormat="1" applyFont="1" applyFill="1" applyBorder="1" applyAlignment="1">
      <alignment horizontal="right" vertical="center"/>
    </xf>
    <xf numFmtId="0" fontId="10" fillId="0" borderId="0" xfId="77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4" fillId="0" borderId="0" xfId="70" applyNumberFormat="1" applyFont="1" applyFill="1" applyBorder="1" applyAlignment="1">
      <alignment horizontal="left" vertical="center"/>
    </xf>
    <xf numFmtId="0" fontId="10" fillId="0" borderId="0" xfId="69" applyFont="1" applyBorder="1" applyAlignment="1">
      <alignment horizontal="center" vertical="center"/>
    </xf>
    <xf numFmtId="0" fontId="4" fillId="0" borderId="0" xfId="69" applyFont="1" applyFill="1" applyBorder="1" applyAlignment="1">
      <alignment horizontal="left" vertical="center"/>
    </xf>
    <xf numFmtId="0" fontId="4" fillId="0" borderId="0" xfId="69" applyFont="1" applyBorder="1" applyAlignment="1">
      <alignment horizontal="left" vertical="center"/>
    </xf>
    <xf numFmtId="0" fontId="2" fillId="0" borderId="0" xfId="71" applyFont="1" applyBorder="1" applyAlignment="1">
      <alignment horizontal="center" vertical="center"/>
      <protection/>
    </xf>
    <xf numFmtId="0" fontId="2" fillId="0" borderId="0" xfId="71" applyFont="1" applyFill="1" applyBorder="1" applyAlignment="1">
      <alignment horizontal="center" vertical="center"/>
      <protection/>
    </xf>
    <xf numFmtId="0" fontId="7" fillId="0" borderId="0" xfId="69" applyFont="1" applyFill="1" applyBorder="1" applyAlignment="1">
      <alignment horizontal="left" vertical="center"/>
    </xf>
    <xf numFmtId="0" fontId="4" fillId="0" borderId="0" xfId="70" applyNumberFormat="1" applyFont="1" applyFill="1" applyBorder="1" applyAlignment="1">
      <alignment horizontal="center" vertical="top"/>
    </xf>
    <xf numFmtId="0" fontId="4" fillId="0" borderId="0" xfId="71" applyFont="1" applyBorder="1" applyAlignment="1">
      <alignment horizontal="left" vertical="center"/>
      <protection/>
    </xf>
    <xf numFmtId="0" fontId="4" fillId="0" borderId="0" xfId="69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69" applyFont="1" applyFill="1" applyBorder="1">
      <alignment vertical="center"/>
    </xf>
    <xf numFmtId="0" fontId="7" fillId="0" borderId="0" xfId="69" applyFont="1" applyBorder="1">
      <alignment vertical="center"/>
    </xf>
    <xf numFmtId="0" fontId="7" fillId="0" borderId="0" xfId="0" applyFont="1" applyAlignment="1">
      <alignment vertical="center"/>
    </xf>
    <xf numFmtId="0" fontId="4" fillId="0" borderId="0" xfId="71" applyNumberFormat="1" applyFont="1" applyFill="1" applyBorder="1" applyAlignment="1">
      <alignment horizontal="left"/>
      <protection/>
    </xf>
    <xf numFmtId="187" fontId="10" fillId="0" borderId="0" xfId="78" applyNumberFormat="1" applyFont="1" applyFill="1" applyBorder="1" applyAlignment="1">
      <alignment vertical="center"/>
    </xf>
    <xf numFmtId="10" fontId="10" fillId="0" borderId="0" xfId="78" applyNumberFormat="1" applyFont="1" applyFill="1" applyBorder="1" applyAlignment="1">
      <alignment vertical="center"/>
    </xf>
    <xf numFmtId="0" fontId="7" fillId="0" borderId="0" xfId="69" applyFont="1" applyFill="1" applyBorder="1">
      <alignment vertical="center"/>
    </xf>
    <xf numFmtId="0" fontId="10" fillId="0" borderId="0" xfId="77" applyFont="1" applyBorder="1">
      <alignment vertical="center"/>
    </xf>
    <xf numFmtId="0" fontId="7" fillId="0" borderId="0" xfId="71" applyNumberFormat="1" applyFont="1" applyFill="1" applyBorder="1" applyAlignment="1">
      <alignment horizontal="left"/>
      <protection/>
    </xf>
    <xf numFmtId="0" fontId="7" fillId="0" borderId="18" xfId="0" applyFont="1" applyBorder="1" applyAlignment="1">
      <alignment vertical="center" shrinkToFit="1"/>
    </xf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70" applyNumberFormat="1" applyFont="1" applyFill="1" applyBorder="1" applyAlignment="1">
      <alignment/>
    </xf>
    <xf numFmtId="0" fontId="4" fillId="0" borderId="0" xfId="70" applyNumberFormat="1" applyFont="1" applyFill="1" applyBorder="1" applyAlignment="1">
      <alignment/>
    </xf>
    <xf numFmtId="0" fontId="10" fillId="0" borderId="0" xfId="70" applyNumberFormat="1" applyFont="1" applyFill="1" applyBorder="1" applyAlignment="1">
      <alignment vertical="center"/>
    </xf>
    <xf numFmtId="0" fontId="10" fillId="0" borderId="0" xfId="69" applyFont="1" applyFill="1" applyBorder="1" applyAlignment="1">
      <alignment horizontal="left" vertical="center"/>
    </xf>
    <xf numFmtId="0" fontId="10" fillId="0" borderId="0" xfId="69" applyFont="1" applyFill="1" applyBorder="1" applyAlignment="1">
      <alignment horizontal="center" vertical="center"/>
    </xf>
    <xf numFmtId="0" fontId="4" fillId="0" borderId="0" xfId="73" applyFont="1">
      <alignment vertical="center"/>
      <protection/>
    </xf>
    <xf numFmtId="0" fontId="4" fillId="0" borderId="0" xfId="73" applyNumberFormat="1" applyFont="1" applyFill="1" applyBorder="1" applyAlignment="1">
      <alignment/>
      <protection/>
    </xf>
    <xf numFmtId="0" fontId="4" fillId="0" borderId="0" xfId="73" applyNumberFormat="1" applyFont="1" applyFill="1" applyBorder="1" applyAlignment="1">
      <alignment horizontal="right"/>
      <protection/>
    </xf>
    <xf numFmtId="0" fontId="10" fillId="0" borderId="0" xfId="73" applyFont="1">
      <alignment vertical="center"/>
      <protection/>
    </xf>
    <xf numFmtId="0" fontId="4" fillId="0" borderId="0" xfId="78" applyNumberFormat="1" applyFont="1" applyFill="1" applyBorder="1" applyAlignment="1">
      <alignment horizontal="center" vertical="center"/>
    </xf>
    <xf numFmtId="0" fontId="4" fillId="0" borderId="0" xfId="78" applyNumberFormat="1" applyFont="1" applyFill="1" applyBorder="1" applyAlignment="1">
      <alignment horizontal="left" vertical="center" shrinkToFit="1"/>
    </xf>
    <xf numFmtId="0" fontId="7" fillId="0" borderId="0" xfId="78" applyNumberFormat="1" applyFont="1" applyFill="1" applyBorder="1" applyAlignment="1">
      <alignment horizontal="left" vertical="center" shrinkToFit="1"/>
    </xf>
    <xf numFmtId="0" fontId="10" fillId="0" borderId="0" xfId="78" applyNumberFormat="1" applyFont="1" applyFill="1" applyBorder="1" applyAlignment="1">
      <alignment horizontal="left" vertical="center" shrinkToFit="1"/>
    </xf>
    <xf numFmtId="0" fontId="10" fillId="0" borderId="0" xfId="81" applyFont="1" applyFill="1" applyBorder="1">
      <alignment vertical="center"/>
      <protection/>
    </xf>
    <xf numFmtId="0" fontId="10" fillId="0" borderId="0" xfId="81" applyFont="1" applyBorder="1">
      <alignment vertical="center"/>
      <protection/>
    </xf>
    <xf numFmtId="0" fontId="3" fillId="0" borderId="0" xfId="78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2" fillId="0" borderId="0" xfId="78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80" applyNumberFormat="1" applyFont="1" applyFill="1" applyBorder="1" applyAlignment="1">
      <alignment/>
    </xf>
    <xf numFmtId="188" fontId="4" fillId="0" borderId="0" xfId="78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73" applyFont="1" applyAlignment="1">
      <alignment horizontal="center" vertical="center"/>
      <protection/>
    </xf>
    <xf numFmtId="0" fontId="4" fillId="0" borderId="0" xfId="75" applyNumberFormat="1" applyFont="1" applyFill="1" applyBorder="1" applyAlignment="1">
      <alignment vertical="center"/>
      <protection/>
    </xf>
    <xf numFmtId="0" fontId="4" fillId="0" borderId="0" xfId="75" applyFont="1" applyFill="1" applyBorder="1">
      <alignment vertical="center"/>
      <protection/>
    </xf>
    <xf numFmtId="0" fontId="4" fillId="0" borderId="0" xfId="75" applyFont="1">
      <alignment vertical="center"/>
      <protection/>
    </xf>
    <xf numFmtId="0" fontId="2" fillId="0" borderId="0" xfId="78" applyNumberFormat="1" applyFont="1" applyFill="1" applyBorder="1" applyAlignment="1">
      <alignment horizontal="center" vertical="center"/>
    </xf>
    <xf numFmtId="0" fontId="7" fillId="0" borderId="0" xfId="73" applyFont="1">
      <alignment vertical="center"/>
      <protection/>
    </xf>
    <xf numFmtId="0" fontId="12" fillId="0" borderId="0" xfId="63" applyNumberFormat="1" applyFont="1" applyFill="1" applyBorder="1" applyAlignment="1">
      <alignment horizontal="left"/>
      <protection/>
    </xf>
    <xf numFmtId="0" fontId="7" fillId="0" borderId="0" xfId="63" applyNumberFormat="1" applyFont="1" applyFill="1" applyBorder="1" applyAlignment="1">
      <alignment horizontal="left"/>
      <protection/>
    </xf>
    <xf numFmtId="0" fontId="4" fillId="0" borderId="0" xfId="63" applyFo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/>
      <protection/>
    </xf>
    <xf numFmtId="0" fontId="4" fillId="0" borderId="0" xfId="82" applyNumberFormat="1" applyFont="1" applyFill="1" applyBorder="1" applyAlignment="1">
      <alignment/>
      <protection/>
    </xf>
    <xf numFmtId="0" fontId="4" fillId="0" borderId="0" xfId="82" applyFont="1">
      <alignment vertical="center"/>
      <protection/>
    </xf>
    <xf numFmtId="0" fontId="34" fillId="0" borderId="0" xfId="0" applyFont="1" applyAlignment="1">
      <alignment vertical="center"/>
    </xf>
    <xf numFmtId="0" fontId="29" fillId="0" borderId="0" xfId="44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3" fillId="0" borderId="0" xfId="78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73" applyNumberFormat="1" applyFont="1" applyFill="1" applyBorder="1" applyAlignment="1">
      <alignment/>
      <protection/>
    </xf>
    <xf numFmtId="0" fontId="10" fillId="0" borderId="0" xfId="0" applyFont="1" applyAlignment="1">
      <alignment horizontal="center" vertical="center"/>
    </xf>
    <xf numFmtId="0" fontId="10" fillId="0" borderId="0" xfId="78" applyNumberFormat="1" applyFont="1" applyFill="1" applyBorder="1" applyAlignment="1">
      <alignment horizontal="center" vertical="center"/>
    </xf>
    <xf numFmtId="10" fontId="10" fillId="0" borderId="0" xfId="78" applyNumberFormat="1" applyFont="1" applyFill="1" applyBorder="1" applyAlignment="1">
      <alignment horizontal="center" vertical="center"/>
    </xf>
    <xf numFmtId="0" fontId="8" fillId="0" borderId="0" xfId="78" applyNumberFormat="1" applyFont="1" applyFill="1" applyBorder="1" applyAlignment="1">
      <alignment horizontal="left" vertical="center"/>
    </xf>
    <xf numFmtId="0" fontId="10" fillId="0" borderId="0" xfId="78" applyNumberFormat="1" applyFont="1" applyFill="1" applyBorder="1" applyAlignment="1">
      <alignment horizontal="left" vertical="center"/>
    </xf>
    <xf numFmtId="0" fontId="10" fillId="0" borderId="0" xfId="70" applyNumberFormat="1" applyFont="1" applyFill="1" applyBorder="1" applyAlignment="1">
      <alignment/>
    </xf>
    <xf numFmtId="0" fontId="0" fillId="0" borderId="0" xfId="7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77" applyFont="1" applyFill="1" applyBorder="1">
      <alignment vertical="center"/>
    </xf>
    <xf numFmtId="0" fontId="10" fillId="0" borderId="0" xfId="33" applyFont="1" applyBorder="1">
      <alignment vertical="center"/>
    </xf>
    <xf numFmtId="0" fontId="10" fillId="0" borderId="0" xfId="77" applyFont="1" applyBorder="1">
      <alignment vertical="center"/>
    </xf>
    <xf numFmtId="0" fontId="7" fillId="0" borderId="0" xfId="77" applyFont="1" applyFill="1" applyBorder="1">
      <alignment vertical="center"/>
    </xf>
    <xf numFmtId="0" fontId="7" fillId="0" borderId="0" xfId="33" applyFont="1" applyBorder="1">
      <alignment vertical="center"/>
    </xf>
    <xf numFmtId="0" fontId="13" fillId="0" borderId="0" xfId="79" applyFont="1" applyBorder="1">
      <alignment/>
    </xf>
    <xf numFmtId="0" fontId="10" fillId="0" borderId="0" xfId="79" applyFont="1" applyBorder="1">
      <alignment/>
    </xf>
    <xf numFmtId="0" fontId="4" fillId="0" borderId="0" xfId="77" applyFont="1" applyBorder="1">
      <alignment vertical="center"/>
    </xf>
    <xf numFmtId="0" fontId="7" fillId="0" borderId="0" xfId="33" applyFont="1" applyBorder="1">
      <alignment vertical="center"/>
    </xf>
    <xf numFmtId="0" fontId="7" fillId="0" borderId="0" xfId="77" applyFont="1" applyBorder="1">
      <alignment vertical="center"/>
    </xf>
    <xf numFmtId="0" fontId="7" fillId="0" borderId="0" xfId="33" applyFon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79" applyFont="1" applyBorder="1">
      <alignment/>
    </xf>
    <xf numFmtId="0" fontId="4" fillId="0" borderId="0" xfId="77" applyFont="1" applyFill="1" applyBorder="1">
      <alignment vertical="center"/>
    </xf>
    <xf numFmtId="0" fontId="4" fillId="0" borderId="0" xfId="33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80" applyNumberFormat="1" applyFont="1" applyFill="1" applyBorder="1" applyAlignment="1">
      <alignment/>
    </xf>
    <xf numFmtId="0" fontId="10" fillId="0" borderId="0" xfId="78" applyNumberFormat="1" applyFont="1" applyFill="1" applyBorder="1" applyAlignment="1">
      <alignment vertical="center"/>
    </xf>
    <xf numFmtId="0" fontId="4" fillId="0" borderId="0" xfId="70" applyNumberFormat="1" applyFont="1" applyFill="1" applyBorder="1" applyAlignment="1">
      <alignment vertical="center"/>
    </xf>
    <xf numFmtId="0" fontId="4" fillId="0" borderId="0" xfId="7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/>
    </xf>
    <xf numFmtId="0" fontId="4" fillId="0" borderId="0" xfId="78" applyNumberFormat="1" applyFont="1" applyFill="1" applyBorder="1" applyAlignment="1">
      <alignment vertical="center"/>
    </xf>
    <xf numFmtId="0" fontId="4" fillId="0" borderId="0" xfId="75" applyNumberFormat="1" applyFont="1" applyFill="1" applyBorder="1" applyAlignment="1">
      <alignment/>
      <protection/>
    </xf>
    <xf numFmtId="0" fontId="4" fillId="0" borderId="0" xfId="0" applyFont="1" applyBorder="1" applyAlignment="1">
      <alignment vertical="center"/>
    </xf>
    <xf numFmtId="49" fontId="10" fillId="0" borderId="0" xfId="7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81" applyFont="1" applyFill="1" applyBorder="1">
      <alignment vertical="center"/>
      <protection/>
    </xf>
    <xf numFmtId="0" fontId="2" fillId="0" borderId="0" xfId="78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8" fillId="0" borderId="0" xfId="78" applyNumberFormat="1" applyFont="1" applyFill="1" applyBorder="1" applyAlignment="1">
      <alignment vertical="center"/>
    </xf>
    <xf numFmtId="0" fontId="7" fillId="26" borderId="0" xfId="77" applyFont="1" applyFill="1" applyBorder="1">
      <alignment vertical="center"/>
    </xf>
    <xf numFmtId="0" fontId="4" fillId="0" borderId="0" xfId="70" applyNumberFormat="1" applyFont="1" applyFill="1" applyBorder="1" applyAlignment="1">
      <alignment vertical="center"/>
    </xf>
    <xf numFmtId="0" fontId="4" fillId="0" borderId="0" xfId="77" applyFont="1" applyBorder="1">
      <alignment vertical="center"/>
    </xf>
    <xf numFmtId="0" fontId="4" fillId="0" borderId="0" xfId="77" applyFont="1" applyFill="1" applyBorder="1">
      <alignment vertical="center"/>
    </xf>
    <xf numFmtId="0" fontId="4" fillId="0" borderId="0" xfId="77" applyFont="1" applyBorder="1">
      <alignment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77" applyFont="1" applyBorder="1">
      <alignment vertical="center"/>
    </xf>
    <xf numFmtId="0" fontId="10" fillId="26" borderId="0" xfId="77" applyFont="1" applyFill="1" applyBorder="1">
      <alignment vertical="center"/>
    </xf>
    <xf numFmtId="0" fontId="4" fillId="0" borderId="0" xfId="0" applyNumberFormat="1" applyFont="1" applyFill="1" applyBorder="1" applyAlignment="1">
      <alignment horizontal="right"/>
    </xf>
    <xf numFmtId="0" fontId="0" fillId="0" borderId="0" xfId="70" applyNumberFormat="1" applyFont="1" applyFill="1" applyBorder="1" applyAlignment="1">
      <alignment vertical="center"/>
    </xf>
    <xf numFmtId="0" fontId="7" fillId="0" borderId="0" xfId="80" applyNumberFormat="1" applyFont="1" applyFill="1" applyBorder="1" applyAlignment="1">
      <alignment/>
    </xf>
    <xf numFmtId="0" fontId="10" fillId="0" borderId="0" xfId="79" applyFont="1" applyBorder="1">
      <alignment/>
    </xf>
    <xf numFmtId="0" fontId="4" fillId="0" borderId="0" xfId="71" applyNumberFormat="1" applyFont="1" applyFill="1" applyBorder="1" applyAlignment="1">
      <alignment horizontal="right"/>
      <protection/>
    </xf>
    <xf numFmtId="0" fontId="10" fillId="0" borderId="0" xfId="0" applyFont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0" fontId="7" fillId="0" borderId="0" xfId="78" applyNumberFormat="1" applyFont="1" applyFill="1" applyBorder="1" applyAlignment="1">
      <alignment vertical="center"/>
    </xf>
    <xf numFmtId="0" fontId="31" fillId="0" borderId="0" xfId="78" applyNumberFormat="1" applyFont="1" applyFill="1" applyBorder="1" applyAlignment="1">
      <alignment vertical="center"/>
    </xf>
    <xf numFmtId="0" fontId="8" fillId="0" borderId="0" xfId="78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69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" fillId="0" borderId="0" xfId="76">
      <alignment/>
      <protection/>
    </xf>
    <xf numFmtId="0" fontId="10" fillId="0" borderId="0" xfId="76" applyFont="1">
      <alignment/>
      <protection/>
    </xf>
    <xf numFmtId="0" fontId="4" fillId="0" borderId="3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182" fontId="3" fillId="0" borderId="35" xfId="0" applyNumberFormat="1" applyFont="1" applyFill="1" applyBorder="1" applyAlignment="1">
      <alignment horizontal="left" vertical="center" shrinkToFit="1"/>
    </xf>
    <xf numFmtId="179" fontId="4" fillId="0" borderId="3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42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applyProtection="1">
      <alignment vertical="center" shrinkToFit="1"/>
      <protection locked="0"/>
    </xf>
    <xf numFmtId="0" fontId="7" fillId="0" borderId="13" xfId="0" applyNumberFormat="1" applyFont="1" applyFill="1" applyBorder="1" applyAlignment="1" applyProtection="1">
      <alignment vertical="center" shrinkToFit="1"/>
      <protection locked="0"/>
    </xf>
    <xf numFmtId="0" fontId="7" fillId="0" borderId="18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6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vertical="center" shrinkToFit="1"/>
    </xf>
    <xf numFmtId="0" fontId="4" fillId="0" borderId="38" xfId="0" applyNumberFormat="1" applyFont="1" applyFill="1" applyBorder="1" applyAlignment="1">
      <alignment vertical="center" shrinkToFit="1"/>
    </xf>
    <xf numFmtId="0" fontId="4" fillId="0" borderId="39" xfId="0" applyNumberFormat="1" applyFont="1" applyFill="1" applyBorder="1" applyAlignment="1">
      <alignment vertical="center" shrinkToFit="1"/>
    </xf>
    <xf numFmtId="0" fontId="4" fillId="0" borderId="40" xfId="0" applyNumberFormat="1" applyFont="1" applyFill="1" applyBorder="1" applyAlignment="1">
      <alignment vertical="center" shrinkToFit="1"/>
    </xf>
    <xf numFmtId="0" fontId="4" fillId="0" borderId="41" xfId="0" applyNumberFormat="1" applyFont="1" applyFill="1" applyBorder="1" applyAlignment="1">
      <alignment vertical="center" shrinkToFit="1"/>
    </xf>
    <xf numFmtId="56" fontId="4" fillId="0" borderId="0" xfId="0" applyNumberFormat="1" applyFont="1" applyFill="1" applyBorder="1" applyAlignment="1" quotePrefix="1">
      <alignment vertical="center" shrinkToFit="1"/>
    </xf>
    <xf numFmtId="0" fontId="7" fillId="0" borderId="42" xfId="0" applyNumberFormat="1" applyFont="1" applyFill="1" applyBorder="1" applyAlignment="1">
      <alignment vertical="center" shrinkToFit="1"/>
    </xf>
    <xf numFmtId="0" fontId="7" fillId="0" borderId="43" xfId="0" applyNumberFormat="1" applyFont="1" applyFill="1" applyBorder="1" applyAlignment="1">
      <alignment vertical="center" shrinkToFit="1"/>
    </xf>
    <xf numFmtId="0" fontId="7" fillId="0" borderId="44" xfId="0" applyNumberFormat="1" applyFont="1" applyFill="1" applyBorder="1" applyAlignment="1">
      <alignment vertical="center" shrinkToFit="1"/>
    </xf>
    <xf numFmtId="0" fontId="7" fillId="0" borderId="12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right" vertical="center" shrinkToFit="1"/>
    </xf>
    <xf numFmtId="0" fontId="1" fillId="0" borderId="0" xfId="76" applyBorder="1">
      <alignment/>
      <protection/>
    </xf>
    <xf numFmtId="0" fontId="10" fillId="0" borderId="0" xfId="76" applyFont="1" applyBorder="1">
      <alignment/>
      <protection/>
    </xf>
    <xf numFmtId="0" fontId="10" fillId="0" borderId="0" xfId="76" applyFont="1" applyBorder="1" applyAlignment="1">
      <alignment vertical="center"/>
      <protection/>
    </xf>
    <xf numFmtId="0" fontId="10" fillId="0" borderId="0" xfId="83" applyFont="1" applyBorder="1" applyAlignment="1">
      <alignment vertical="center"/>
      <protection/>
    </xf>
    <xf numFmtId="0" fontId="41" fillId="0" borderId="0" xfId="76" applyFont="1" applyBorder="1" applyAlignment="1">
      <alignment vertical="center"/>
      <protection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0" borderId="49" xfId="0" applyNumberFormat="1" applyFont="1" applyFill="1" applyBorder="1" applyAlignment="1">
      <alignment horizontal="center" vertical="center" shrinkToFit="1"/>
    </xf>
    <xf numFmtId="0" fontId="4" fillId="0" borderId="50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 quotePrefix="1">
      <alignment horizontal="center" vertical="center" shrinkToFit="1"/>
    </xf>
    <xf numFmtId="0" fontId="4" fillId="0" borderId="15" xfId="0" applyNumberFormat="1" applyFont="1" applyFill="1" applyBorder="1" applyAlignment="1" quotePrefix="1">
      <alignment horizontal="center" vertical="center" shrinkToFit="1"/>
    </xf>
    <xf numFmtId="0" fontId="4" fillId="0" borderId="46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52" xfId="0" applyNumberFormat="1" applyFont="1" applyFill="1" applyBorder="1" applyAlignment="1">
      <alignment horizontal="center" vertical="center" shrinkToFit="1"/>
    </xf>
    <xf numFmtId="0" fontId="4" fillId="0" borderId="53" xfId="0" applyNumberFormat="1" applyFont="1" applyFill="1" applyBorder="1" applyAlignment="1">
      <alignment horizontal="center" vertical="center" shrinkToFit="1"/>
    </xf>
    <xf numFmtId="0" fontId="4" fillId="0" borderId="54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quotePrefix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55" xfId="0" applyNumberFormat="1" applyFont="1" applyFill="1" applyBorder="1" applyAlignment="1" quotePrefix="1">
      <alignment horizontal="center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right" vertical="center" shrinkToFit="1"/>
    </xf>
    <xf numFmtId="0" fontId="3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56" xfId="0" applyNumberFormat="1" applyFont="1" applyFill="1" applyBorder="1" applyAlignment="1">
      <alignment horizontal="center" vertical="center" shrinkToFit="1"/>
    </xf>
    <xf numFmtId="0" fontId="4" fillId="0" borderId="57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 shrinkToFit="1"/>
    </xf>
    <xf numFmtId="0" fontId="4" fillId="0" borderId="59" xfId="0" applyNumberFormat="1" applyFont="1" applyFill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>
      <alignment horizontal="center" vertical="center" shrinkToFit="1"/>
    </xf>
    <xf numFmtId="2" fontId="4" fillId="0" borderId="62" xfId="0" applyNumberFormat="1" applyFont="1" applyFill="1" applyBorder="1" applyAlignment="1">
      <alignment horizontal="center" vertical="center" shrinkToFit="1"/>
    </xf>
    <xf numFmtId="2" fontId="4" fillId="0" borderId="63" xfId="0" applyNumberFormat="1" applyFont="1" applyFill="1" applyBorder="1" applyAlignment="1">
      <alignment horizontal="center" vertical="center" shrinkToFit="1"/>
    </xf>
    <xf numFmtId="2" fontId="4" fillId="0" borderId="0" xfId="0" applyNumberFormat="1" applyFont="1" applyFill="1" applyBorder="1" applyAlignment="1">
      <alignment horizontal="center" vertical="center" shrinkToFit="1"/>
    </xf>
    <xf numFmtId="2" fontId="4" fillId="0" borderId="32" xfId="0" applyNumberFormat="1" applyFont="1" applyFill="1" applyBorder="1" applyAlignment="1">
      <alignment horizontal="center" vertical="center" shrinkToFit="1"/>
    </xf>
    <xf numFmtId="0" fontId="4" fillId="0" borderId="64" xfId="0" applyNumberFormat="1" applyFont="1" applyFill="1" applyBorder="1" applyAlignment="1">
      <alignment horizontal="center" vertical="center" shrinkToFit="1"/>
    </xf>
    <xf numFmtId="0" fontId="4" fillId="0" borderId="65" xfId="0" applyNumberFormat="1" applyFont="1" applyFill="1" applyBorder="1" applyAlignment="1">
      <alignment horizontal="center" vertical="center" shrinkToFit="1"/>
    </xf>
    <xf numFmtId="179" fontId="46" fillId="0" borderId="0" xfId="0" applyNumberFormat="1" applyFont="1" applyFill="1" applyBorder="1" applyAlignment="1">
      <alignment horizontal="right" vertical="center"/>
    </xf>
    <xf numFmtId="179" fontId="46" fillId="0" borderId="14" xfId="0" applyNumberFormat="1" applyFont="1" applyFill="1" applyBorder="1" applyAlignment="1">
      <alignment horizontal="right" vertical="center"/>
    </xf>
    <xf numFmtId="179" fontId="46" fillId="0" borderId="32" xfId="0" applyNumberFormat="1" applyFont="1" applyFill="1" applyBorder="1" applyAlignment="1">
      <alignment horizontal="right" vertical="center"/>
    </xf>
    <xf numFmtId="179" fontId="46" fillId="0" borderId="33" xfId="0" applyNumberFormat="1" applyFont="1" applyFill="1" applyBorder="1" applyAlignment="1">
      <alignment horizontal="right" vertical="center"/>
    </xf>
    <xf numFmtId="180" fontId="4" fillId="0" borderId="46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2" fontId="3" fillId="0" borderId="46" xfId="0" applyNumberFormat="1" applyFont="1" applyFill="1" applyBorder="1" applyAlignment="1">
      <alignment horizontal="left" vertical="center" shrinkToFit="1"/>
    </xf>
    <xf numFmtId="182" fontId="3" fillId="0" borderId="66" xfId="0" applyNumberFormat="1" applyFont="1" applyFill="1" applyBorder="1" applyAlignment="1">
      <alignment horizontal="left"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182" fontId="3" fillId="0" borderId="14" xfId="0" applyNumberFormat="1" applyFont="1" applyFill="1" applyBorder="1" applyAlignment="1">
      <alignment horizontal="left" vertical="center" shrinkToFit="1"/>
    </xf>
    <xf numFmtId="181" fontId="4" fillId="0" borderId="63" xfId="0" applyNumberFormat="1" applyFont="1" applyFill="1" applyBorder="1" applyAlignment="1">
      <alignment horizontal="center" vertical="center" shrinkToFit="1"/>
    </xf>
    <xf numFmtId="181" fontId="4" fillId="0" borderId="67" xfId="0" applyNumberFormat="1" applyFont="1" applyFill="1" applyBorder="1" applyAlignment="1">
      <alignment horizontal="center" vertical="center" shrinkToFit="1"/>
    </xf>
    <xf numFmtId="179" fontId="45" fillId="0" borderId="0" xfId="0" applyNumberFormat="1" applyFont="1" applyFill="1" applyBorder="1" applyAlignment="1">
      <alignment horizontal="right" vertical="center"/>
    </xf>
    <xf numFmtId="179" fontId="45" fillId="0" borderId="14" xfId="0" applyNumberFormat="1" applyFont="1" applyFill="1" applyBorder="1" applyAlignment="1">
      <alignment horizontal="right" vertical="center"/>
    </xf>
    <xf numFmtId="179" fontId="45" fillId="0" borderId="13" xfId="0" applyNumberFormat="1" applyFont="1" applyFill="1" applyBorder="1" applyAlignment="1">
      <alignment horizontal="right" vertical="center"/>
    </xf>
    <xf numFmtId="179" fontId="45" fillId="0" borderId="37" xfId="0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37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179" fontId="47" fillId="0" borderId="0" xfId="0" applyNumberFormat="1" applyFont="1" applyFill="1" applyBorder="1" applyAlignment="1">
      <alignment horizontal="right" vertical="center"/>
    </xf>
    <xf numFmtId="179" fontId="47" fillId="0" borderId="14" xfId="0" applyNumberFormat="1" applyFont="1" applyFill="1" applyBorder="1" applyAlignment="1">
      <alignment horizontal="right" vertical="center"/>
    </xf>
    <xf numFmtId="179" fontId="47" fillId="0" borderId="13" xfId="0" applyNumberFormat="1" applyFont="1" applyFill="1" applyBorder="1" applyAlignment="1">
      <alignment horizontal="right" vertical="center"/>
    </xf>
    <xf numFmtId="179" fontId="47" fillId="0" borderId="37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horizontal="center" vertical="center" shrinkToFit="1"/>
    </xf>
    <xf numFmtId="180" fontId="7" fillId="0" borderId="0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63" xfId="0" applyNumberFormat="1" applyFont="1" applyFill="1" applyBorder="1" applyAlignment="1">
      <alignment horizontal="center" vertical="center" shrinkToFit="1"/>
    </xf>
    <xf numFmtId="0" fontId="4" fillId="0" borderId="67" xfId="0" applyNumberFormat="1" applyFont="1" applyFill="1" applyBorder="1" applyAlignment="1">
      <alignment horizontal="center" vertical="center" shrinkToFit="1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81" fontId="4" fillId="0" borderId="68" xfId="0" applyNumberFormat="1" applyFont="1" applyFill="1" applyBorder="1" applyAlignment="1">
      <alignment horizontal="center" vertical="center" shrinkToFit="1"/>
    </xf>
    <xf numFmtId="0" fontId="4" fillId="0" borderId="69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179" fontId="45" fillId="0" borderId="32" xfId="0" applyNumberFormat="1" applyFont="1" applyFill="1" applyBorder="1" applyAlignment="1">
      <alignment horizontal="right" vertical="center"/>
    </xf>
    <xf numFmtId="179" fontId="45" fillId="0" borderId="33" xfId="0" applyNumberFormat="1" applyFont="1" applyFill="1" applyBorder="1" applyAlignment="1">
      <alignment horizontal="right" vertical="center"/>
    </xf>
    <xf numFmtId="179" fontId="44" fillId="0" borderId="0" xfId="0" applyNumberFormat="1" applyFont="1" applyFill="1" applyBorder="1" applyAlignment="1">
      <alignment horizontal="right" vertical="center"/>
    </xf>
    <xf numFmtId="179" fontId="44" fillId="0" borderId="14" xfId="0" applyNumberFormat="1" applyFont="1" applyFill="1" applyBorder="1" applyAlignment="1">
      <alignment horizontal="right" vertical="center"/>
    </xf>
    <xf numFmtId="179" fontId="44" fillId="0" borderId="13" xfId="0" applyNumberFormat="1" applyFont="1" applyFill="1" applyBorder="1" applyAlignment="1">
      <alignment horizontal="right" vertical="center"/>
    </xf>
    <xf numFmtId="179" fontId="44" fillId="0" borderId="37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 shrinkToFit="1"/>
    </xf>
    <xf numFmtId="2" fontId="7" fillId="0" borderId="13" xfId="0" applyNumberFormat="1" applyFont="1" applyFill="1" applyBorder="1" applyAlignment="1">
      <alignment horizontal="center" vertical="center" shrinkToFit="1"/>
    </xf>
    <xf numFmtId="181" fontId="7" fillId="0" borderId="63" xfId="0" applyNumberFormat="1" applyFont="1" applyFill="1" applyBorder="1" applyAlignment="1">
      <alignment horizontal="center" vertical="center" shrinkToFit="1"/>
    </xf>
    <xf numFmtId="181" fontId="7" fillId="0" borderId="67" xfId="0" applyNumberFormat="1" applyFont="1" applyFill="1" applyBorder="1" applyAlignment="1">
      <alignment horizontal="center" vertical="center" shrinkToFit="1"/>
    </xf>
    <xf numFmtId="179" fontId="46" fillId="0" borderId="13" xfId="0" applyNumberFormat="1" applyFont="1" applyFill="1" applyBorder="1" applyAlignment="1">
      <alignment horizontal="right" vertical="center"/>
    </xf>
    <xf numFmtId="179" fontId="46" fillId="0" borderId="37" xfId="0" applyNumberFormat="1" applyFont="1" applyFill="1" applyBorder="1" applyAlignment="1">
      <alignment horizontal="right" vertical="center"/>
    </xf>
    <xf numFmtId="0" fontId="4" fillId="0" borderId="61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2" fontId="7" fillId="0" borderId="62" xfId="0" applyNumberFormat="1" applyFont="1" applyFill="1" applyBorder="1" applyAlignment="1">
      <alignment horizontal="center" vertical="center" shrinkToFit="1"/>
    </xf>
    <xf numFmtId="2" fontId="7" fillId="0" borderId="63" xfId="0" applyNumberFormat="1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7" fillId="0" borderId="46" xfId="0" applyNumberFormat="1" applyFont="1" applyFill="1" applyBorder="1" applyAlignment="1">
      <alignment horizontal="center" vertical="center" shrinkToFit="1"/>
    </xf>
    <xf numFmtId="0" fontId="7" fillId="0" borderId="47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4" fillId="0" borderId="71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70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wrapText="1" shrinkToFit="1"/>
    </xf>
    <xf numFmtId="0" fontId="8" fillId="0" borderId="46" xfId="0" applyNumberFormat="1" applyFont="1" applyFill="1" applyBorder="1" applyAlignment="1">
      <alignment horizontal="center" vertical="center" wrapText="1" shrinkToFit="1"/>
    </xf>
    <xf numFmtId="0" fontId="8" fillId="0" borderId="47" xfId="0" applyNumberFormat="1" applyFont="1" applyFill="1" applyBorder="1" applyAlignment="1">
      <alignment horizontal="center" vertical="center" wrapText="1" shrinkToFit="1"/>
    </xf>
    <xf numFmtId="0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17" xfId="0" applyNumberFormat="1" applyFont="1" applyFill="1" applyBorder="1" applyAlignment="1">
      <alignment horizontal="center" vertical="center" wrapText="1" shrinkToFit="1"/>
    </xf>
    <xf numFmtId="0" fontId="8" fillId="0" borderId="13" xfId="0" applyNumberFormat="1" applyFont="1" applyFill="1" applyBorder="1" applyAlignment="1">
      <alignment horizontal="center" vertical="center" wrapText="1" shrinkToFit="1"/>
    </xf>
    <xf numFmtId="0" fontId="8" fillId="0" borderId="18" xfId="0" applyNumberFormat="1" applyFont="1" applyFill="1" applyBorder="1" applyAlignment="1">
      <alignment horizontal="center" vertical="center" wrapText="1" shrinkToFit="1"/>
    </xf>
    <xf numFmtId="0" fontId="4" fillId="0" borderId="72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73" xfId="0" applyNumberFormat="1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 horizontal="center" vertical="center" shrinkToFit="1"/>
    </xf>
    <xf numFmtId="0" fontId="42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35" fillId="0" borderId="0" xfId="0" applyNumberFormat="1" applyFont="1" applyFill="1" applyBorder="1" applyAlignment="1">
      <alignment horizontal="center" vertical="center" shrinkToFit="1"/>
    </xf>
    <xf numFmtId="0" fontId="4" fillId="0" borderId="74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 quotePrefix="1">
      <alignment horizontal="center" vertical="center" shrinkToFit="1"/>
    </xf>
    <xf numFmtId="0" fontId="33" fillId="0" borderId="45" xfId="0" applyNumberFormat="1" applyFont="1" applyFill="1" applyBorder="1" applyAlignment="1">
      <alignment horizontal="center" vertical="center" wrapText="1" shrinkToFit="1"/>
    </xf>
    <xf numFmtId="0" fontId="33" fillId="0" borderId="46" xfId="0" applyNumberFormat="1" applyFont="1" applyFill="1" applyBorder="1" applyAlignment="1">
      <alignment horizontal="center" vertical="center" wrapText="1" shrinkToFit="1"/>
    </xf>
    <xf numFmtId="0" fontId="33" fillId="0" borderId="47" xfId="0" applyNumberFormat="1" applyFont="1" applyFill="1" applyBorder="1" applyAlignment="1">
      <alignment horizontal="center" vertical="center" wrapText="1" shrinkToFit="1"/>
    </xf>
    <xf numFmtId="0" fontId="33" fillId="0" borderId="15" xfId="0" applyNumberFormat="1" applyFont="1" applyFill="1" applyBorder="1" applyAlignment="1">
      <alignment horizontal="center" vertical="center" wrapText="1" shrinkToFit="1"/>
    </xf>
    <xf numFmtId="0" fontId="33" fillId="0" borderId="0" xfId="0" applyNumberFormat="1" applyFont="1" applyFill="1" applyBorder="1" applyAlignment="1">
      <alignment horizontal="center" vertical="center" wrapText="1" shrinkToFit="1"/>
    </xf>
    <xf numFmtId="0" fontId="33" fillId="0" borderId="16" xfId="0" applyNumberFormat="1" applyFont="1" applyFill="1" applyBorder="1" applyAlignment="1">
      <alignment horizontal="center" vertical="center" wrapText="1" shrinkToFit="1"/>
    </xf>
    <xf numFmtId="0" fontId="33" fillId="0" borderId="17" xfId="0" applyNumberFormat="1" applyFont="1" applyFill="1" applyBorder="1" applyAlignment="1">
      <alignment horizontal="center" vertical="center" wrapText="1" shrinkToFit="1"/>
    </xf>
    <xf numFmtId="0" fontId="33" fillId="0" borderId="13" xfId="0" applyNumberFormat="1" applyFont="1" applyFill="1" applyBorder="1" applyAlignment="1">
      <alignment horizontal="center" vertical="center" wrapText="1" shrinkToFit="1"/>
    </xf>
    <xf numFmtId="0" fontId="33" fillId="0" borderId="18" xfId="0" applyNumberFormat="1" applyFont="1" applyFill="1" applyBorder="1" applyAlignment="1">
      <alignment horizontal="center" vertical="center" wrapText="1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36" fillId="0" borderId="0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 quotePrefix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32" xfId="0" applyNumberFormat="1" applyFont="1" applyFill="1" applyBorder="1" applyAlignment="1">
      <alignment horizontal="center" vertical="center" shrinkToFit="1"/>
    </xf>
    <xf numFmtId="0" fontId="10" fillId="0" borderId="30" xfId="76" applyFont="1" applyBorder="1" applyAlignment="1">
      <alignment horizontal="center" vertical="center"/>
      <protection/>
    </xf>
    <xf numFmtId="0" fontId="10" fillId="0" borderId="14" xfId="76" applyFont="1" applyBorder="1" applyAlignment="1">
      <alignment horizontal="center" vertical="center"/>
      <protection/>
    </xf>
    <xf numFmtId="0" fontId="10" fillId="0" borderId="31" xfId="76" applyFont="1" applyBorder="1" applyAlignment="1">
      <alignment horizontal="center" vertical="center"/>
      <protection/>
    </xf>
    <xf numFmtId="0" fontId="10" fillId="0" borderId="33" xfId="76" applyFont="1" applyBorder="1" applyAlignment="1">
      <alignment horizontal="center" vertical="center"/>
      <protection/>
    </xf>
    <xf numFmtId="0" fontId="10" fillId="0" borderId="28" xfId="76" applyFont="1" applyBorder="1" applyAlignment="1">
      <alignment horizontal="center" vertical="center"/>
      <protection/>
    </xf>
    <xf numFmtId="0" fontId="10" fillId="0" borderId="29" xfId="76" applyFont="1" applyBorder="1" applyAlignment="1">
      <alignment horizontal="center" vertical="center"/>
      <protection/>
    </xf>
    <xf numFmtId="0" fontId="10" fillId="0" borderId="28" xfId="83" applyFont="1" applyBorder="1" applyAlignment="1">
      <alignment horizontal="center" vertical="center"/>
      <protection/>
    </xf>
    <xf numFmtId="0" fontId="10" fillId="0" borderId="75" xfId="83" applyFont="1" applyBorder="1" applyAlignment="1">
      <alignment horizontal="center" vertical="center"/>
      <protection/>
    </xf>
    <xf numFmtId="0" fontId="10" fillId="0" borderId="30" xfId="83" applyFont="1" applyBorder="1" applyAlignment="1">
      <alignment horizontal="center" vertical="center"/>
      <protection/>
    </xf>
    <xf numFmtId="0" fontId="10" fillId="0" borderId="76" xfId="83" applyFont="1" applyBorder="1" applyAlignment="1">
      <alignment horizontal="center" vertical="center"/>
      <protection/>
    </xf>
    <xf numFmtId="0" fontId="10" fillId="0" borderId="0" xfId="83" applyFont="1" applyBorder="1" applyAlignment="1">
      <alignment horizontal="center" vertical="center"/>
      <protection/>
    </xf>
    <xf numFmtId="0" fontId="10" fillId="0" borderId="14" xfId="83" applyFont="1" applyBorder="1" applyAlignment="1">
      <alignment horizontal="center" vertical="center"/>
      <protection/>
    </xf>
    <xf numFmtId="0" fontId="10" fillId="0" borderId="32" xfId="83" applyFont="1" applyBorder="1" applyAlignment="1">
      <alignment horizontal="center" vertical="center"/>
      <protection/>
    </xf>
    <xf numFmtId="0" fontId="10" fillId="0" borderId="33" xfId="83" applyFont="1" applyBorder="1" applyAlignment="1">
      <alignment horizontal="center" vertical="center"/>
      <protection/>
    </xf>
    <xf numFmtId="0" fontId="10" fillId="0" borderId="31" xfId="83" applyFont="1" applyBorder="1" applyAlignment="1">
      <alignment horizontal="center" vertical="center"/>
      <protection/>
    </xf>
    <xf numFmtId="0" fontId="10" fillId="0" borderId="77" xfId="83" applyFont="1" applyBorder="1" applyAlignment="1">
      <alignment horizontal="center" vertical="center"/>
      <protection/>
    </xf>
    <xf numFmtId="0" fontId="39" fillId="0" borderId="0" xfId="76" applyFont="1" applyAlignment="1">
      <alignment horizontal="center" vertical="center"/>
      <protection/>
    </xf>
    <xf numFmtId="0" fontId="10" fillId="0" borderId="78" xfId="76" applyFont="1" applyBorder="1" applyAlignment="1">
      <alignment horizontal="center" vertical="center"/>
      <protection/>
    </xf>
    <xf numFmtId="0" fontId="40" fillId="0" borderId="78" xfId="76" applyFont="1" applyBorder="1" applyAlignment="1">
      <alignment horizontal="center" vertical="center"/>
      <protection/>
    </xf>
    <xf numFmtId="0" fontId="10" fillId="0" borderId="10" xfId="83" applyFont="1" applyBorder="1" applyAlignment="1">
      <alignment horizontal="center" vertical="center"/>
      <protection/>
    </xf>
    <xf numFmtId="0" fontId="10" fillId="0" borderId="29" xfId="83" applyFont="1" applyBorder="1" applyAlignment="1">
      <alignment horizontal="center" vertical="center"/>
      <protection/>
    </xf>
    <xf numFmtId="0" fontId="10" fillId="0" borderId="28" xfId="76" applyFont="1" applyBorder="1" applyAlignment="1">
      <alignment horizontal="left" vertical="center"/>
      <protection/>
    </xf>
    <xf numFmtId="0" fontId="10" fillId="0" borderId="29" xfId="76" applyFont="1" applyBorder="1" applyAlignment="1">
      <alignment horizontal="left" vertical="center"/>
      <protection/>
    </xf>
    <xf numFmtId="0" fontId="10" fillId="0" borderId="30" xfId="76" applyFont="1" applyBorder="1" applyAlignment="1">
      <alignment horizontal="left" vertical="center"/>
      <protection/>
    </xf>
    <xf numFmtId="0" fontId="10" fillId="0" borderId="14" xfId="76" applyFont="1" applyBorder="1" applyAlignment="1">
      <alignment horizontal="left" vertical="center"/>
      <protection/>
    </xf>
    <xf numFmtId="0" fontId="41" fillId="0" borderId="28" xfId="76" applyFont="1" applyBorder="1" applyAlignment="1">
      <alignment horizontal="center" vertical="center"/>
      <protection/>
    </xf>
    <xf numFmtId="0" fontId="41" fillId="0" borderId="10" xfId="76" applyFont="1" applyBorder="1" applyAlignment="1">
      <alignment horizontal="center" vertical="center"/>
      <protection/>
    </xf>
    <xf numFmtId="0" fontId="41" fillId="0" borderId="29" xfId="76" applyFont="1" applyBorder="1" applyAlignment="1">
      <alignment horizontal="center" vertical="center"/>
      <protection/>
    </xf>
    <xf numFmtId="0" fontId="41" fillId="0" borderId="30" xfId="76" applyFont="1" applyBorder="1" applyAlignment="1">
      <alignment horizontal="center" vertical="center"/>
      <protection/>
    </xf>
    <xf numFmtId="0" fontId="41" fillId="0" borderId="0" xfId="76" applyFont="1" applyBorder="1" applyAlignment="1">
      <alignment horizontal="center" vertical="center"/>
      <protection/>
    </xf>
    <xf numFmtId="0" fontId="41" fillId="0" borderId="14" xfId="76" applyFont="1" applyBorder="1" applyAlignment="1">
      <alignment horizontal="center" vertical="center"/>
      <protection/>
    </xf>
    <xf numFmtId="0" fontId="41" fillId="0" borderId="31" xfId="76" applyFont="1" applyBorder="1" applyAlignment="1">
      <alignment horizontal="center" vertical="center"/>
      <protection/>
    </xf>
    <xf numFmtId="0" fontId="41" fillId="0" borderId="32" xfId="76" applyFont="1" applyBorder="1" applyAlignment="1">
      <alignment horizontal="center" vertical="center"/>
      <protection/>
    </xf>
    <xf numFmtId="0" fontId="41" fillId="0" borderId="33" xfId="76" applyFont="1" applyBorder="1" applyAlignment="1">
      <alignment horizontal="center" vertical="center"/>
      <protection/>
    </xf>
    <xf numFmtId="0" fontId="10" fillId="0" borderId="0" xfId="76" applyFont="1" applyBorder="1" applyAlignment="1">
      <alignment horizontal="center"/>
      <protection/>
    </xf>
    <xf numFmtId="0" fontId="10" fillId="0" borderId="0" xfId="76" applyFont="1" applyBorder="1" applyAlignment="1">
      <alignment horizontal="center" vertical="center"/>
      <protection/>
    </xf>
    <xf numFmtId="0" fontId="10" fillId="0" borderId="0" xfId="76" applyFont="1" applyBorder="1" applyAlignment="1">
      <alignment horizontal="left"/>
      <protection/>
    </xf>
    <xf numFmtId="0" fontId="10" fillId="0" borderId="0" xfId="76" applyFont="1" applyBorder="1" applyAlignment="1">
      <alignment horizontal="left" vertical="center"/>
      <protection/>
    </xf>
    <xf numFmtId="0" fontId="40" fillId="0" borderId="0" xfId="76" applyFont="1" applyBorder="1" applyAlignment="1">
      <alignment horizontal="center" vertical="center"/>
      <protection/>
    </xf>
    <xf numFmtId="0" fontId="10" fillId="0" borderId="0" xfId="78" applyNumberFormat="1" applyFont="1" applyFill="1" applyBorder="1" applyAlignment="1">
      <alignment horizontal="center" vertical="center"/>
    </xf>
    <xf numFmtId="10" fontId="10" fillId="0" borderId="0" xfId="78" applyNumberFormat="1" applyFont="1" applyFill="1" applyBorder="1" applyAlignment="1">
      <alignment horizontal="center" vertical="center"/>
    </xf>
    <xf numFmtId="0" fontId="8" fillId="0" borderId="0" xfId="78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78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87" fontId="10" fillId="0" borderId="0" xfId="78" applyNumberFormat="1" applyFont="1" applyFill="1" applyBorder="1" applyAlignment="1">
      <alignment horizontal="center" vertical="center"/>
    </xf>
    <xf numFmtId="187" fontId="7" fillId="0" borderId="0" xfId="70" applyNumberFormat="1" applyFont="1" applyFill="1" applyBorder="1" applyAlignment="1">
      <alignment horizontal="center"/>
    </xf>
    <xf numFmtId="0" fontId="7" fillId="0" borderId="0" xfId="70" applyNumberFormat="1" applyFont="1" applyFill="1" applyBorder="1" applyAlignment="1">
      <alignment horizontal="center"/>
    </xf>
    <xf numFmtId="0" fontId="4" fillId="0" borderId="0" xfId="7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70" applyNumberFormat="1" applyFont="1" applyFill="1" applyBorder="1" applyAlignment="1">
      <alignment horizontal="left" vertical="center"/>
    </xf>
    <xf numFmtId="49" fontId="10" fillId="0" borderId="0" xfId="78" applyNumberFormat="1" applyFont="1" applyFill="1" applyBorder="1" applyAlignment="1">
      <alignment horizontal="center" vertical="center"/>
    </xf>
    <xf numFmtId="10" fontId="7" fillId="0" borderId="0" xfId="70" applyNumberFormat="1" applyFont="1" applyFill="1" applyBorder="1" applyAlignment="1">
      <alignment horizontal="center"/>
    </xf>
    <xf numFmtId="0" fontId="0" fillId="25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27" borderId="28" xfId="0" applyNumberFormat="1" applyFont="1" applyFill="1" applyBorder="1" applyAlignment="1">
      <alignment horizontal="center" vertical="center"/>
    </xf>
    <xf numFmtId="0" fontId="0" fillId="27" borderId="10" xfId="0" applyNumberFormat="1" applyFont="1" applyFill="1" applyBorder="1" applyAlignment="1">
      <alignment horizontal="center" vertical="center"/>
    </xf>
    <xf numFmtId="0" fontId="0" fillId="27" borderId="29" xfId="0" applyNumberFormat="1" applyFont="1" applyFill="1" applyBorder="1" applyAlignment="1">
      <alignment horizontal="center" vertical="center"/>
    </xf>
    <xf numFmtId="0" fontId="0" fillId="27" borderId="30" xfId="0" applyNumberFormat="1" applyFont="1" applyFill="1" applyBorder="1" applyAlignment="1">
      <alignment horizontal="center" vertical="center"/>
    </xf>
    <xf numFmtId="0" fontId="0" fillId="27" borderId="0" xfId="0" applyNumberFormat="1" applyFont="1" applyFill="1" applyBorder="1" applyAlignment="1">
      <alignment horizontal="center" vertical="center"/>
    </xf>
    <xf numFmtId="0" fontId="0" fillId="27" borderId="14" xfId="0" applyNumberFormat="1" applyFont="1" applyFill="1" applyBorder="1" applyAlignment="1">
      <alignment horizontal="center" vertical="center"/>
    </xf>
    <xf numFmtId="0" fontId="0" fillId="27" borderId="31" xfId="0" applyNumberFormat="1" applyFont="1" applyFill="1" applyBorder="1" applyAlignment="1">
      <alignment horizontal="center" vertical="center"/>
    </xf>
    <xf numFmtId="0" fontId="0" fillId="27" borderId="32" xfId="0" applyNumberFormat="1" applyFont="1" applyFill="1" applyBorder="1" applyAlignment="1">
      <alignment horizontal="center" vertical="center"/>
    </xf>
    <xf numFmtId="0" fontId="0" fillId="27" borderId="3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10" xfId="63"/>
    <cellStyle name="標準 2" xfId="64"/>
    <cellStyle name="標準 2 2" xfId="65"/>
    <cellStyle name="標準 2 2 2" xfId="66"/>
    <cellStyle name="標準 2 2_2013NewMixkekka" xfId="67"/>
    <cellStyle name="標準 2_2013NewMixkekka" xfId="68"/>
    <cellStyle name="標準 3" xfId="69"/>
    <cellStyle name="標準 3_登録ナンバー" xfId="70"/>
    <cellStyle name="標準 4" xfId="71"/>
    <cellStyle name="標準 5" xfId="72"/>
    <cellStyle name="標準 6" xfId="73"/>
    <cellStyle name="標準 7" xfId="74"/>
    <cellStyle name="標準 9" xfId="75"/>
    <cellStyle name="標準_2013weekdaykakka(1)1" xfId="76"/>
    <cellStyle name="標準_Book2" xfId="77"/>
    <cellStyle name="標準_Book2_登録ナンバー" xfId="78"/>
    <cellStyle name="標準_Sheet1" xfId="79"/>
    <cellStyle name="標準_Sheet1_登録ナンバー" xfId="80"/>
    <cellStyle name="標準_登録ナンバー" xfId="81"/>
    <cellStyle name="標準_登録ナンバー　2013.06.07" xfId="82"/>
    <cellStyle name="標準_歴代入賞者" xfId="83"/>
    <cellStyle name="Followed Hyperlink" xfId="84"/>
    <cellStyle name="良い" xfId="85"/>
  </cellStyles>
  <dxfs count="4"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1.jpeg" /><Relationship Id="rId7" Type="http://schemas.openxmlformats.org/officeDocument/2006/relationships/image" Target="../media/image3.jpeg" /><Relationship Id="rId8" Type="http://schemas.openxmlformats.org/officeDocument/2006/relationships/image" Target="../media/image9.jpeg" /><Relationship Id="rId9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13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813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9525</xdr:rowOff>
    </xdr:from>
    <xdr:to>
      <xdr:col>8</xdr:col>
      <xdr:colOff>133350</xdr:colOff>
      <xdr:row>13</xdr:row>
      <xdr:rowOff>123825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9525"/>
          <a:ext cx="31146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38100</xdr:rowOff>
    </xdr:from>
    <xdr:to>
      <xdr:col>4</xdr:col>
      <xdr:colOff>209550</xdr:colOff>
      <xdr:row>29</xdr:row>
      <xdr:rowOff>19050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781300"/>
          <a:ext cx="29432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161925</xdr:rowOff>
    </xdr:from>
    <xdr:to>
      <xdr:col>4</xdr:col>
      <xdr:colOff>228600</xdr:colOff>
      <xdr:row>45</xdr:row>
      <xdr:rowOff>9525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476875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31</xdr:row>
      <xdr:rowOff>161925</xdr:rowOff>
    </xdr:from>
    <xdr:to>
      <xdr:col>7</xdr:col>
      <xdr:colOff>714375</xdr:colOff>
      <xdr:row>44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47975" y="5476875"/>
          <a:ext cx="29527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104775</xdr:rowOff>
    </xdr:from>
    <xdr:to>
      <xdr:col>4</xdr:col>
      <xdr:colOff>238125</xdr:colOff>
      <xdr:row>61</xdr:row>
      <xdr:rowOff>133350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334375"/>
          <a:ext cx="30003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48</xdr:row>
      <xdr:rowOff>123825</xdr:rowOff>
    </xdr:from>
    <xdr:to>
      <xdr:col>7</xdr:col>
      <xdr:colOff>781050</xdr:colOff>
      <xdr:row>61</xdr:row>
      <xdr:rowOff>133350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8353425"/>
          <a:ext cx="29813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66675</xdr:rowOff>
    </xdr:from>
    <xdr:to>
      <xdr:col>4</xdr:col>
      <xdr:colOff>228600</xdr:colOff>
      <xdr:row>77</xdr:row>
      <xdr:rowOff>85725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039475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95250</xdr:rowOff>
    </xdr:from>
    <xdr:to>
      <xdr:col>7</xdr:col>
      <xdr:colOff>600075</xdr:colOff>
      <xdr:row>77</xdr:row>
      <xdr:rowOff>66675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0" y="11068050"/>
          <a:ext cx="29241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ru_yoshida_88@leto.eonet.ne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11"/>
  </sheetPr>
  <dimension ref="B2:FE166"/>
  <sheetViews>
    <sheetView tabSelected="1" zoomScaleSheetLayoutView="100" workbookViewId="0" topLeftCell="A24">
      <selection activeCell="G5" sqref="G5:DN5"/>
    </sheetView>
  </sheetViews>
  <sheetFormatPr defaultColWidth="1.12109375" defaultRowHeight="7.5" customHeight="1"/>
  <cols>
    <col min="1" max="1" width="0.12890625" style="3" customWidth="1"/>
    <col min="2" max="2" width="0.5" style="3" customWidth="1"/>
    <col min="3" max="3" width="0.74609375" style="3" hidden="1" customWidth="1"/>
    <col min="4" max="4" width="0.875" style="3" hidden="1" customWidth="1"/>
    <col min="5" max="5" width="2.625" style="3" hidden="1" customWidth="1"/>
    <col min="6" max="6" width="1.875" style="3" hidden="1" customWidth="1"/>
    <col min="7" max="10" width="0.875" style="3" customWidth="1"/>
    <col min="11" max="11" width="1.25" style="3" customWidth="1"/>
    <col min="12" max="12" width="0.875" style="3" customWidth="1"/>
    <col min="13" max="14" width="0.875" style="3" hidden="1" customWidth="1"/>
    <col min="15" max="15" width="4.625" style="3" hidden="1" customWidth="1"/>
    <col min="16" max="18" width="0.875" style="3" customWidth="1"/>
    <col min="19" max="19" width="1.625" style="3" customWidth="1"/>
    <col min="20" max="21" width="0.875" style="3" customWidth="1"/>
    <col min="22" max="22" width="1.4921875" style="3" customWidth="1"/>
    <col min="23" max="30" width="0.875" style="3" customWidth="1"/>
    <col min="31" max="31" width="1.4921875" style="3" customWidth="1"/>
    <col min="32" max="34" width="0.875" style="3" customWidth="1"/>
    <col min="35" max="35" width="1.37890625" style="3" customWidth="1"/>
    <col min="36" max="38" width="0.875" style="3" customWidth="1"/>
    <col min="39" max="39" width="1.37890625" style="3" customWidth="1"/>
    <col min="40" max="42" width="0.875" style="3" customWidth="1"/>
    <col min="43" max="43" width="0.2421875" style="3" customWidth="1"/>
    <col min="44" max="44" width="1.625" style="3" customWidth="1"/>
    <col min="45" max="45" width="0.875" style="3" customWidth="1"/>
    <col min="46" max="46" width="2.875" style="3" customWidth="1"/>
    <col min="47" max="48" width="0.37109375" style="3" customWidth="1"/>
    <col min="49" max="50" width="1.25" style="3" customWidth="1"/>
    <col min="51" max="51" width="0.5" style="3" customWidth="1"/>
    <col min="52" max="52" width="1.25" style="3" customWidth="1"/>
    <col min="53" max="53" width="5.375" style="3" customWidth="1"/>
    <col min="54" max="54" width="2.375" style="3" customWidth="1"/>
    <col min="55" max="55" width="1.25" style="3" customWidth="1"/>
    <col min="56" max="56" width="0.12890625" style="3" customWidth="1"/>
    <col min="57" max="59" width="1.25" style="3" customWidth="1"/>
    <col min="60" max="60" width="0.6171875" style="3" customWidth="1"/>
    <col min="61" max="61" width="1.25" style="3" customWidth="1"/>
    <col min="62" max="62" width="0.74609375" style="3" hidden="1" customWidth="1"/>
    <col min="63" max="63" width="0.875" style="3" hidden="1" customWidth="1"/>
    <col min="64" max="64" width="5.00390625" style="3" hidden="1" customWidth="1"/>
    <col min="65" max="65" width="0.875" style="3" hidden="1" customWidth="1"/>
    <col min="66" max="68" width="0.875" style="3" customWidth="1"/>
    <col min="69" max="69" width="2.125" style="3" customWidth="1"/>
    <col min="70" max="70" width="0.875" style="3" customWidth="1"/>
    <col min="71" max="71" width="3.125" style="3" hidden="1" customWidth="1"/>
    <col min="72" max="72" width="0.875" style="3" hidden="1" customWidth="1"/>
    <col min="73" max="73" width="2.00390625" style="3" hidden="1" customWidth="1"/>
    <col min="74" max="75" width="0.875" style="3" customWidth="1"/>
    <col min="76" max="76" width="1.37890625" style="3" customWidth="1"/>
    <col min="77" max="79" width="0.875" style="3" customWidth="1"/>
    <col min="80" max="80" width="1.4921875" style="3" customWidth="1"/>
    <col min="81" max="102" width="0.875" style="3" customWidth="1"/>
    <col min="103" max="103" width="1.00390625" style="3" customWidth="1"/>
    <col min="104" max="104" width="2.875" style="3" customWidth="1"/>
    <col min="105" max="105" width="0.875" style="3" customWidth="1"/>
    <col min="106" max="106" width="0.12890625" style="3" customWidth="1"/>
    <col min="107" max="107" width="1.25" style="3" customWidth="1"/>
    <col min="108" max="108" width="0.5" style="3" customWidth="1"/>
    <col min="109" max="109" width="1.25" style="3" customWidth="1"/>
    <col min="110" max="110" width="1.12109375" style="3" customWidth="1"/>
    <col min="111" max="111" width="1.875" style="3" customWidth="1"/>
    <col min="112" max="112" width="2.375" style="3" customWidth="1"/>
    <col min="113" max="113" width="0.37109375" style="3" customWidth="1"/>
    <col min="114" max="117" width="1.12109375" style="3" customWidth="1"/>
    <col min="118" max="118" width="0.6171875" style="3" customWidth="1"/>
    <col min="119" max="16384" width="1.12109375" style="3" customWidth="1"/>
  </cols>
  <sheetData>
    <row r="2" spans="4:117" ht="12" customHeight="1">
      <c r="D2" s="410" t="s">
        <v>1371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</row>
    <row r="3" spans="4:117" ht="12" customHeight="1"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0"/>
      <c r="CE3" s="410"/>
      <c r="CF3" s="410"/>
      <c r="CG3" s="410"/>
      <c r="CH3" s="410"/>
      <c r="CI3" s="410"/>
      <c r="CJ3" s="410"/>
      <c r="CK3" s="410"/>
      <c r="CL3" s="410"/>
      <c r="CM3" s="410"/>
      <c r="CN3" s="410"/>
      <c r="CO3" s="410"/>
      <c r="CP3" s="410"/>
      <c r="CQ3" s="410"/>
      <c r="CR3" s="410"/>
      <c r="CS3" s="410"/>
      <c r="CT3" s="410"/>
      <c r="CU3" s="410"/>
      <c r="CV3" s="410"/>
      <c r="CW3" s="410"/>
      <c r="CX3" s="410"/>
      <c r="CY3" s="410"/>
      <c r="CZ3" s="410"/>
      <c r="DA3" s="410"/>
      <c r="DB3" s="410"/>
      <c r="DC3" s="410"/>
      <c r="DD3" s="410"/>
      <c r="DE3" s="410"/>
      <c r="DF3" s="410"/>
      <c r="DG3" s="410"/>
      <c r="DH3" s="410"/>
      <c r="DI3" s="410"/>
      <c r="DJ3" s="410"/>
      <c r="DK3" s="410"/>
      <c r="DL3" s="410"/>
      <c r="DM3" s="410"/>
    </row>
    <row r="4" spans="4:117" ht="12" customHeight="1"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410"/>
      <c r="CG4" s="410"/>
      <c r="CH4" s="410"/>
      <c r="CI4" s="410"/>
      <c r="CJ4" s="410"/>
      <c r="CK4" s="410"/>
      <c r="CL4" s="410"/>
      <c r="CM4" s="410"/>
      <c r="CN4" s="410"/>
      <c r="CO4" s="410"/>
      <c r="CP4" s="410"/>
      <c r="CQ4" s="410"/>
      <c r="CR4" s="410"/>
      <c r="CS4" s="410"/>
      <c r="CT4" s="410"/>
      <c r="CU4" s="410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0"/>
      <c r="DG4" s="410"/>
      <c r="DH4" s="410"/>
      <c r="DI4" s="410"/>
      <c r="DJ4" s="410"/>
      <c r="DK4" s="410"/>
      <c r="DL4" s="410"/>
      <c r="DM4" s="410"/>
    </row>
    <row r="5" spans="4:118" ht="28.5" customHeight="1">
      <c r="D5" s="240"/>
      <c r="E5" s="240"/>
      <c r="F5" s="240"/>
      <c r="G5" s="409" t="s">
        <v>1410</v>
      </c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  <c r="BQ5" s="409"/>
      <c r="BR5" s="409"/>
      <c r="BS5" s="409"/>
      <c r="BT5" s="409"/>
      <c r="BU5" s="409"/>
      <c r="BV5" s="409"/>
      <c r="BW5" s="409"/>
      <c r="BX5" s="409"/>
      <c r="BY5" s="409"/>
      <c r="BZ5" s="409"/>
      <c r="CA5" s="409"/>
      <c r="CB5" s="409"/>
      <c r="CC5" s="409"/>
      <c r="CD5" s="409"/>
      <c r="CE5" s="409"/>
      <c r="CF5" s="409"/>
      <c r="CG5" s="409"/>
      <c r="CH5" s="409"/>
      <c r="CI5" s="409"/>
      <c r="CJ5" s="409"/>
      <c r="CK5" s="409"/>
      <c r="CL5" s="409"/>
      <c r="CM5" s="409"/>
      <c r="CN5" s="409"/>
      <c r="CO5" s="409"/>
      <c r="CP5" s="409"/>
      <c r="CQ5" s="409"/>
      <c r="CR5" s="409"/>
      <c r="CS5" s="409"/>
      <c r="CT5" s="409"/>
      <c r="CU5" s="409"/>
      <c r="CV5" s="409"/>
      <c r="CW5" s="409"/>
      <c r="CX5" s="409"/>
      <c r="CY5" s="409"/>
      <c r="CZ5" s="409"/>
      <c r="DA5" s="409"/>
      <c r="DB5" s="409"/>
      <c r="DC5" s="409"/>
      <c r="DD5" s="409"/>
      <c r="DE5" s="409"/>
      <c r="DF5" s="409"/>
      <c r="DG5" s="409"/>
      <c r="DH5" s="409"/>
      <c r="DI5" s="409"/>
      <c r="DJ5" s="409"/>
      <c r="DK5" s="409"/>
      <c r="DL5" s="409"/>
      <c r="DM5" s="409"/>
      <c r="DN5" s="409"/>
    </row>
    <row r="6" spans="4:117" ht="12" customHeight="1">
      <c r="D6" s="430" t="s">
        <v>1375</v>
      </c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2"/>
      <c r="BK6" s="430" t="s">
        <v>1374</v>
      </c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0"/>
      <c r="CC6" s="430"/>
      <c r="CD6" s="430"/>
      <c r="CE6" s="430"/>
      <c r="CF6" s="430"/>
      <c r="CG6" s="430"/>
      <c r="CH6" s="430"/>
      <c r="CI6" s="430"/>
      <c r="CJ6" s="430"/>
      <c r="CK6" s="430"/>
      <c r="CL6" s="430"/>
      <c r="CM6" s="430"/>
      <c r="CN6" s="430"/>
      <c r="CO6" s="430"/>
      <c r="CP6" s="430"/>
      <c r="CQ6" s="430"/>
      <c r="CR6" s="430"/>
      <c r="CS6" s="430"/>
      <c r="CT6" s="430"/>
      <c r="CU6" s="430"/>
      <c r="CV6" s="430"/>
      <c r="CW6" s="430"/>
      <c r="CX6" s="430"/>
      <c r="CY6" s="430"/>
      <c r="CZ6" s="430"/>
      <c r="DA6" s="430"/>
      <c r="DB6" s="430"/>
      <c r="DC6" s="430"/>
      <c r="DD6" s="430"/>
      <c r="DE6" s="430"/>
      <c r="DF6" s="430"/>
      <c r="DG6" s="430"/>
      <c r="DH6" s="430"/>
      <c r="DI6" s="430"/>
      <c r="DJ6" s="430"/>
      <c r="DK6" s="430"/>
      <c r="DL6" s="430"/>
      <c r="DM6" s="430"/>
    </row>
    <row r="7" spans="4:117" ht="12" customHeight="1" thickBot="1"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431"/>
      <c r="BI7" s="2"/>
      <c r="BK7" s="431"/>
      <c r="BL7" s="431"/>
      <c r="BM7" s="431"/>
      <c r="BN7" s="431"/>
      <c r="BO7" s="431"/>
      <c r="BP7" s="431"/>
      <c r="BQ7" s="431"/>
      <c r="BR7" s="431"/>
      <c r="BS7" s="431"/>
      <c r="BT7" s="431"/>
      <c r="BU7" s="431"/>
      <c r="BV7" s="431"/>
      <c r="BW7" s="431"/>
      <c r="BX7" s="431"/>
      <c r="BY7" s="431"/>
      <c r="BZ7" s="431"/>
      <c r="CA7" s="431"/>
      <c r="CB7" s="431"/>
      <c r="CC7" s="431"/>
      <c r="CD7" s="431"/>
      <c r="CE7" s="431"/>
      <c r="CF7" s="431"/>
      <c r="CG7" s="431"/>
      <c r="CH7" s="431"/>
      <c r="CI7" s="431"/>
      <c r="CJ7" s="431"/>
      <c r="CK7" s="431"/>
      <c r="CL7" s="431"/>
      <c r="CM7" s="431"/>
      <c r="CN7" s="431"/>
      <c r="CO7" s="431"/>
      <c r="CP7" s="431"/>
      <c r="CQ7" s="431"/>
      <c r="CR7" s="431"/>
      <c r="CS7" s="431"/>
      <c r="CT7" s="431"/>
      <c r="CU7" s="431"/>
      <c r="CV7" s="431"/>
      <c r="CW7" s="431"/>
      <c r="CX7" s="431"/>
      <c r="CY7" s="431"/>
      <c r="CZ7" s="431"/>
      <c r="DA7" s="431"/>
      <c r="DB7" s="431"/>
      <c r="DC7" s="431"/>
      <c r="DD7" s="431"/>
      <c r="DE7" s="431"/>
      <c r="DF7" s="431"/>
      <c r="DG7" s="431"/>
      <c r="DH7" s="431"/>
      <c r="DI7" s="431"/>
      <c r="DJ7" s="431"/>
      <c r="DK7" s="431"/>
      <c r="DL7" s="431"/>
      <c r="DM7" s="431"/>
    </row>
    <row r="8" spans="2:118" ht="12" customHeight="1">
      <c r="B8" s="12"/>
      <c r="D8" s="389" t="s">
        <v>440</v>
      </c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5"/>
      <c r="U8" s="394" t="str">
        <f>G12</f>
        <v>吉田</v>
      </c>
      <c r="V8" s="361"/>
      <c r="W8" s="361"/>
      <c r="X8" s="361"/>
      <c r="Y8" s="361"/>
      <c r="Z8" s="361"/>
      <c r="AA8" s="361"/>
      <c r="AB8" s="395"/>
      <c r="AC8" s="296" t="str">
        <f>G16</f>
        <v>本池</v>
      </c>
      <c r="AD8" s="283"/>
      <c r="AE8" s="283"/>
      <c r="AF8" s="283"/>
      <c r="AG8" s="283"/>
      <c r="AH8" s="283"/>
      <c r="AI8" s="283"/>
      <c r="AJ8" s="283"/>
      <c r="AK8" s="394" t="str">
        <f>G20</f>
        <v>亀田</v>
      </c>
      <c r="AL8" s="361"/>
      <c r="AM8" s="361"/>
      <c r="AN8" s="361"/>
      <c r="AO8" s="361"/>
      <c r="AP8" s="361"/>
      <c r="AQ8" s="361"/>
      <c r="AR8" s="395"/>
      <c r="AS8" s="394" t="str">
        <f>G24</f>
        <v>田中</v>
      </c>
      <c r="AT8" s="361"/>
      <c r="AU8" s="361"/>
      <c r="AV8" s="361"/>
      <c r="AW8" s="361"/>
      <c r="AX8" s="361"/>
      <c r="AY8" s="361"/>
      <c r="AZ8" s="413"/>
      <c r="BA8" s="360">
        <f>IF(BA14&lt;&gt;"","取得","")</f>
      </c>
      <c r="BB8" s="34"/>
      <c r="BC8" s="361" t="s">
        <v>441</v>
      </c>
      <c r="BD8" s="361"/>
      <c r="BE8" s="361"/>
      <c r="BF8" s="361"/>
      <c r="BG8" s="361"/>
      <c r="BH8" s="362"/>
      <c r="BI8" s="236"/>
      <c r="BK8" s="389" t="s">
        <v>451</v>
      </c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5"/>
      <c r="CA8" s="394" t="str">
        <f>BN12</f>
        <v>永松</v>
      </c>
      <c r="CB8" s="361"/>
      <c r="CC8" s="361"/>
      <c r="CD8" s="361"/>
      <c r="CE8" s="361"/>
      <c r="CF8" s="361"/>
      <c r="CG8" s="361"/>
      <c r="CH8" s="395"/>
      <c r="CI8" s="296" t="str">
        <f>BN16</f>
        <v>中野</v>
      </c>
      <c r="CJ8" s="283"/>
      <c r="CK8" s="283"/>
      <c r="CL8" s="283"/>
      <c r="CM8" s="283"/>
      <c r="CN8" s="283"/>
      <c r="CO8" s="283"/>
      <c r="CP8" s="283"/>
      <c r="CQ8" s="394" t="str">
        <f>BN20</f>
        <v>小柳</v>
      </c>
      <c r="CR8" s="361"/>
      <c r="CS8" s="361"/>
      <c r="CT8" s="361"/>
      <c r="CU8" s="361"/>
      <c r="CV8" s="361"/>
      <c r="CW8" s="361"/>
      <c r="CX8" s="395"/>
      <c r="CY8" s="394" t="str">
        <f>BN24</f>
        <v>森谷</v>
      </c>
      <c r="CZ8" s="361"/>
      <c r="DA8" s="361"/>
      <c r="DB8" s="361"/>
      <c r="DC8" s="361"/>
      <c r="DD8" s="361"/>
      <c r="DE8" s="361"/>
      <c r="DF8" s="413"/>
      <c r="DG8" s="360">
        <f>IF(DG14&lt;&gt;"","取得","")</f>
      </c>
      <c r="DH8" s="34"/>
      <c r="DI8" s="361" t="s">
        <v>441</v>
      </c>
      <c r="DJ8" s="361"/>
      <c r="DK8" s="361"/>
      <c r="DL8" s="361"/>
      <c r="DM8" s="361"/>
      <c r="DN8" s="362"/>
    </row>
    <row r="9" spans="2:118" ht="12" customHeight="1">
      <c r="B9" s="12"/>
      <c r="D9" s="389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5"/>
      <c r="U9" s="296"/>
      <c r="V9" s="283"/>
      <c r="W9" s="283"/>
      <c r="X9" s="283"/>
      <c r="Y9" s="283"/>
      <c r="Z9" s="283"/>
      <c r="AA9" s="283"/>
      <c r="AB9" s="285"/>
      <c r="AC9" s="296"/>
      <c r="AD9" s="283"/>
      <c r="AE9" s="283"/>
      <c r="AF9" s="283"/>
      <c r="AG9" s="283"/>
      <c r="AH9" s="283"/>
      <c r="AI9" s="283"/>
      <c r="AJ9" s="283"/>
      <c r="AK9" s="296"/>
      <c r="AL9" s="283"/>
      <c r="AM9" s="283"/>
      <c r="AN9" s="283"/>
      <c r="AO9" s="283"/>
      <c r="AP9" s="283"/>
      <c r="AQ9" s="283"/>
      <c r="AR9" s="285"/>
      <c r="AS9" s="296"/>
      <c r="AT9" s="283"/>
      <c r="AU9" s="283"/>
      <c r="AV9" s="283"/>
      <c r="AW9" s="283"/>
      <c r="AX9" s="283"/>
      <c r="AY9" s="283"/>
      <c r="AZ9" s="375"/>
      <c r="BA9" s="355"/>
      <c r="BC9" s="283"/>
      <c r="BD9" s="283"/>
      <c r="BE9" s="283"/>
      <c r="BF9" s="283"/>
      <c r="BG9" s="283"/>
      <c r="BH9" s="353"/>
      <c r="BI9" s="236"/>
      <c r="BK9" s="389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5"/>
      <c r="CA9" s="296"/>
      <c r="CB9" s="283"/>
      <c r="CC9" s="283"/>
      <c r="CD9" s="283"/>
      <c r="CE9" s="283"/>
      <c r="CF9" s="283"/>
      <c r="CG9" s="283"/>
      <c r="CH9" s="285"/>
      <c r="CI9" s="296"/>
      <c r="CJ9" s="283"/>
      <c r="CK9" s="283"/>
      <c r="CL9" s="283"/>
      <c r="CM9" s="283"/>
      <c r="CN9" s="283"/>
      <c r="CO9" s="283"/>
      <c r="CP9" s="283"/>
      <c r="CQ9" s="296"/>
      <c r="CR9" s="283"/>
      <c r="CS9" s="283"/>
      <c r="CT9" s="283"/>
      <c r="CU9" s="283"/>
      <c r="CV9" s="283"/>
      <c r="CW9" s="283"/>
      <c r="CX9" s="285"/>
      <c r="CY9" s="296"/>
      <c r="CZ9" s="283"/>
      <c r="DA9" s="283"/>
      <c r="DB9" s="283"/>
      <c r="DC9" s="283"/>
      <c r="DD9" s="283"/>
      <c r="DE9" s="283"/>
      <c r="DF9" s="375"/>
      <c r="DG9" s="355"/>
      <c r="DI9" s="283"/>
      <c r="DJ9" s="283"/>
      <c r="DK9" s="283"/>
      <c r="DL9" s="283"/>
      <c r="DM9" s="283"/>
      <c r="DN9" s="353"/>
    </row>
    <row r="10" spans="2:118" ht="12" customHeight="1">
      <c r="B10" s="12"/>
      <c r="D10" s="389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5"/>
      <c r="U10" s="296" t="str">
        <f>P12</f>
        <v>安田</v>
      </c>
      <c r="V10" s="283"/>
      <c r="W10" s="283"/>
      <c r="X10" s="283"/>
      <c r="Y10" s="283"/>
      <c r="Z10" s="283"/>
      <c r="AA10" s="283"/>
      <c r="AB10" s="285"/>
      <c r="AC10" s="296" t="str">
        <f>P16</f>
        <v>竹下</v>
      </c>
      <c r="AD10" s="283"/>
      <c r="AE10" s="283"/>
      <c r="AF10" s="283"/>
      <c r="AG10" s="283"/>
      <c r="AH10" s="283"/>
      <c r="AI10" s="283"/>
      <c r="AJ10" s="283"/>
      <c r="AK10" s="296" t="str">
        <f>P20</f>
        <v>下羽根</v>
      </c>
      <c r="AL10" s="283"/>
      <c r="AM10" s="283"/>
      <c r="AN10" s="283"/>
      <c r="AO10" s="283"/>
      <c r="AP10" s="283"/>
      <c r="AQ10" s="283"/>
      <c r="AR10" s="285"/>
      <c r="AS10" s="283" t="str">
        <f>P24</f>
        <v>西村</v>
      </c>
      <c r="AT10" s="283"/>
      <c r="AU10" s="283"/>
      <c r="AV10" s="283"/>
      <c r="AW10" s="283"/>
      <c r="AX10" s="283"/>
      <c r="AY10" s="283"/>
      <c r="AZ10" s="375"/>
      <c r="BA10" s="355">
        <f>IF(BA14&lt;&gt;"","ゲーム率","")</f>
      </c>
      <c r="BB10" s="283"/>
      <c r="BC10" s="283" t="s">
        <v>442</v>
      </c>
      <c r="BD10" s="283"/>
      <c r="BE10" s="283"/>
      <c r="BF10" s="283"/>
      <c r="BG10" s="283"/>
      <c r="BH10" s="353"/>
      <c r="BI10" s="236"/>
      <c r="BK10" s="389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5"/>
      <c r="CA10" s="296" t="str">
        <f>BV12</f>
        <v>筒井</v>
      </c>
      <c r="CB10" s="283"/>
      <c r="CC10" s="283"/>
      <c r="CD10" s="283"/>
      <c r="CE10" s="283"/>
      <c r="CF10" s="283"/>
      <c r="CG10" s="283"/>
      <c r="CH10" s="285"/>
      <c r="CI10" s="296" t="str">
        <f>BV16</f>
        <v>谷口</v>
      </c>
      <c r="CJ10" s="283"/>
      <c r="CK10" s="283"/>
      <c r="CL10" s="283"/>
      <c r="CM10" s="283"/>
      <c r="CN10" s="283"/>
      <c r="CO10" s="283"/>
      <c r="CP10" s="283"/>
      <c r="CQ10" s="296" t="str">
        <f>BV20</f>
        <v>成宮</v>
      </c>
      <c r="CR10" s="283"/>
      <c r="CS10" s="283"/>
      <c r="CT10" s="283"/>
      <c r="CU10" s="283"/>
      <c r="CV10" s="283"/>
      <c r="CW10" s="283"/>
      <c r="CX10" s="285"/>
      <c r="CY10" s="283" t="str">
        <f>BV24</f>
        <v>飯塚</v>
      </c>
      <c r="CZ10" s="283"/>
      <c r="DA10" s="283"/>
      <c r="DB10" s="283"/>
      <c r="DC10" s="283"/>
      <c r="DD10" s="283"/>
      <c r="DE10" s="283"/>
      <c r="DF10" s="375"/>
      <c r="DG10" s="355">
        <f>IF(DG14&lt;&gt;"","ゲーム率","")</f>
      </c>
      <c r="DH10" s="283"/>
      <c r="DI10" s="283" t="s">
        <v>442</v>
      </c>
      <c r="DJ10" s="283"/>
      <c r="DK10" s="283"/>
      <c r="DL10" s="283"/>
      <c r="DM10" s="283"/>
      <c r="DN10" s="353"/>
    </row>
    <row r="11" spans="2:118" ht="12" customHeight="1">
      <c r="B11" s="12"/>
      <c r="D11" s="396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84"/>
      <c r="U11" s="383"/>
      <c r="V11" s="337"/>
      <c r="W11" s="337"/>
      <c r="X11" s="337"/>
      <c r="Y11" s="337"/>
      <c r="Z11" s="337"/>
      <c r="AA11" s="337"/>
      <c r="AB11" s="384"/>
      <c r="AC11" s="383"/>
      <c r="AD11" s="337"/>
      <c r="AE11" s="337"/>
      <c r="AF11" s="337"/>
      <c r="AG11" s="337"/>
      <c r="AH11" s="337"/>
      <c r="AI11" s="337"/>
      <c r="AJ11" s="337"/>
      <c r="AK11" s="383"/>
      <c r="AL11" s="337"/>
      <c r="AM11" s="337"/>
      <c r="AN11" s="337"/>
      <c r="AO11" s="337"/>
      <c r="AP11" s="337"/>
      <c r="AQ11" s="337"/>
      <c r="AR11" s="384"/>
      <c r="AS11" s="337"/>
      <c r="AT11" s="337"/>
      <c r="AU11" s="337"/>
      <c r="AV11" s="337"/>
      <c r="AW11" s="337"/>
      <c r="AX11" s="337"/>
      <c r="AY11" s="337"/>
      <c r="AZ11" s="376"/>
      <c r="BA11" s="356"/>
      <c r="BB11" s="337"/>
      <c r="BC11" s="337"/>
      <c r="BD11" s="337"/>
      <c r="BE11" s="337"/>
      <c r="BF11" s="337"/>
      <c r="BG11" s="337"/>
      <c r="BH11" s="354"/>
      <c r="BI11" s="236"/>
      <c r="BK11" s="396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84"/>
      <c r="CA11" s="383"/>
      <c r="CB11" s="337"/>
      <c r="CC11" s="337"/>
      <c r="CD11" s="337"/>
      <c r="CE11" s="337"/>
      <c r="CF11" s="337"/>
      <c r="CG11" s="337"/>
      <c r="CH11" s="384"/>
      <c r="CI11" s="383"/>
      <c r="CJ11" s="337"/>
      <c r="CK11" s="337"/>
      <c r="CL11" s="337"/>
      <c r="CM11" s="337"/>
      <c r="CN11" s="337"/>
      <c r="CO11" s="337"/>
      <c r="CP11" s="337"/>
      <c r="CQ11" s="383"/>
      <c r="CR11" s="337"/>
      <c r="CS11" s="337"/>
      <c r="CT11" s="337"/>
      <c r="CU11" s="337"/>
      <c r="CV11" s="337"/>
      <c r="CW11" s="337"/>
      <c r="CX11" s="384"/>
      <c r="CY11" s="337"/>
      <c r="CZ11" s="337"/>
      <c r="DA11" s="337"/>
      <c r="DB11" s="337"/>
      <c r="DC11" s="337"/>
      <c r="DD11" s="337"/>
      <c r="DE11" s="337"/>
      <c r="DF11" s="376"/>
      <c r="DG11" s="356"/>
      <c r="DH11" s="337"/>
      <c r="DI11" s="337"/>
      <c r="DJ11" s="337"/>
      <c r="DK11" s="337"/>
      <c r="DL11" s="337"/>
      <c r="DM11" s="337"/>
      <c r="DN11" s="354"/>
    </row>
    <row r="12" spans="2:118" s="2" customFormat="1" ht="12" customHeight="1">
      <c r="B12" s="224"/>
      <c r="C12" s="388">
        <f>BE14</f>
        <v>3</v>
      </c>
      <c r="D12" s="393" t="s">
        <v>82</v>
      </c>
      <c r="E12" s="277"/>
      <c r="F12" s="277"/>
      <c r="G12" s="277" t="str">
        <f>IF(D12="ここに","",VLOOKUP(D12,'登録ナンバー'!$A$1:$C$616,2,0))</f>
        <v>吉田</v>
      </c>
      <c r="H12" s="277"/>
      <c r="I12" s="277"/>
      <c r="J12" s="277"/>
      <c r="K12" s="277"/>
      <c r="L12" s="277" t="s">
        <v>444</v>
      </c>
      <c r="M12" s="277" t="s">
        <v>83</v>
      </c>
      <c r="N12" s="277"/>
      <c r="O12" s="277"/>
      <c r="P12" s="277" t="str">
        <f>IF(M12="ここに","",VLOOKUP(M12,'登録ナンバー'!$A$1:$C$616,2,0))</f>
        <v>安田</v>
      </c>
      <c r="Q12" s="277"/>
      <c r="R12" s="277"/>
      <c r="S12" s="277"/>
      <c r="T12" s="269"/>
      <c r="U12" s="397">
        <f>IF(AC12="","丸付き数字は試合順番","")</f>
      </c>
      <c r="V12" s="398"/>
      <c r="W12" s="398"/>
      <c r="X12" s="398"/>
      <c r="Y12" s="398"/>
      <c r="Z12" s="398"/>
      <c r="AA12" s="398"/>
      <c r="AB12" s="399"/>
      <c r="AC12" s="264">
        <v>5</v>
      </c>
      <c r="AD12" s="265"/>
      <c r="AE12" s="265"/>
      <c r="AF12" s="265" t="s">
        <v>445</v>
      </c>
      <c r="AG12" s="265">
        <v>6</v>
      </c>
      <c r="AH12" s="265"/>
      <c r="AI12" s="265"/>
      <c r="AJ12" s="357"/>
      <c r="AK12" s="264">
        <v>2</v>
      </c>
      <c r="AL12" s="265"/>
      <c r="AM12" s="265"/>
      <c r="AN12" s="265" t="s">
        <v>445</v>
      </c>
      <c r="AO12" s="277">
        <v>6</v>
      </c>
      <c r="AP12" s="277"/>
      <c r="AQ12" s="277"/>
      <c r="AR12" s="269"/>
      <c r="AS12" s="264" t="s">
        <v>1382</v>
      </c>
      <c r="AT12" s="265"/>
      <c r="AU12" s="265" t="s">
        <v>445</v>
      </c>
      <c r="AV12" s="265">
        <v>3</v>
      </c>
      <c r="AW12" s="265"/>
      <c r="AX12" s="265"/>
      <c r="AY12" s="265"/>
      <c r="AZ12" s="307"/>
      <c r="BA12" s="310" t="str">
        <f>IF(COUNTIF(BB12:BD25,1)=2,"直接対決","")</f>
        <v>直接対決</v>
      </c>
      <c r="BB12" s="320">
        <f>COUNTIF(U12:AZ13,"⑥")+COUNTIF(U12:AZ13,"⑦")</f>
        <v>1</v>
      </c>
      <c r="BC12" s="320"/>
      <c r="BD12" s="320"/>
      <c r="BE12" s="322">
        <f>IF(AC12="","",3-BB12)</f>
        <v>2</v>
      </c>
      <c r="BF12" s="322"/>
      <c r="BG12" s="322"/>
      <c r="BH12" s="323"/>
      <c r="BI12" s="237"/>
      <c r="BJ12" s="388">
        <f>DK14</f>
        <v>1</v>
      </c>
      <c r="BK12" s="385" t="s">
        <v>86</v>
      </c>
      <c r="BL12" s="303"/>
      <c r="BM12" s="303"/>
      <c r="BN12" s="301" t="str">
        <f>IF(BK12="ここに","",VLOOKUP(BK12,'登録ナンバー'!$A$1:$C$619,2,0))</f>
        <v>永松</v>
      </c>
      <c r="BO12" s="301"/>
      <c r="BP12" s="301"/>
      <c r="BQ12" s="301"/>
      <c r="BR12" s="382" t="s">
        <v>444</v>
      </c>
      <c r="BS12" s="303" t="s">
        <v>87</v>
      </c>
      <c r="BT12" s="303"/>
      <c r="BU12" s="303"/>
      <c r="BV12" s="301" t="str">
        <f>IF(BS12="ここに","",VLOOKUP(BS12,'登録ナンバー'!$A$1:$C$619,2,0))</f>
        <v>筒井</v>
      </c>
      <c r="BW12" s="301"/>
      <c r="BX12" s="301"/>
      <c r="BY12" s="301"/>
      <c r="BZ12" s="301"/>
      <c r="CA12" s="418">
        <f>IF(CI12="","丸付き数字は試合順番","")</f>
      </c>
      <c r="CB12" s="419"/>
      <c r="CC12" s="419"/>
      <c r="CD12" s="419"/>
      <c r="CE12" s="419"/>
      <c r="CF12" s="419"/>
      <c r="CG12" s="419"/>
      <c r="CH12" s="420"/>
      <c r="CI12" s="264" t="s">
        <v>1383</v>
      </c>
      <c r="CJ12" s="265"/>
      <c r="CK12" s="265"/>
      <c r="CL12" s="265" t="s">
        <v>445</v>
      </c>
      <c r="CM12" s="265">
        <v>0</v>
      </c>
      <c r="CN12" s="265"/>
      <c r="CO12" s="265"/>
      <c r="CP12" s="357"/>
      <c r="CQ12" s="264" t="s">
        <v>1383</v>
      </c>
      <c r="CR12" s="265"/>
      <c r="CS12" s="265"/>
      <c r="CT12" s="265" t="s">
        <v>445</v>
      </c>
      <c r="CU12" s="277">
        <v>0</v>
      </c>
      <c r="CV12" s="277"/>
      <c r="CW12" s="277"/>
      <c r="CX12" s="269"/>
      <c r="CY12" s="264" t="s">
        <v>1383</v>
      </c>
      <c r="CZ12" s="265"/>
      <c r="DA12" s="265" t="s">
        <v>445</v>
      </c>
      <c r="DB12" s="265">
        <v>2</v>
      </c>
      <c r="DC12" s="265"/>
      <c r="DD12" s="265"/>
      <c r="DE12" s="265"/>
      <c r="DF12" s="307"/>
      <c r="DG12" s="377">
        <f>IF(COUNTIF(DH12:DJ25,1)=2,"直接対決","")</f>
      </c>
      <c r="DH12" s="351">
        <f>COUNTIF(CA12:DF13,"⑥")+COUNTIF(CA12:DF13,"⑦")</f>
        <v>3</v>
      </c>
      <c r="DI12" s="351"/>
      <c r="DJ12" s="351"/>
      <c r="DK12" s="322">
        <f>IF(CI12="","",3-DH12)</f>
        <v>0</v>
      </c>
      <c r="DL12" s="322"/>
      <c r="DM12" s="322"/>
      <c r="DN12" s="323"/>
    </row>
    <row r="13" spans="2:118" s="2" customFormat="1" ht="12" customHeight="1">
      <c r="B13" s="224"/>
      <c r="C13" s="388"/>
      <c r="D13" s="389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5"/>
      <c r="U13" s="400"/>
      <c r="V13" s="401"/>
      <c r="W13" s="401"/>
      <c r="X13" s="401"/>
      <c r="Y13" s="401"/>
      <c r="Z13" s="401"/>
      <c r="AA13" s="401"/>
      <c r="AB13" s="402"/>
      <c r="AC13" s="266"/>
      <c r="AD13" s="267"/>
      <c r="AE13" s="267"/>
      <c r="AF13" s="267"/>
      <c r="AG13" s="267"/>
      <c r="AH13" s="267"/>
      <c r="AI13" s="267"/>
      <c r="AJ13" s="358"/>
      <c r="AK13" s="266"/>
      <c r="AL13" s="267"/>
      <c r="AM13" s="267"/>
      <c r="AN13" s="267"/>
      <c r="AO13" s="283"/>
      <c r="AP13" s="283"/>
      <c r="AQ13" s="283"/>
      <c r="AR13" s="285"/>
      <c r="AS13" s="266"/>
      <c r="AT13" s="267"/>
      <c r="AU13" s="267"/>
      <c r="AV13" s="267"/>
      <c r="AW13" s="267"/>
      <c r="AX13" s="267"/>
      <c r="AY13" s="267"/>
      <c r="AZ13" s="308"/>
      <c r="BA13" s="311"/>
      <c r="BB13" s="321"/>
      <c r="BC13" s="321"/>
      <c r="BD13" s="321"/>
      <c r="BE13" s="324"/>
      <c r="BF13" s="324"/>
      <c r="BG13" s="324"/>
      <c r="BH13" s="325"/>
      <c r="BI13" s="237"/>
      <c r="BJ13" s="388"/>
      <c r="BK13" s="379"/>
      <c r="BL13" s="305"/>
      <c r="BM13" s="305"/>
      <c r="BN13" s="302"/>
      <c r="BO13" s="302"/>
      <c r="BP13" s="302"/>
      <c r="BQ13" s="302"/>
      <c r="BR13" s="382"/>
      <c r="BS13" s="305"/>
      <c r="BT13" s="305"/>
      <c r="BU13" s="305"/>
      <c r="BV13" s="302"/>
      <c r="BW13" s="302"/>
      <c r="BX13" s="302"/>
      <c r="BY13" s="302"/>
      <c r="BZ13" s="302"/>
      <c r="CA13" s="421"/>
      <c r="CB13" s="422"/>
      <c r="CC13" s="422"/>
      <c r="CD13" s="422"/>
      <c r="CE13" s="422"/>
      <c r="CF13" s="422"/>
      <c r="CG13" s="422"/>
      <c r="CH13" s="423"/>
      <c r="CI13" s="266"/>
      <c r="CJ13" s="267"/>
      <c r="CK13" s="267"/>
      <c r="CL13" s="267"/>
      <c r="CM13" s="267"/>
      <c r="CN13" s="267"/>
      <c r="CO13" s="267"/>
      <c r="CP13" s="358"/>
      <c r="CQ13" s="266"/>
      <c r="CR13" s="267"/>
      <c r="CS13" s="267"/>
      <c r="CT13" s="267"/>
      <c r="CU13" s="283"/>
      <c r="CV13" s="283"/>
      <c r="CW13" s="283"/>
      <c r="CX13" s="285"/>
      <c r="CY13" s="266"/>
      <c r="CZ13" s="267"/>
      <c r="DA13" s="267"/>
      <c r="DB13" s="267"/>
      <c r="DC13" s="267"/>
      <c r="DD13" s="267"/>
      <c r="DE13" s="267"/>
      <c r="DF13" s="308"/>
      <c r="DG13" s="378"/>
      <c r="DH13" s="352"/>
      <c r="DI13" s="352"/>
      <c r="DJ13" s="352"/>
      <c r="DK13" s="324"/>
      <c r="DL13" s="324"/>
      <c r="DM13" s="324"/>
      <c r="DN13" s="325"/>
    </row>
    <row r="14" spans="2:118" ht="16.5" customHeight="1">
      <c r="B14" s="12"/>
      <c r="D14" s="389" t="s">
        <v>83</v>
      </c>
      <c r="E14" s="283"/>
      <c r="F14" s="283"/>
      <c r="G14" s="283" t="str">
        <f>IF(D12="ここに","",VLOOKUP(D12,'登録ナンバー'!$A$1:$D$616,4,0))</f>
        <v>プラチナ</v>
      </c>
      <c r="H14" s="283"/>
      <c r="I14" s="283"/>
      <c r="J14" s="283"/>
      <c r="K14" s="283"/>
      <c r="L14" s="2"/>
      <c r="M14" s="283" t="s">
        <v>446</v>
      </c>
      <c r="N14" s="283"/>
      <c r="O14" s="283"/>
      <c r="P14" s="283" t="str">
        <f>IF(M12="ここに","",VLOOKUP(M12,'登録ナンバー'!$A$1:$D$616,4,0))</f>
        <v>プラチナ</v>
      </c>
      <c r="Q14" s="283"/>
      <c r="R14" s="283"/>
      <c r="S14" s="283"/>
      <c r="T14" s="285"/>
      <c r="U14" s="400"/>
      <c r="V14" s="401"/>
      <c r="W14" s="401"/>
      <c r="X14" s="401"/>
      <c r="Y14" s="401"/>
      <c r="Z14" s="401"/>
      <c r="AA14" s="401"/>
      <c r="AB14" s="402"/>
      <c r="AC14" s="266"/>
      <c r="AD14" s="267"/>
      <c r="AE14" s="267"/>
      <c r="AF14" s="267"/>
      <c r="AG14" s="267"/>
      <c r="AH14" s="267"/>
      <c r="AI14" s="267"/>
      <c r="AJ14" s="358"/>
      <c r="AK14" s="266"/>
      <c r="AL14" s="267"/>
      <c r="AM14" s="267"/>
      <c r="AN14" s="267"/>
      <c r="AO14" s="283"/>
      <c r="AP14" s="283"/>
      <c r="AQ14" s="283"/>
      <c r="AR14" s="285"/>
      <c r="AS14" s="266"/>
      <c r="AT14" s="267"/>
      <c r="AU14" s="267"/>
      <c r="AV14" s="267"/>
      <c r="AW14" s="267"/>
      <c r="AX14" s="267"/>
      <c r="AY14" s="267"/>
      <c r="AZ14" s="308"/>
      <c r="BA14" s="326">
        <f>IF(OR(COUNTIF(BB12:BD25,2)=3,COUNTIF(BB12:BD25,1)=3),(AC15+AK15+AS15)/(AC15+AK15+AG12+AO12+AX12+AS15),"")</f>
      </c>
      <c r="BB14" s="312"/>
      <c r="BC14" s="312"/>
      <c r="BD14" s="312"/>
      <c r="BE14" s="347">
        <f>IF(BA14&lt;&gt;"",RANK(BA14,BA14:BA27),RANK(BB12,BB12:BD25))</f>
        <v>3</v>
      </c>
      <c r="BF14" s="347"/>
      <c r="BG14" s="347"/>
      <c r="BH14" s="348"/>
      <c r="BI14" s="238"/>
      <c r="BK14" s="379" t="s">
        <v>446</v>
      </c>
      <c r="BL14" s="305"/>
      <c r="BM14" s="305"/>
      <c r="BN14" s="302" t="str">
        <f>IF(BK12="ここに","",VLOOKUP(BK12,'登録ナンバー'!$A$1:$D$619,4,0))</f>
        <v>Kテニス</v>
      </c>
      <c r="BO14" s="302"/>
      <c r="BP14" s="302"/>
      <c r="BQ14" s="302"/>
      <c r="BR14" s="94"/>
      <c r="BS14" s="382" t="s">
        <v>446</v>
      </c>
      <c r="BT14" s="382"/>
      <c r="BU14" s="382"/>
      <c r="BV14" s="302" t="str">
        <f>IF(BS12="ここに","",VLOOKUP(BS12,'登録ナンバー'!$A$1:$D$619,4,0))</f>
        <v>ぼんズ</v>
      </c>
      <c r="BW14" s="302"/>
      <c r="BX14" s="302"/>
      <c r="BY14" s="302"/>
      <c r="BZ14" s="387"/>
      <c r="CA14" s="421"/>
      <c r="CB14" s="422"/>
      <c r="CC14" s="422"/>
      <c r="CD14" s="422"/>
      <c r="CE14" s="422"/>
      <c r="CF14" s="422"/>
      <c r="CG14" s="422"/>
      <c r="CH14" s="423"/>
      <c r="CI14" s="266"/>
      <c r="CJ14" s="267"/>
      <c r="CK14" s="267"/>
      <c r="CL14" s="267"/>
      <c r="CM14" s="267"/>
      <c r="CN14" s="267"/>
      <c r="CO14" s="267"/>
      <c r="CP14" s="358"/>
      <c r="CQ14" s="266"/>
      <c r="CR14" s="267"/>
      <c r="CS14" s="267"/>
      <c r="CT14" s="267"/>
      <c r="CU14" s="283"/>
      <c r="CV14" s="283"/>
      <c r="CW14" s="283"/>
      <c r="CX14" s="285"/>
      <c r="CY14" s="266"/>
      <c r="CZ14" s="267"/>
      <c r="DA14" s="267"/>
      <c r="DB14" s="267"/>
      <c r="DC14" s="267"/>
      <c r="DD14" s="267"/>
      <c r="DE14" s="267"/>
      <c r="DF14" s="308"/>
      <c r="DG14" s="371">
        <f>IF(OR(COUNTIF(DH12:DJ25,2)=3,COUNTIF(DH12:DJ25,1)=3),(CI15+CQ15+CY15)/(CI15+CQ15+CM12+CU12+DD12+CY15),"")</f>
      </c>
      <c r="DH14" s="369"/>
      <c r="DI14" s="369"/>
      <c r="DJ14" s="369"/>
      <c r="DK14" s="333">
        <f>IF(DG14&lt;&gt;"",RANK(DG14,DG14:DG27),RANK(DH12,DH12:DJ25))</f>
        <v>1</v>
      </c>
      <c r="DL14" s="333"/>
      <c r="DM14" s="333"/>
      <c r="DN14" s="334"/>
    </row>
    <row r="15" spans="2:118" ht="6" customHeight="1" hidden="1">
      <c r="B15" s="12"/>
      <c r="D15" s="389"/>
      <c r="E15" s="283"/>
      <c r="F15" s="283"/>
      <c r="G15" s="2"/>
      <c r="H15" s="2"/>
      <c r="I15" s="2"/>
      <c r="J15" s="2"/>
      <c r="K15" s="2"/>
      <c r="L15" s="2"/>
      <c r="M15" s="389"/>
      <c r="N15" s="283"/>
      <c r="O15" s="283"/>
      <c r="P15" s="2"/>
      <c r="Q15" s="2"/>
      <c r="R15" s="2"/>
      <c r="S15" s="9"/>
      <c r="T15" s="22"/>
      <c r="U15" s="403"/>
      <c r="V15" s="404"/>
      <c r="W15" s="404"/>
      <c r="X15" s="404"/>
      <c r="Y15" s="404"/>
      <c r="Z15" s="404"/>
      <c r="AA15" s="404"/>
      <c r="AB15" s="405"/>
      <c r="AC15" s="18">
        <f>IF(AC12="⑦","7",IF(AC12="⑥","6",AC12))</f>
        <v>5</v>
      </c>
      <c r="AD15" s="19"/>
      <c r="AE15" s="19"/>
      <c r="AF15" s="19"/>
      <c r="AG15" s="19"/>
      <c r="AH15" s="19"/>
      <c r="AI15" s="19"/>
      <c r="AJ15" s="20"/>
      <c r="AK15" s="18">
        <f>IF(AK12="⑦","7",IF(AK12="⑥","6",AK12))</f>
        <v>2</v>
      </c>
      <c r="AL15" s="19"/>
      <c r="AM15" s="19"/>
      <c r="AN15" s="19"/>
      <c r="AO15" s="19"/>
      <c r="AP15" s="19"/>
      <c r="AQ15" s="19"/>
      <c r="AR15" s="20"/>
      <c r="AS15" s="19" t="str">
        <f>IF(AS12="⑦","7",IF(AS12="⑥","6",AS12))</f>
        <v>6</v>
      </c>
      <c r="AT15" s="19"/>
      <c r="AU15" s="19"/>
      <c r="AV15" s="6"/>
      <c r="AW15" s="2"/>
      <c r="AX15" s="6"/>
      <c r="AY15" s="6"/>
      <c r="AZ15" s="36"/>
      <c r="BA15" s="327"/>
      <c r="BB15" s="332"/>
      <c r="BC15" s="332"/>
      <c r="BD15" s="332"/>
      <c r="BE15" s="349"/>
      <c r="BF15" s="349"/>
      <c r="BG15" s="349"/>
      <c r="BH15" s="350"/>
      <c r="BI15" s="238"/>
      <c r="BK15" s="380"/>
      <c r="BL15" s="381"/>
      <c r="BM15" s="381"/>
      <c r="BN15" s="95"/>
      <c r="BO15" s="95"/>
      <c r="BP15" s="95"/>
      <c r="BQ15" s="96"/>
      <c r="BR15" s="94"/>
      <c r="BS15" s="381"/>
      <c r="BT15" s="381"/>
      <c r="BU15" s="381"/>
      <c r="BV15" s="95"/>
      <c r="BW15" s="95"/>
      <c r="BX15" s="95"/>
      <c r="BY15" s="98"/>
      <c r="BZ15" s="120"/>
      <c r="CA15" s="424"/>
      <c r="CB15" s="425"/>
      <c r="CC15" s="425"/>
      <c r="CD15" s="425"/>
      <c r="CE15" s="425"/>
      <c r="CF15" s="425"/>
      <c r="CG15" s="425"/>
      <c r="CH15" s="426"/>
      <c r="CI15" s="242" t="str">
        <f>IF(CI12="⑦","7",IF(CI12="⑥","6",CI12))</f>
        <v>6</v>
      </c>
      <c r="CJ15" s="243"/>
      <c r="CK15" s="243"/>
      <c r="CL15" s="243"/>
      <c r="CM15" s="243"/>
      <c r="CN15" s="243"/>
      <c r="CO15" s="243"/>
      <c r="CP15" s="244"/>
      <c r="CQ15" s="242" t="str">
        <f>IF(CQ12="⑦","7",IF(CQ12="⑥","6",CQ12))</f>
        <v>6</v>
      </c>
      <c r="CR15" s="243"/>
      <c r="CS15" s="243"/>
      <c r="CT15" s="243"/>
      <c r="CU15" s="243"/>
      <c r="CV15" s="243"/>
      <c r="CW15" s="243"/>
      <c r="CX15" s="244"/>
      <c r="CY15" s="243" t="str">
        <f>IF(CY12="⑦","7",IF(CY12="⑥","6",CY12))</f>
        <v>6</v>
      </c>
      <c r="CZ15" s="243"/>
      <c r="DA15" s="243"/>
      <c r="DB15" s="245"/>
      <c r="DC15" s="241"/>
      <c r="DD15" s="245"/>
      <c r="DE15" s="245"/>
      <c r="DF15" s="246"/>
      <c r="DG15" s="372"/>
      <c r="DH15" s="370"/>
      <c r="DI15" s="370"/>
      <c r="DJ15" s="370"/>
      <c r="DK15" s="335"/>
      <c r="DL15" s="335"/>
      <c r="DM15" s="335"/>
      <c r="DN15" s="336"/>
    </row>
    <row r="16" spans="2:118" ht="12" customHeight="1">
      <c r="B16" s="12"/>
      <c r="C16" s="388">
        <f>BE18</f>
        <v>2</v>
      </c>
      <c r="D16" s="393" t="s">
        <v>94</v>
      </c>
      <c r="E16" s="277"/>
      <c r="F16" s="277"/>
      <c r="G16" s="390" t="str">
        <f>IF(D16="ここに","",VLOOKUP(D16,'登録ナンバー'!$A$1:$C$616,2,0))</f>
        <v>本池</v>
      </c>
      <c r="H16" s="390"/>
      <c r="I16" s="390"/>
      <c r="J16" s="390"/>
      <c r="K16" s="390"/>
      <c r="L16" s="390" t="s">
        <v>444</v>
      </c>
      <c r="M16" s="390" t="s">
        <v>95</v>
      </c>
      <c r="N16" s="390"/>
      <c r="O16" s="390"/>
      <c r="P16" s="390" t="str">
        <f>IF(M16="ここに","",VLOOKUP(M16,'登録ナンバー'!$A$1:$C$616,2,0))</f>
        <v>竹下</v>
      </c>
      <c r="Q16" s="390"/>
      <c r="R16" s="390"/>
      <c r="S16" s="390"/>
      <c r="T16" s="391"/>
      <c r="U16" s="309" t="str">
        <f>IF(AC12="","",IF(AND(AG12=6,AC12&lt;&gt;"⑦"),"⑥",IF(AG12=7,"⑦",AG12)))</f>
        <v>⑥</v>
      </c>
      <c r="V16" s="277"/>
      <c r="W16" s="277"/>
      <c r="X16" s="277" t="s">
        <v>445</v>
      </c>
      <c r="Y16" s="277">
        <f>IF(AC12="","",IF(AC12="⑥",6,IF(AC12="⑦",7,AC12)))</f>
        <v>5</v>
      </c>
      <c r="Z16" s="277"/>
      <c r="AA16" s="277"/>
      <c r="AB16" s="269"/>
      <c r="AC16" s="338"/>
      <c r="AD16" s="339"/>
      <c r="AE16" s="339"/>
      <c r="AF16" s="339"/>
      <c r="AG16" s="339"/>
      <c r="AH16" s="339"/>
      <c r="AI16" s="339"/>
      <c r="AJ16" s="340"/>
      <c r="AK16" s="264">
        <v>5</v>
      </c>
      <c r="AL16" s="265"/>
      <c r="AM16" s="265"/>
      <c r="AN16" s="265" t="s">
        <v>445</v>
      </c>
      <c r="AO16" s="277">
        <v>6</v>
      </c>
      <c r="AP16" s="277"/>
      <c r="AQ16" s="277"/>
      <c r="AR16" s="269"/>
      <c r="AS16" s="264" t="s">
        <v>1382</v>
      </c>
      <c r="AT16" s="265"/>
      <c r="AU16" s="265" t="s">
        <v>445</v>
      </c>
      <c r="AV16" s="265">
        <v>5</v>
      </c>
      <c r="AW16" s="265"/>
      <c r="AX16" s="265"/>
      <c r="AY16" s="265"/>
      <c r="AZ16" s="307"/>
      <c r="BA16" s="310" t="str">
        <f>IF(COUNTIF(BB12:BD27,1)=2,"直接対決","")</f>
        <v>直接対決</v>
      </c>
      <c r="BB16" s="320">
        <f>COUNTIF(U16:AZ17,"⑥")+COUNTIF(U16:AZ17,"⑦")</f>
        <v>2</v>
      </c>
      <c r="BC16" s="320"/>
      <c r="BD16" s="320"/>
      <c r="BE16" s="322">
        <f>IF(AC12="","",3-BB16)</f>
        <v>1</v>
      </c>
      <c r="BF16" s="322"/>
      <c r="BG16" s="322"/>
      <c r="BH16" s="323"/>
      <c r="BI16" s="237"/>
      <c r="BJ16" s="388">
        <f>DK18</f>
        <v>4</v>
      </c>
      <c r="BK16" s="385" t="s">
        <v>96</v>
      </c>
      <c r="BL16" s="303"/>
      <c r="BM16" s="303"/>
      <c r="BN16" s="303" t="str">
        <f>IF(BK16="ここに","",VLOOKUP(BK16,'登録ナンバー'!$A$1:$C$619,2,0))</f>
        <v>中野</v>
      </c>
      <c r="BO16" s="303"/>
      <c r="BP16" s="303"/>
      <c r="BQ16" s="303"/>
      <c r="BR16" s="382" t="s">
        <v>444</v>
      </c>
      <c r="BS16" s="303" t="s">
        <v>902</v>
      </c>
      <c r="BT16" s="303"/>
      <c r="BU16" s="303"/>
      <c r="BV16" s="303" t="s">
        <v>856</v>
      </c>
      <c r="BW16" s="303"/>
      <c r="BX16" s="303"/>
      <c r="BY16" s="303"/>
      <c r="BZ16" s="304"/>
      <c r="CA16" s="309">
        <f>IF(CI12="","",IF(AND(CM12=6,CI12&lt;&gt;"⑦"),"⑥",IF(CM12=7,"⑦",CM12)))</f>
        <v>0</v>
      </c>
      <c r="CB16" s="277"/>
      <c r="CC16" s="277"/>
      <c r="CD16" s="277" t="s">
        <v>445</v>
      </c>
      <c r="CE16" s="277">
        <f>IF(CI12="","",IF(CI12="⑥",6,IF(CI12="⑦",7,CI12)))</f>
        <v>6</v>
      </c>
      <c r="CF16" s="277"/>
      <c r="CG16" s="277"/>
      <c r="CH16" s="269"/>
      <c r="CI16" s="338"/>
      <c r="CJ16" s="339"/>
      <c r="CK16" s="339"/>
      <c r="CL16" s="339"/>
      <c r="CM16" s="339"/>
      <c r="CN16" s="339"/>
      <c r="CO16" s="339"/>
      <c r="CP16" s="340"/>
      <c r="CQ16" s="264">
        <v>2</v>
      </c>
      <c r="CR16" s="265"/>
      <c r="CS16" s="265"/>
      <c r="CT16" s="265" t="s">
        <v>445</v>
      </c>
      <c r="CU16" s="277">
        <v>6</v>
      </c>
      <c r="CV16" s="277"/>
      <c r="CW16" s="277"/>
      <c r="CX16" s="269"/>
      <c r="CY16" s="264">
        <v>3</v>
      </c>
      <c r="CZ16" s="265"/>
      <c r="DA16" s="265" t="s">
        <v>445</v>
      </c>
      <c r="DB16" s="265">
        <v>6</v>
      </c>
      <c r="DC16" s="265"/>
      <c r="DD16" s="265"/>
      <c r="DE16" s="265"/>
      <c r="DF16" s="307"/>
      <c r="DG16" s="310">
        <f>IF(COUNTIF(DH12:DJ27,1)=2,"直接対決","")</f>
      </c>
      <c r="DH16" s="320">
        <f>COUNTIF(CA16:DF17,"⑥")+COUNTIF(CA16:DF17,"⑦")</f>
        <v>0</v>
      </c>
      <c r="DI16" s="320"/>
      <c r="DJ16" s="320"/>
      <c r="DK16" s="322">
        <f>IF(CI12="","",3-DH16)</f>
        <v>3</v>
      </c>
      <c r="DL16" s="322"/>
      <c r="DM16" s="322"/>
      <c r="DN16" s="323"/>
    </row>
    <row r="17" spans="2:118" ht="12" customHeight="1">
      <c r="B17" s="12"/>
      <c r="C17" s="388"/>
      <c r="D17" s="389"/>
      <c r="E17" s="283"/>
      <c r="F17" s="283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392"/>
      <c r="U17" s="296"/>
      <c r="V17" s="283"/>
      <c r="W17" s="283"/>
      <c r="X17" s="283"/>
      <c r="Y17" s="283"/>
      <c r="Z17" s="283"/>
      <c r="AA17" s="283"/>
      <c r="AB17" s="285"/>
      <c r="AC17" s="341"/>
      <c r="AD17" s="342"/>
      <c r="AE17" s="342"/>
      <c r="AF17" s="342"/>
      <c r="AG17" s="342"/>
      <c r="AH17" s="342"/>
      <c r="AI17" s="342"/>
      <c r="AJ17" s="343"/>
      <c r="AK17" s="266"/>
      <c r="AL17" s="267"/>
      <c r="AM17" s="267"/>
      <c r="AN17" s="267"/>
      <c r="AO17" s="283"/>
      <c r="AP17" s="283"/>
      <c r="AQ17" s="283"/>
      <c r="AR17" s="285"/>
      <c r="AS17" s="266"/>
      <c r="AT17" s="267"/>
      <c r="AU17" s="267"/>
      <c r="AV17" s="267"/>
      <c r="AW17" s="267"/>
      <c r="AX17" s="267"/>
      <c r="AY17" s="267"/>
      <c r="AZ17" s="308"/>
      <c r="BA17" s="311"/>
      <c r="BB17" s="321"/>
      <c r="BC17" s="321"/>
      <c r="BD17" s="321"/>
      <c r="BE17" s="324"/>
      <c r="BF17" s="324"/>
      <c r="BG17" s="324"/>
      <c r="BH17" s="325"/>
      <c r="BI17" s="237"/>
      <c r="BJ17" s="388"/>
      <c r="BK17" s="379"/>
      <c r="BL17" s="305"/>
      <c r="BM17" s="305"/>
      <c r="BN17" s="305"/>
      <c r="BO17" s="305"/>
      <c r="BP17" s="305"/>
      <c r="BQ17" s="305"/>
      <c r="BR17" s="382"/>
      <c r="BS17" s="305"/>
      <c r="BT17" s="305"/>
      <c r="BU17" s="305"/>
      <c r="BV17" s="305"/>
      <c r="BW17" s="305"/>
      <c r="BX17" s="305"/>
      <c r="BY17" s="305"/>
      <c r="BZ17" s="306"/>
      <c r="CA17" s="296"/>
      <c r="CB17" s="283"/>
      <c r="CC17" s="283"/>
      <c r="CD17" s="283"/>
      <c r="CE17" s="283"/>
      <c r="CF17" s="283"/>
      <c r="CG17" s="283"/>
      <c r="CH17" s="285"/>
      <c r="CI17" s="341"/>
      <c r="CJ17" s="342"/>
      <c r="CK17" s="342"/>
      <c r="CL17" s="342"/>
      <c r="CM17" s="342"/>
      <c r="CN17" s="342"/>
      <c r="CO17" s="342"/>
      <c r="CP17" s="343"/>
      <c r="CQ17" s="266"/>
      <c r="CR17" s="267"/>
      <c r="CS17" s="267"/>
      <c r="CT17" s="267"/>
      <c r="CU17" s="283"/>
      <c r="CV17" s="283"/>
      <c r="CW17" s="283"/>
      <c r="CX17" s="285"/>
      <c r="CY17" s="266"/>
      <c r="CZ17" s="267"/>
      <c r="DA17" s="267"/>
      <c r="DB17" s="267"/>
      <c r="DC17" s="267"/>
      <c r="DD17" s="267"/>
      <c r="DE17" s="267"/>
      <c r="DF17" s="308"/>
      <c r="DG17" s="311"/>
      <c r="DH17" s="321"/>
      <c r="DI17" s="321"/>
      <c r="DJ17" s="321"/>
      <c r="DK17" s="324"/>
      <c r="DL17" s="324"/>
      <c r="DM17" s="324"/>
      <c r="DN17" s="325"/>
    </row>
    <row r="18" spans="2:118" ht="20.25" customHeight="1">
      <c r="B18" s="12"/>
      <c r="C18" s="12"/>
      <c r="D18" s="389" t="s">
        <v>446</v>
      </c>
      <c r="E18" s="283"/>
      <c r="F18" s="283"/>
      <c r="G18" s="283" t="str">
        <f>IF(D16="ここに","",VLOOKUP(D16,'登録ナンバー'!$A$1:$D$616,4,0))</f>
        <v>プラチナ</v>
      </c>
      <c r="H18" s="283"/>
      <c r="I18" s="283"/>
      <c r="J18" s="283"/>
      <c r="K18" s="283"/>
      <c r="L18" s="2"/>
      <c r="M18" s="283" t="s">
        <v>446</v>
      </c>
      <c r="N18" s="283"/>
      <c r="O18" s="283"/>
      <c r="P18" s="283" t="str">
        <f>IF(M16="ここに","",VLOOKUP(M16,'登録ナンバー'!$A$1:$D$616,4,0))</f>
        <v>うさかめ</v>
      </c>
      <c r="Q18" s="283"/>
      <c r="R18" s="283"/>
      <c r="S18" s="283"/>
      <c r="T18" s="285"/>
      <c r="U18" s="296"/>
      <c r="V18" s="283"/>
      <c r="W18" s="283"/>
      <c r="X18" s="283"/>
      <c r="Y18" s="283"/>
      <c r="Z18" s="283"/>
      <c r="AA18" s="283"/>
      <c r="AB18" s="285"/>
      <c r="AC18" s="341"/>
      <c r="AD18" s="342"/>
      <c r="AE18" s="342"/>
      <c r="AF18" s="342"/>
      <c r="AG18" s="342"/>
      <c r="AH18" s="342"/>
      <c r="AI18" s="342"/>
      <c r="AJ18" s="343"/>
      <c r="AK18" s="266"/>
      <c r="AL18" s="267"/>
      <c r="AM18" s="267"/>
      <c r="AN18" s="267"/>
      <c r="AO18" s="283"/>
      <c r="AP18" s="283"/>
      <c r="AQ18" s="283"/>
      <c r="AR18" s="285"/>
      <c r="AS18" s="266"/>
      <c r="AT18" s="267"/>
      <c r="AU18" s="267"/>
      <c r="AV18" s="267"/>
      <c r="AW18" s="267"/>
      <c r="AX18" s="267"/>
      <c r="AY18" s="267"/>
      <c r="AZ18" s="308"/>
      <c r="BA18" s="326">
        <f>IF(OR(COUNTIF(BB12:BD25,2)=3,COUNTIF(BB12:BD25,1)=3),(U19+AK19+AS19)/(U19+AK19+Y16+AO16+AX16+AS19),"")</f>
      </c>
      <c r="BB18" s="283"/>
      <c r="BC18" s="283"/>
      <c r="BD18" s="283"/>
      <c r="BE18" s="365">
        <v>2</v>
      </c>
      <c r="BF18" s="365"/>
      <c r="BG18" s="365"/>
      <c r="BH18" s="366"/>
      <c r="BI18" s="238"/>
      <c r="BJ18" s="12"/>
      <c r="BK18" s="379" t="s">
        <v>446</v>
      </c>
      <c r="BL18" s="305"/>
      <c r="BM18" s="305"/>
      <c r="BN18" s="305" t="str">
        <f>IF(BK16="ここに","",VLOOKUP(BK16,'登録ナンバー'!$A$1:$D$619,4,0))</f>
        <v>プラチナ</v>
      </c>
      <c r="BO18" s="305"/>
      <c r="BP18" s="305"/>
      <c r="BQ18" s="305"/>
      <c r="BR18" s="94"/>
      <c r="BS18" s="382" t="s">
        <v>446</v>
      </c>
      <c r="BT18" s="382"/>
      <c r="BU18" s="382"/>
      <c r="BV18" s="305" t="s">
        <v>1066</v>
      </c>
      <c r="BW18" s="305"/>
      <c r="BX18" s="305"/>
      <c r="BY18" s="305"/>
      <c r="BZ18" s="306"/>
      <c r="CA18" s="296"/>
      <c r="CB18" s="283"/>
      <c r="CC18" s="283"/>
      <c r="CD18" s="283"/>
      <c r="CE18" s="283"/>
      <c r="CF18" s="283"/>
      <c r="CG18" s="283"/>
      <c r="CH18" s="285"/>
      <c r="CI18" s="341"/>
      <c r="CJ18" s="342"/>
      <c r="CK18" s="342"/>
      <c r="CL18" s="342"/>
      <c r="CM18" s="342"/>
      <c r="CN18" s="342"/>
      <c r="CO18" s="342"/>
      <c r="CP18" s="343"/>
      <c r="CQ18" s="266"/>
      <c r="CR18" s="267"/>
      <c r="CS18" s="267"/>
      <c r="CT18" s="267"/>
      <c r="CU18" s="283"/>
      <c r="CV18" s="283"/>
      <c r="CW18" s="283"/>
      <c r="CX18" s="285"/>
      <c r="CY18" s="266"/>
      <c r="CZ18" s="267"/>
      <c r="DA18" s="267"/>
      <c r="DB18" s="267"/>
      <c r="DC18" s="267"/>
      <c r="DD18" s="267"/>
      <c r="DE18" s="267"/>
      <c r="DF18" s="308"/>
      <c r="DG18" s="326">
        <f>IF(OR(COUNTIF(DH12:DJ25,2)=3,COUNTIF(DH12:DJ25,1)=3),(CA19+CQ19+CY19)/(CA19+CQ19+CE16+CU16+DD16+CY19),"")</f>
      </c>
      <c r="DH18" s="283"/>
      <c r="DI18" s="283"/>
      <c r="DJ18" s="283"/>
      <c r="DK18" s="316">
        <f>IF(DG18&lt;&gt;"",RANK(DG18,DG14:DG27),RANK(DH16,DH12:DJ25))</f>
        <v>4</v>
      </c>
      <c r="DL18" s="316"/>
      <c r="DM18" s="316"/>
      <c r="DN18" s="317"/>
    </row>
    <row r="19" spans="2:118" ht="4.5" customHeight="1" hidden="1">
      <c r="B19" s="12"/>
      <c r="C19" s="12"/>
      <c r="D19" s="389"/>
      <c r="E19" s="283"/>
      <c r="F19" s="283"/>
      <c r="G19" s="2"/>
      <c r="H19" s="2"/>
      <c r="I19" s="2"/>
      <c r="J19" s="2"/>
      <c r="K19" s="2"/>
      <c r="L19" s="2"/>
      <c r="M19" s="389"/>
      <c r="N19" s="283"/>
      <c r="O19" s="283"/>
      <c r="P19" s="2"/>
      <c r="Q19" s="2"/>
      <c r="R19" s="2"/>
      <c r="S19" s="9"/>
      <c r="T19" s="22"/>
      <c r="U19" s="18" t="str">
        <f>IF(U16="⑦","7",IF(U16="⑥","6",U16))</f>
        <v>6</v>
      </c>
      <c r="V19" s="9"/>
      <c r="W19" s="9"/>
      <c r="X19" s="9"/>
      <c r="Y19" s="9"/>
      <c r="Z19" s="9"/>
      <c r="AA19" s="9"/>
      <c r="AB19" s="22"/>
      <c r="AC19" s="344"/>
      <c r="AD19" s="345"/>
      <c r="AE19" s="345"/>
      <c r="AF19" s="345"/>
      <c r="AG19" s="345"/>
      <c r="AH19" s="345"/>
      <c r="AI19" s="345"/>
      <c r="AJ19" s="346"/>
      <c r="AK19" s="18">
        <f>IF(AK16="⑦","7",IF(AK16="⑥","6",AK16))</f>
        <v>5</v>
      </c>
      <c r="AL19" s="19"/>
      <c r="AM19" s="19"/>
      <c r="AN19" s="19"/>
      <c r="AO19" s="19"/>
      <c r="AP19" s="19"/>
      <c r="AQ19" s="19"/>
      <c r="AR19" s="20"/>
      <c r="AS19" s="19" t="str">
        <f>IF(AS16="⑦","7",IF(AS16="⑥","6",AS16))</f>
        <v>6</v>
      </c>
      <c r="AT19" s="19"/>
      <c r="AU19" s="19"/>
      <c r="AV19" s="19"/>
      <c r="AW19" s="19"/>
      <c r="AX19" s="19"/>
      <c r="AY19" s="19"/>
      <c r="AZ19" s="25"/>
      <c r="BA19" s="327"/>
      <c r="BB19" s="337"/>
      <c r="BC19" s="337"/>
      <c r="BD19" s="337"/>
      <c r="BE19" s="367"/>
      <c r="BF19" s="367"/>
      <c r="BG19" s="367"/>
      <c r="BH19" s="368"/>
      <c r="BI19" s="238"/>
      <c r="BJ19" s="12"/>
      <c r="BK19" s="380"/>
      <c r="BL19" s="381"/>
      <c r="BM19" s="381"/>
      <c r="BN19" s="95"/>
      <c r="BO19" s="95"/>
      <c r="BP19" s="95"/>
      <c r="BQ19" s="96"/>
      <c r="BR19" s="94"/>
      <c r="BS19" s="381"/>
      <c r="BT19" s="381"/>
      <c r="BU19" s="381"/>
      <c r="BV19" s="95"/>
      <c r="BW19" s="95"/>
      <c r="BX19" s="95"/>
      <c r="BY19" s="98"/>
      <c r="BZ19" s="120"/>
      <c r="CA19" s="18">
        <f>IF(CA16="⑦","7",IF(CA16="⑥","6",CA16))</f>
        <v>0</v>
      </c>
      <c r="CB19" s="9"/>
      <c r="CC19" s="9"/>
      <c r="CD19" s="9"/>
      <c r="CE19" s="9"/>
      <c r="CF19" s="9"/>
      <c r="CG19" s="9"/>
      <c r="CH19" s="22"/>
      <c r="CI19" s="344"/>
      <c r="CJ19" s="345"/>
      <c r="CK19" s="345"/>
      <c r="CL19" s="345"/>
      <c r="CM19" s="345"/>
      <c r="CN19" s="345"/>
      <c r="CO19" s="345"/>
      <c r="CP19" s="346"/>
      <c r="CQ19" s="18">
        <f>IF(CQ16="⑦","7",IF(CQ16="⑥","6",CQ16))</f>
        <v>2</v>
      </c>
      <c r="CR19" s="19"/>
      <c r="CS19" s="19"/>
      <c r="CT19" s="19"/>
      <c r="CU19" s="19"/>
      <c r="CV19" s="19"/>
      <c r="CW19" s="19"/>
      <c r="CX19" s="20"/>
      <c r="CY19" s="19">
        <f>IF(CY16="⑦","7",IF(CY16="⑥","6",CY16))</f>
        <v>3</v>
      </c>
      <c r="CZ19" s="19"/>
      <c r="DA19" s="19"/>
      <c r="DB19" s="19"/>
      <c r="DC19" s="19"/>
      <c r="DD19" s="19"/>
      <c r="DE19" s="19"/>
      <c r="DF19" s="25"/>
      <c r="DG19" s="327"/>
      <c r="DH19" s="337"/>
      <c r="DI19" s="337"/>
      <c r="DJ19" s="337"/>
      <c r="DK19" s="373"/>
      <c r="DL19" s="373"/>
      <c r="DM19" s="373"/>
      <c r="DN19" s="374"/>
    </row>
    <row r="20" spans="2:118" ht="12" customHeight="1">
      <c r="B20" s="12"/>
      <c r="C20" s="388">
        <f>BE22</f>
        <v>1</v>
      </c>
      <c r="D20" s="393" t="s">
        <v>443</v>
      </c>
      <c r="E20" s="277"/>
      <c r="F20" s="277"/>
      <c r="G20" s="277" t="s">
        <v>110</v>
      </c>
      <c r="H20" s="277"/>
      <c r="I20" s="277"/>
      <c r="J20" s="277"/>
      <c r="K20" s="277"/>
      <c r="L20" s="277" t="s">
        <v>444</v>
      </c>
      <c r="M20" s="277" t="s">
        <v>443</v>
      </c>
      <c r="N20" s="277"/>
      <c r="O20" s="277"/>
      <c r="P20" s="277" t="s">
        <v>111</v>
      </c>
      <c r="Q20" s="277"/>
      <c r="R20" s="277"/>
      <c r="S20" s="277"/>
      <c r="T20" s="269"/>
      <c r="U20" s="309" t="str">
        <f>IF(AO12="","",IF(AND(AO12=6,AK12&lt;&gt;"⑦"),"⑥",IF(AO12=7,"⑦",AO12)))</f>
        <v>⑥</v>
      </c>
      <c r="V20" s="277"/>
      <c r="W20" s="277"/>
      <c r="X20" s="277" t="s">
        <v>445</v>
      </c>
      <c r="Y20" s="277">
        <f>IF(AO12="","",IF(AK12="⑥",6,IF(AK12="⑦",7,AK12)))</f>
        <v>2</v>
      </c>
      <c r="Z20" s="277"/>
      <c r="AA20" s="277"/>
      <c r="AB20" s="269"/>
      <c r="AC20" s="309" t="s">
        <v>1382</v>
      </c>
      <c r="AD20" s="277"/>
      <c r="AE20" s="277"/>
      <c r="AF20" s="277" t="s">
        <v>445</v>
      </c>
      <c r="AG20" s="277">
        <f>IF(AO16="","",IF(AK16="⑥",6,IF(AK16="⑦",7,AK16)))</f>
        <v>5</v>
      </c>
      <c r="AH20" s="277"/>
      <c r="AI20" s="277"/>
      <c r="AJ20" s="269"/>
      <c r="AK20" s="279"/>
      <c r="AL20" s="280"/>
      <c r="AM20" s="280"/>
      <c r="AN20" s="280"/>
      <c r="AO20" s="280"/>
      <c r="AP20" s="280"/>
      <c r="AQ20" s="280"/>
      <c r="AR20" s="270"/>
      <c r="AS20" s="264">
        <v>4</v>
      </c>
      <c r="AT20" s="265"/>
      <c r="AU20" s="265" t="s">
        <v>445</v>
      </c>
      <c r="AV20" s="265">
        <v>6</v>
      </c>
      <c r="AW20" s="265"/>
      <c r="AX20" s="265"/>
      <c r="AY20" s="265"/>
      <c r="AZ20" s="307"/>
      <c r="BA20" s="310" t="str">
        <f>IF(COUNTIF(BB12:BD27,1)=2,"直接対決","")</f>
        <v>直接対決</v>
      </c>
      <c r="BB20" s="320">
        <f>COUNTIF(U20:AZ21,"⑥")+COUNTIF(U20:AZ21,"⑦")</f>
        <v>2</v>
      </c>
      <c r="BC20" s="320"/>
      <c r="BD20" s="320"/>
      <c r="BE20" s="322">
        <f>IF(AC12="","",3-BB20)</f>
        <v>1</v>
      </c>
      <c r="BF20" s="322"/>
      <c r="BG20" s="322"/>
      <c r="BH20" s="323"/>
      <c r="BI20" s="237"/>
      <c r="BJ20" s="388">
        <f>DK22</f>
        <v>2</v>
      </c>
      <c r="BK20" s="385" t="s">
        <v>104</v>
      </c>
      <c r="BL20" s="303"/>
      <c r="BM20" s="303"/>
      <c r="BN20" s="303" t="str">
        <f>IF(BK20="ここに","",VLOOKUP(BK20,'登録ナンバー'!$A$1:$C$619,2,0))</f>
        <v>小柳</v>
      </c>
      <c r="BO20" s="303"/>
      <c r="BP20" s="303"/>
      <c r="BQ20" s="303"/>
      <c r="BR20" s="382" t="s">
        <v>444</v>
      </c>
      <c r="BS20" s="303" t="s">
        <v>105</v>
      </c>
      <c r="BT20" s="303"/>
      <c r="BU20" s="303"/>
      <c r="BV20" s="303" t="str">
        <f>IF(BS20="ここに","",VLOOKUP(BS20,'登録ナンバー'!$A$1:$C$619,2,0))</f>
        <v>成宮</v>
      </c>
      <c r="BW20" s="303"/>
      <c r="BX20" s="303"/>
      <c r="BY20" s="303"/>
      <c r="BZ20" s="304"/>
      <c r="CA20" s="309">
        <f>IF(CU12="","",IF(AND(CU12=6,CQ12&lt;&gt;"⑦"),"⑥",IF(CU12=7,"⑦",CU12)))</f>
        <v>0</v>
      </c>
      <c r="CB20" s="277"/>
      <c r="CC20" s="277"/>
      <c r="CD20" s="277" t="s">
        <v>445</v>
      </c>
      <c r="CE20" s="277">
        <f>IF(CU12="","",IF(CQ12="⑥",6,IF(CQ12="⑦",7,CQ12)))</f>
        <v>6</v>
      </c>
      <c r="CF20" s="277"/>
      <c r="CG20" s="277"/>
      <c r="CH20" s="269"/>
      <c r="CI20" s="309" t="s">
        <v>1382</v>
      </c>
      <c r="CJ20" s="277"/>
      <c r="CK20" s="277"/>
      <c r="CL20" s="277" t="s">
        <v>445</v>
      </c>
      <c r="CM20" s="277">
        <f>IF(CU16="","",IF(CQ16="⑥",6,IF(CQ16="⑦",7,CQ16)))</f>
        <v>2</v>
      </c>
      <c r="CN20" s="277"/>
      <c r="CO20" s="277"/>
      <c r="CP20" s="269"/>
      <c r="CQ20" s="279"/>
      <c r="CR20" s="280"/>
      <c r="CS20" s="280"/>
      <c r="CT20" s="280"/>
      <c r="CU20" s="280"/>
      <c r="CV20" s="280"/>
      <c r="CW20" s="280"/>
      <c r="CX20" s="270"/>
      <c r="CY20" s="264" t="s">
        <v>1382</v>
      </c>
      <c r="CZ20" s="265"/>
      <c r="DA20" s="265" t="s">
        <v>445</v>
      </c>
      <c r="DB20" s="265">
        <v>3</v>
      </c>
      <c r="DC20" s="265"/>
      <c r="DD20" s="265"/>
      <c r="DE20" s="265"/>
      <c r="DF20" s="307"/>
      <c r="DG20" s="310">
        <f>IF(COUNTIF(DH12:DJ27,1)=2,"直接対決","")</f>
      </c>
      <c r="DH20" s="320">
        <f>COUNTIF(CA20:DF21,"⑥")+COUNTIF(CA20:DF21,"⑦")</f>
        <v>2</v>
      </c>
      <c r="DI20" s="320"/>
      <c r="DJ20" s="320"/>
      <c r="DK20" s="322">
        <f>IF(CI12="","",3-DH20)</f>
        <v>1</v>
      </c>
      <c r="DL20" s="322"/>
      <c r="DM20" s="322"/>
      <c r="DN20" s="323"/>
    </row>
    <row r="21" spans="2:118" ht="12" customHeight="1">
      <c r="B21" s="12"/>
      <c r="C21" s="388"/>
      <c r="D21" s="389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5"/>
      <c r="U21" s="296"/>
      <c r="V21" s="283"/>
      <c r="W21" s="283"/>
      <c r="X21" s="283"/>
      <c r="Y21" s="283"/>
      <c r="Z21" s="283"/>
      <c r="AA21" s="283"/>
      <c r="AB21" s="285"/>
      <c r="AC21" s="296"/>
      <c r="AD21" s="283"/>
      <c r="AE21" s="283"/>
      <c r="AF21" s="283"/>
      <c r="AG21" s="283"/>
      <c r="AH21" s="283"/>
      <c r="AI21" s="283"/>
      <c r="AJ21" s="285"/>
      <c r="AK21" s="282"/>
      <c r="AL21" s="273"/>
      <c r="AM21" s="273"/>
      <c r="AN21" s="273"/>
      <c r="AO21" s="273"/>
      <c r="AP21" s="273"/>
      <c r="AQ21" s="273"/>
      <c r="AR21" s="297"/>
      <c r="AS21" s="266"/>
      <c r="AT21" s="267"/>
      <c r="AU21" s="267"/>
      <c r="AV21" s="267"/>
      <c r="AW21" s="267"/>
      <c r="AX21" s="267"/>
      <c r="AY21" s="267"/>
      <c r="AZ21" s="308"/>
      <c r="BA21" s="311"/>
      <c r="BB21" s="321"/>
      <c r="BC21" s="321"/>
      <c r="BD21" s="321"/>
      <c r="BE21" s="324"/>
      <c r="BF21" s="324"/>
      <c r="BG21" s="324"/>
      <c r="BH21" s="325"/>
      <c r="BI21" s="237"/>
      <c r="BJ21" s="388"/>
      <c r="BK21" s="379"/>
      <c r="BL21" s="305"/>
      <c r="BM21" s="305"/>
      <c r="BN21" s="305"/>
      <c r="BO21" s="305"/>
      <c r="BP21" s="305"/>
      <c r="BQ21" s="305"/>
      <c r="BR21" s="382"/>
      <c r="BS21" s="305"/>
      <c r="BT21" s="305"/>
      <c r="BU21" s="305"/>
      <c r="BV21" s="305"/>
      <c r="BW21" s="305"/>
      <c r="BX21" s="305"/>
      <c r="BY21" s="305"/>
      <c r="BZ21" s="306"/>
      <c r="CA21" s="296"/>
      <c r="CB21" s="283"/>
      <c r="CC21" s="283"/>
      <c r="CD21" s="283"/>
      <c r="CE21" s="283"/>
      <c r="CF21" s="283"/>
      <c r="CG21" s="283"/>
      <c r="CH21" s="285"/>
      <c r="CI21" s="296"/>
      <c r="CJ21" s="283"/>
      <c r="CK21" s="283"/>
      <c r="CL21" s="283"/>
      <c r="CM21" s="283"/>
      <c r="CN21" s="283"/>
      <c r="CO21" s="283"/>
      <c r="CP21" s="285"/>
      <c r="CQ21" s="282"/>
      <c r="CR21" s="273"/>
      <c r="CS21" s="273"/>
      <c r="CT21" s="273"/>
      <c r="CU21" s="273"/>
      <c r="CV21" s="273"/>
      <c r="CW21" s="273"/>
      <c r="CX21" s="297"/>
      <c r="CY21" s="266"/>
      <c r="CZ21" s="267"/>
      <c r="DA21" s="267"/>
      <c r="DB21" s="267"/>
      <c r="DC21" s="267"/>
      <c r="DD21" s="267"/>
      <c r="DE21" s="267"/>
      <c r="DF21" s="308"/>
      <c r="DG21" s="311"/>
      <c r="DH21" s="321"/>
      <c r="DI21" s="321"/>
      <c r="DJ21" s="321"/>
      <c r="DK21" s="324"/>
      <c r="DL21" s="324"/>
      <c r="DM21" s="324"/>
      <c r="DN21" s="325"/>
    </row>
    <row r="22" spans="2:118" ht="18.75" customHeight="1">
      <c r="B22" s="12"/>
      <c r="C22" s="12"/>
      <c r="D22" s="389" t="s">
        <v>446</v>
      </c>
      <c r="E22" s="283"/>
      <c r="F22" s="283"/>
      <c r="G22" s="283" t="s">
        <v>1066</v>
      </c>
      <c r="H22" s="283"/>
      <c r="I22" s="283"/>
      <c r="J22" s="283"/>
      <c r="K22" s="283"/>
      <c r="L22" s="2"/>
      <c r="M22" s="283" t="s">
        <v>446</v>
      </c>
      <c r="N22" s="283"/>
      <c r="O22" s="283"/>
      <c r="P22" s="283" t="s">
        <v>1066</v>
      </c>
      <c r="Q22" s="283"/>
      <c r="R22" s="283"/>
      <c r="S22" s="283"/>
      <c r="T22" s="285"/>
      <c r="U22" s="296"/>
      <c r="V22" s="283"/>
      <c r="W22" s="283"/>
      <c r="X22" s="283"/>
      <c r="Y22" s="283"/>
      <c r="Z22" s="283"/>
      <c r="AA22" s="283"/>
      <c r="AB22" s="285"/>
      <c r="AC22" s="296"/>
      <c r="AD22" s="283"/>
      <c r="AE22" s="283"/>
      <c r="AF22" s="283"/>
      <c r="AG22" s="283"/>
      <c r="AH22" s="283"/>
      <c r="AI22" s="283"/>
      <c r="AJ22" s="285"/>
      <c r="AK22" s="282"/>
      <c r="AL22" s="273"/>
      <c r="AM22" s="273"/>
      <c r="AN22" s="273"/>
      <c r="AO22" s="273"/>
      <c r="AP22" s="273"/>
      <c r="AQ22" s="273"/>
      <c r="AR22" s="297"/>
      <c r="AS22" s="266"/>
      <c r="AT22" s="267"/>
      <c r="AU22" s="268"/>
      <c r="AV22" s="267"/>
      <c r="AW22" s="267"/>
      <c r="AX22" s="267"/>
      <c r="AY22" s="267"/>
      <c r="AZ22" s="308"/>
      <c r="BA22" s="326">
        <f>IF(OR(COUNTIF(BB12:BD25,2)=3,COUNTIF(BB12:BD25,1)=3),(AC23+AS23+U23)/(U23+AG20+Y20+AX20+AS23+AC23),"")</f>
      </c>
      <c r="BB22" s="312"/>
      <c r="BC22" s="312"/>
      <c r="BD22" s="312"/>
      <c r="BE22" s="333">
        <f>IF(BA22&lt;&gt;"",RANK(BA22,BA14:BA27),RANK(BB20,BB12:BD25))</f>
        <v>1</v>
      </c>
      <c r="BF22" s="333"/>
      <c r="BG22" s="333"/>
      <c r="BH22" s="334"/>
      <c r="BI22" s="238"/>
      <c r="BJ22" s="12"/>
      <c r="BK22" s="379" t="s">
        <v>446</v>
      </c>
      <c r="BL22" s="305"/>
      <c r="BM22" s="305"/>
      <c r="BN22" s="305" t="str">
        <f>IF(BK20="ここに","",VLOOKUP(BK20,'登録ナンバー'!$A$1:$D$619,4,0))</f>
        <v>プラチナ</v>
      </c>
      <c r="BO22" s="305"/>
      <c r="BP22" s="305"/>
      <c r="BQ22" s="305"/>
      <c r="BR22" s="94"/>
      <c r="BS22" s="382" t="s">
        <v>446</v>
      </c>
      <c r="BT22" s="382"/>
      <c r="BU22" s="382"/>
      <c r="BV22" s="305" t="str">
        <f>IF(BS20="ここに","",VLOOKUP(BS20,'登録ナンバー'!$A$1:$D$619,4,0))</f>
        <v>プラチナ</v>
      </c>
      <c r="BW22" s="305"/>
      <c r="BX22" s="305"/>
      <c r="BY22" s="305"/>
      <c r="BZ22" s="306"/>
      <c r="CA22" s="296"/>
      <c r="CB22" s="283"/>
      <c r="CC22" s="283"/>
      <c r="CD22" s="283"/>
      <c r="CE22" s="283"/>
      <c r="CF22" s="283"/>
      <c r="CG22" s="283"/>
      <c r="CH22" s="285"/>
      <c r="CI22" s="296"/>
      <c r="CJ22" s="283"/>
      <c r="CK22" s="283"/>
      <c r="CL22" s="283"/>
      <c r="CM22" s="283"/>
      <c r="CN22" s="283"/>
      <c r="CO22" s="283"/>
      <c r="CP22" s="285"/>
      <c r="CQ22" s="282"/>
      <c r="CR22" s="273"/>
      <c r="CS22" s="273"/>
      <c r="CT22" s="273"/>
      <c r="CU22" s="273"/>
      <c r="CV22" s="273"/>
      <c r="CW22" s="273"/>
      <c r="CX22" s="297"/>
      <c r="CY22" s="266"/>
      <c r="CZ22" s="267"/>
      <c r="DA22" s="268"/>
      <c r="DB22" s="267"/>
      <c r="DC22" s="267"/>
      <c r="DD22" s="267"/>
      <c r="DE22" s="267"/>
      <c r="DF22" s="308"/>
      <c r="DG22" s="326">
        <f>IF(OR(COUNTIF(DH12:DJ25,2)=3,COUNTIF(DH12:DJ25,1)=3),(CI23+CY23+CA23)/(CA23+CM20+CE20+DD20+CY23+CI23),"")</f>
      </c>
      <c r="DH22" s="312"/>
      <c r="DI22" s="312"/>
      <c r="DJ22" s="312"/>
      <c r="DK22" s="365">
        <f>IF(DG22&lt;&gt;"",RANK(DG22,DG14:DG27),RANK(DH20,DH12:DJ25))</f>
        <v>2</v>
      </c>
      <c r="DL22" s="365"/>
      <c r="DM22" s="365"/>
      <c r="DN22" s="366"/>
    </row>
    <row r="23" spans="2:118" ht="3.75" customHeight="1" hidden="1">
      <c r="B23" s="12"/>
      <c r="C23" s="12"/>
      <c r="D23" s="389"/>
      <c r="E23" s="283"/>
      <c r="F23" s="283"/>
      <c r="G23" s="2"/>
      <c r="H23" s="2"/>
      <c r="I23" s="2"/>
      <c r="J23" s="2"/>
      <c r="K23" s="2"/>
      <c r="L23" s="2"/>
      <c r="M23" s="389"/>
      <c r="N23" s="283"/>
      <c r="O23" s="283"/>
      <c r="P23" s="2"/>
      <c r="Q23" s="2"/>
      <c r="R23" s="2"/>
      <c r="S23" s="9"/>
      <c r="T23" s="22"/>
      <c r="U23" s="35" t="str">
        <f>IF(U20="⑦","7",IF(U20="⑥","6",U20))</f>
        <v>6</v>
      </c>
      <c r="AB23" s="16"/>
      <c r="AC23" s="35" t="str">
        <f>IF(AC20="⑦","7",IF(AC20="⑥","6",AC20))</f>
        <v>6</v>
      </c>
      <c r="AK23" s="298"/>
      <c r="AL23" s="299"/>
      <c r="AM23" s="299"/>
      <c r="AN23" s="299"/>
      <c r="AO23" s="299"/>
      <c r="AP23" s="299"/>
      <c r="AQ23" s="299"/>
      <c r="AR23" s="300"/>
      <c r="AS23" s="19">
        <f>IF(AS20="⑦","7",IF(AS20="⑥","6",AS20))</f>
        <v>4</v>
      </c>
      <c r="AT23" s="19"/>
      <c r="AU23" s="19"/>
      <c r="AV23" s="19"/>
      <c r="AW23" s="19"/>
      <c r="AX23" s="19"/>
      <c r="AY23" s="19"/>
      <c r="AZ23" s="25"/>
      <c r="BA23" s="327"/>
      <c r="BB23" s="332"/>
      <c r="BC23" s="332"/>
      <c r="BD23" s="332"/>
      <c r="BE23" s="335"/>
      <c r="BF23" s="335"/>
      <c r="BG23" s="335"/>
      <c r="BH23" s="336"/>
      <c r="BI23" s="238"/>
      <c r="BJ23" s="12"/>
      <c r="BK23" s="380"/>
      <c r="BL23" s="381"/>
      <c r="BM23" s="381"/>
      <c r="BN23" s="94"/>
      <c r="BO23" s="94"/>
      <c r="BP23" s="94"/>
      <c r="BQ23" s="94"/>
      <c r="BR23" s="94"/>
      <c r="BS23" s="381"/>
      <c r="BT23" s="381"/>
      <c r="BU23" s="381"/>
      <c r="BV23" s="94"/>
      <c r="BW23" s="94"/>
      <c r="BX23" s="94"/>
      <c r="BY23" s="97"/>
      <c r="BZ23" s="235"/>
      <c r="CA23" s="35">
        <f>IF(CA20="⑦","7",IF(CA20="⑥","6",CA20))</f>
        <v>0</v>
      </c>
      <c r="CH23" s="16"/>
      <c r="CI23" s="35" t="str">
        <f>IF(CI20="⑦","7",IF(CI20="⑥","6",CI20))</f>
        <v>6</v>
      </c>
      <c r="CQ23" s="298"/>
      <c r="CR23" s="299"/>
      <c r="CS23" s="299"/>
      <c r="CT23" s="299"/>
      <c r="CU23" s="299"/>
      <c r="CV23" s="299"/>
      <c r="CW23" s="299"/>
      <c r="CX23" s="300"/>
      <c r="CY23" s="19" t="str">
        <f>IF(CY20="⑦","7",IF(CY20="⑥","6",CY20))</f>
        <v>6</v>
      </c>
      <c r="CZ23" s="19"/>
      <c r="DA23" s="19"/>
      <c r="DB23" s="19"/>
      <c r="DC23" s="19"/>
      <c r="DD23" s="19"/>
      <c r="DE23" s="19"/>
      <c r="DF23" s="25"/>
      <c r="DG23" s="327"/>
      <c r="DH23" s="332"/>
      <c r="DI23" s="332"/>
      <c r="DJ23" s="332"/>
      <c r="DK23" s="367"/>
      <c r="DL23" s="367"/>
      <c r="DM23" s="367"/>
      <c r="DN23" s="368"/>
    </row>
    <row r="24" spans="2:118" ht="12" customHeight="1">
      <c r="B24" s="12"/>
      <c r="C24" s="388">
        <f>BE26</f>
        <v>4</v>
      </c>
      <c r="D24" s="393" t="s">
        <v>443</v>
      </c>
      <c r="E24" s="277"/>
      <c r="F24" s="277"/>
      <c r="G24" s="277" t="s">
        <v>892</v>
      </c>
      <c r="H24" s="277"/>
      <c r="I24" s="277"/>
      <c r="J24" s="277"/>
      <c r="K24" s="277"/>
      <c r="L24" s="277" t="s">
        <v>444</v>
      </c>
      <c r="M24" s="277" t="s">
        <v>113</v>
      </c>
      <c r="N24" s="277"/>
      <c r="O24" s="277"/>
      <c r="P24" s="277" t="str">
        <f>IF(M24="ここに","",VLOOKUP(M24,'登録ナンバー'!$A$1:$C$616,2,0))</f>
        <v>西村</v>
      </c>
      <c r="Q24" s="277"/>
      <c r="R24" s="277"/>
      <c r="S24" s="277"/>
      <c r="T24" s="269"/>
      <c r="U24" s="309">
        <v>3</v>
      </c>
      <c r="V24" s="277"/>
      <c r="W24" s="277"/>
      <c r="X24" s="277" t="s">
        <v>445</v>
      </c>
      <c r="Y24" s="277">
        <f>IF(AV12="","",IF(AS12="⑥",6,IF(AS12="⑦",7,AS12)))</f>
        <v>6</v>
      </c>
      <c r="Z24" s="277"/>
      <c r="AA24" s="277"/>
      <c r="AB24" s="269"/>
      <c r="AC24" s="309">
        <v>5</v>
      </c>
      <c r="AD24" s="277"/>
      <c r="AE24" s="277"/>
      <c r="AF24" s="277" t="s">
        <v>445</v>
      </c>
      <c r="AG24" s="277">
        <f>IF(AV16="","",IF(AS16="⑥",6,IF(AS16="⑦",7,AS16)))</f>
        <v>6</v>
      </c>
      <c r="AH24" s="277"/>
      <c r="AI24" s="277"/>
      <c r="AJ24" s="269"/>
      <c r="AK24" s="309" t="s">
        <v>1384</v>
      </c>
      <c r="AL24" s="277"/>
      <c r="AM24" s="277"/>
      <c r="AN24" s="277" t="s">
        <v>445</v>
      </c>
      <c r="AO24" s="277">
        <f>IF(AV20="","",IF(AS20="⑥",6,IF(AS20="⑦",7,AS20)))</f>
        <v>4</v>
      </c>
      <c r="AP24" s="277"/>
      <c r="AQ24" s="277"/>
      <c r="AR24" s="269"/>
      <c r="AS24" s="279"/>
      <c r="AT24" s="280"/>
      <c r="AU24" s="280"/>
      <c r="AV24" s="280"/>
      <c r="AW24" s="280"/>
      <c r="AX24" s="280"/>
      <c r="AY24" s="280"/>
      <c r="AZ24" s="281"/>
      <c r="BA24" s="310" t="str">
        <f>IF(COUNTIF(BB12:BD25,1)=2,"直接対決","")</f>
        <v>直接対決</v>
      </c>
      <c r="BB24" s="320">
        <f>COUNTIF(U24:AR25,"⑥")+COUNTIF(U24:AR25,"⑦")</f>
        <v>1</v>
      </c>
      <c r="BC24" s="320"/>
      <c r="BD24" s="320"/>
      <c r="BE24" s="322">
        <f>IF(AC12="","",3-BB24)</f>
        <v>2</v>
      </c>
      <c r="BF24" s="322"/>
      <c r="BG24" s="322"/>
      <c r="BH24" s="323"/>
      <c r="BI24" s="237"/>
      <c r="BJ24" s="388">
        <f>DK26</f>
        <v>3</v>
      </c>
      <c r="BK24" s="385" t="s">
        <v>108</v>
      </c>
      <c r="BL24" s="303"/>
      <c r="BM24" s="303"/>
      <c r="BN24" s="301" t="str">
        <f>IF(BK24="ここに","",VLOOKUP(BK24,'登録ナンバー'!$A$1:$C$619,2,0))</f>
        <v>森谷</v>
      </c>
      <c r="BO24" s="301"/>
      <c r="BP24" s="301"/>
      <c r="BQ24" s="301"/>
      <c r="BR24" s="382" t="s">
        <v>444</v>
      </c>
      <c r="BS24" s="303" t="s">
        <v>109</v>
      </c>
      <c r="BT24" s="303"/>
      <c r="BU24" s="303"/>
      <c r="BV24" s="301" t="s">
        <v>1376</v>
      </c>
      <c r="BW24" s="301"/>
      <c r="BX24" s="301"/>
      <c r="BY24" s="301"/>
      <c r="BZ24" s="386"/>
      <c r="CA24" s="309">
        <v>2</v>
      </c>
      <c r="CB24" s="277"/>
      <c r="CC24" s="277"/>
      <c r="CD24" s="277" t="s">
        <v>445</v>
      </c>
      <c r="CE24" s="277">
        <f>IF(DB12="","",IF(CY12="⑥",6,IF(CY12="⑦",7,CY12)))</f>
        <v>6</v>
      </c>
      <c r="CF24" s="277"/>
      <c r="CG24" s="277"/>
      <c r="CH24" s="269"/>
      <c r="CI24" s="309" t="s">
        <v>1382</v>
      </c>
      <c r="CJ24" s="277"/>
      <c r="CK24" s="277"/>
      <c r="CL24" s="277" t="s">
        <v>445</v>
      </c>
      <c r="CM24" s="277">
        <f>IF(DB16="","",IF(CY16="⑥",6,IF(CY16="⑦",7,CY16)))</f>
        <v>3</v>
      </c>
      <c r="CN24" s="277"/>
      <c r="CO24" s="277"/>
      <c r="CP24" s="269"/>
      <c r="CQ24" s="309">
        <v>3</v>
      </c>
      <c r="CR24" s="277"/>
      <c r="CS24" s="277"/>
      <c r="CT24" s="277" t="s">
        <v>445</v>
      </c>
      <c r="CU24" s="277">
        <f>IF(DB20="","",IF(CY20="⑥",6,IF(CY20="⑦",7,CY20)))</f>
        <v>6</v>
      </c>
      <c r="CV24" s="277"/>
      <c r="CW24" s="277"/>
      <c r="CX24" s="269"/>
      <c r="CY24" s="279"/>
      <c r="CZ24" s="280"/>
      <c r="DA24" s="280"/>
      <c r="DB24" s="280"/>
      <c r="DC24" s="280"/>
      <c r="DD24" s="280"/>
      <c r="DE24" s="280"/>
      <c r="DF24" s="281"/>
      <c r="DG24" s="310">
        <f>IF(COUNTIF(DH12:DJ25,1)=2,"直接対決","")</f>
      </c>
      <c r="DH24" s="320">
        <f>COUNTIF(CA24:CX25,"⑥")+COUNTIF(CA24:CX25,"⑦")</f>
        <v>1</v>
      </c>
      <c r="DI24" s="320"/>
      <c r="DJ24" s="320"/>
      <c r="DK24" s="322">
        <f>IF(CI12="","",3-DH24)</f>
        <v>2</v>
      </c>
      <c r="DL24" s="322"/>
      <c r="DM24" s="322"/>
      <c r="DN24" s="323"/>
    </row>
    <row r="25" spans="2:118" ht="12" customHeight="1">
      <c r="B25" s="12"/>
      <c r="C25" s="353"/>
      <c r="D25" s="389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5"/>
      <c r="U25" s="296"/>
      <c r="V25" s="283"/>
      <c r="W25" s="283"/>
      <c r="X25" s="283"/>
      <c r="Y25" s="283"/>
      <c r="Z25" s="283"/>
      <c r="AA25" s="283"/>
      <c r="AB25" s="285"/>
      <c r="AC25" s="296"/>
      <c r="AD25" s="283"/>
      <c r="AE25" s="283"/>
      <c r="AF25" s="283"/>
      <c r="AG25" s="283"/>
      <c r="AH25" s="283"/>
      <c r="AI25" s="283"/>
      <c r="AJ25" s="285"/>
      <c r="AK25" s="296"/>
      <c r="AL25" s="283"/>
      <c r="AM25" s="283"/>
      <c r="AN25" s="283"/>
      <c r="AO25" s="283"/>
      <c r="AP25" s="283"/>
      <c r="AQ25" s="283"/>
      <c r="AR25" s="285"/>
      <c r="AS25" s="282"/>
      <c r="AT25" s="273"/>
      <c r="AU25" s="273"/>
      <c r="AV25" s="273"/>
      <c r="AW25" s="273"/>
      <c r="AX25" s="273"/>
      <c r="AY25" s="273"/>
      <c r="AZ25" s="274"/>
      <c r="BA25" s="311"/>
      <c r="BB25" s="321"/>
      <c r="BC25" s="321"/>
      <c r="BD25" s="321"/>
      <c r="BE25" s="324"/>
      <c r="BF25" s="324"/>
      <c r="BG25" s="324"/>
      <c r="BH25" s="325"/>
      <c r="BI25" s="237"/>
      <c r="BJ25" s="353"/>
      <c r="BK25" s="379"/>
      <c r="BL25" s="305"/>
      <c r="BM25" s="305"/>
      <c r="BN25" s="302"/>
      <c r="BO25" s="302"/>
      <c r="BP25" s="302"/>
      <c r="BQ25" s="302"/>
      <c r="BR25" s="382"/>
      <c r="BS25" s="305"/>
      <c r="BT25" s="305"/>
      <c r="BU25" s="305"/>
      <c r="BV25" s="302"/>
      <c r="BW25" s="302"/>
      <c r="BX25" s="302"/>
      <c r="BY25" s="302"/>
      <c r="BZ25" s="387"/>
      <c r="CA25" s="296"/>
      <c r="CB25" s="283"/>
      <c r="CC25" s="283"/>
      <c r="CD25" s="283"/>
      <c r="CE25" s="283"/>
      <c r="CF25" s="283"/>
      <c r="CG25" s="283"/>
      <c r="CH25" s="285"/>
      <c r="CI25" s="296"/>
      <c r="CJ25" s="283"/>
      <c r="CK25" s="283"/>
      <c r="CL25" s="283"/>
      <c r="CM25" s="283"/>
      <c r="CN25" s="283"/>
      <c r="CO25" s="283"/>
      <c r="CP25" s="285"/>
      <c r="CQ25" s="296"/>
      <c r="CR25" s="283"/>
      <c r="CS25" s="283"/>
      <c r="CT25" s="283"/>
      <c r="CU25" s="283"/>
      <c r="CV25" s="283"/>
      <c r="CW25" s="283"/>
      <c r="CX25" s="285"/>
      <c r="CY25" s="282"/>
      <c r="CZ25" s="273"/>
      <c r="DA25" s="273"/>
      <c r="DB25" s="273"/>
      <c r="DC25" s="273"/>
      <c r="DD25" s="273"/>
      <c r="DE25" s="273"/>
      <c r="DF25" s="274"/>
      <c r="DG25" s="311"/>
      <c r="DH25" s="321"/>
      <c r="DI25" s="321"/>
      <c r="DJ25" s="321"/>
      <c r="DK25" s="324"/>
      <c r="DL25" s="324"/>
      <c r="DM25" s="324"/>
      <c r="DN25" s="325"/>
    </row>
    <row r="26" spans="2:118" ht="19.5" customHeight="1" thickBot="1">
      <c r="B26" s="12"/>
      <c r="C26" s="12"/>
      <c r="D26" s="427" t="s">
        <v>446</v>
      </c>
      <c r="E26" s="278"/>
      <c r="F26" s="278"/>
      <c r="G26" s="283" t="s">
        <v>1066</v>
      </c>
      <c r="H26" s="283"/>
      <c r="I26" s="283"/>
      <c r="J26" s="283"/>
      <c r="K26" s="283"/>
      <c r="L26" s="2"/>
      <c r="M26" s="283" t="s">
        <v>446</v>
      </c>
      <c r="N26" s="283"/>
      <c r="O26" s="283"/>
      <c r="P26" s="283" t="str">
        <f>IF(M24="ここに","",VLOOKUP(M24,'登録ナンバー'!$A$1:$D$616,4,0))</f>
        <v>青葉TC</v>
      </c>
      <c r="Q26" s="283"/>
      <c r="R26" s="283"/>
      <c r="S26" s="283"/>
      <c r="T26" s="285"/>
      <c r="U26" s="314"/>
      <c r="V26" s="278"/>
      <c r="W26" s="278"/>
      <c r="X26" s="283"/>
      <c r="Y26" s="278"/>
      <c r="Z26" s="278"/>
      <c r="AA26" s="278"/>
      <c r="AB26" s="315"/>
      <c r="AC26" s="314"/>
      <c r="AD26" s="278"/>
      <c r="AE26" s="278"/>
      <c r="AF26" s="283"/>
      <c r="AG26" s="278"/>
      <c r="AH26" s="278"/>
      <c r="AI26" s="278"/>
      <c r="AJ26" s="315"/>
      <c r="AK26" s="314"/>
      <c r="AL26" s="278"/>
      <c r="AM26" s="278"/>
      <c r="AN26" s="278"/>
      <c r="AO26" s="278"/>
      <c r="AP26" s="278"/>
      <c r="AQ26" s="278"/>
      <c r="AR26" s="315"/>
      <c r="AS26" s="282"/>
      <c r="AT26" s="273"/>
      <c r="AU26" s="273"/>
      <c r="AV26" s="273"/>
      <c r="AW26" s="273"/>
      <c r="AX26" s="273"/>
      <c r="AY26" s="273"/>
      <c r="AZ26" s="274"/>
      <c r="BA26" s="326">
        <f>IF(OR(COUNTIF(BB12:BD25,2)=3,COUNTIF(BB12:BD25,1)=3),(AC27+AK27+U27)/(AC27+AK27+AG24+AO24+Y24+U27),"")</f>
      </c>
      <c r="BB26" s="312"/>
      <c r="BC26" s="312"/>
      <c r="BD26" s="312"/>
      <c r="BE26" s="316">
        <v>4</v>
      </c>
      <c r="BF26" s="316"/>
      <c r="BG26" s="316"/>
      <c r="BH26" s="317"/>
      <c r="BI26" s="238"/>
      <c r="BJ26" s="12"/>
      <c r="BK26" s="379" t="s">
        <v>446</v>
      </c>
      <c r="BL26" s="305"/>
      <c r="BM26" s="305"/>
      <c r="BN26" s="302" t="str">
        <f>IF(BK24="ここに","",VLOOKUP(BK24,'登録ナンバー'!$A$1:$D$619,4,0))</f>
        <v>プラチナ</v>
      </c>
      <c r="BO26" s="302"/>
      <c r="BP26" s="302"/>
      <c r="BQ26" s="302"/>
      <c r="BR26" s="94"/>
      <c r="BS26" s="382" t="s">
        <v>446</v>
      </c>
      <c r="BT26" s="382"/>
      <c r="BU26" s="382"/>
      <c r="BV26" s="302" t="str">
        <f>IF(BS24="ここに","",VLOOKUP(BS24,'登録ナンバー'!$A$1:$D$619,4,0))</f>
        <v>プラチナ</v>
      </c>
      <c r="BW26" s="302"/>
      <c r="BX26" s="302"/>
      <c r="BY26" s="302"/>
      <c r="BZ26" s="387"/>
      <c r="CA26" s="314"/>
      <c r="CB26" s="278"/>
      <c r="CC26" s="278"/>
      <c r="CD26" s="283"/>
      <c r="CE26" s="278"/>
      <c r="CF26" s="278"/>
      <c r="CG26" s="278"/>
      <c r="CH26" s="315"/>
      <c r="CI26" s="314"/>
      <c r="CJ26" s="278"/>
      <c r="CK26" s="278"/>
      <c r="CL26" s="283"/>
      <c r="CM26" s="278"/>
      <c r="CN26" s="278"/>
      <c r="CO26" s="278"/>
      <c r="CP26" s="315"/>
      <c r="CQ26" s="314"/>
      <c r="CR26" s="278"/>
      <c r="CS26" s="278"/>
      <c r="CT26" s="278"/>
      <c r="CU26" s="278"/>
      <c r="CV26" s="278"/>
      <c r="CW26" s="278"/>
      <c r="CX26" s="315"/>
      <c r="CY26" s="282"/>
      <c r="CZ26" s="273"/>
      <c r="DA26" s="273"/>
      <c r="DB26" s="273"/>
      <c r="DC26" s="273"/>
      <c r="DD26" s="273"/>
      <c r="DE26" s="273"/>
      <c r="DF26" s="274"/>
      <c r="DG26" s="326">
        <f>IF(OR(COUNTIF(DH12:DJ25,2)=3,COUNTIF(DH12:DJ25,1)=3),(CI27+CQ27+CA27)/(CI27+CQ27+CM24+CU24+CE24+CA27),"")</f>
      </c>
      <c r="DH26" s="312"/>
      <c r="DI26" s="312"/>
      <c r="DJ26" s="312"/>
      <c r="DK26" s="328">
        <f>IF(DG26&lt;&gt;"",RANK(DG26,DG14:DG27),RANK(DH24,DH12:DJ25))</f>
        <v>3</v>
      </c>
      <c r="DL26" s="328"/>
      <c r="DM26" s="328"/>
      <c r="DN26" s="329"/>
    </row>
    <row r="27" spans="3:118" ht="5.25" customHeight="1" hidden="1" thickBot="1">
      <c r="C27" s="12"/>
      <c r="D27" s="406"/>
      <c r="E27" s="407"/>
      <c r="F27" s="407"/>
      <c r="G27" s="407"/>
      <c r="H27" s="407"/>
      <c r="I27" s="407"/>
      <c r="J27" s="407"/>
      <c r="K27" s="408"/>
      <c r="L27" s="44"/>
      <c r="M27" s="406"/>
      <c r="N27" s="407"/>
      <c r="O27" s="407"/>
      <c r="P27" s="407"/>
      <c r="Q27" s="407"/>
      <c r="R27" s="407"/>
      <c r="S27" s="407"/>
      <c r="T27" s="408"/>
      <c r="U27" s="43">
        <f>IF(U24="⑦","7",IF(U24="⑥","6",U24))</f>
        <v>3</v>
      </c>
      <c r="V27" s="34"/>
      <c r="W27" s="34"/>
      <c r="X27" s="34"/>
      <c r="Y27" s="34"/>
      <c r="Z27" s="34"/>
      <c r="AA27" s="34"/>
      <c r="AB27" s="42"/>
      <c r="AC27" s="43">
        <f>IF(AC24="⑦","7",IF(AC24="⑥","6",AC24))</f>
        <v>5</v>
      </c>
      <c r="AD27" s="34"/>
      <c r="AE27" s="34"/>
      <c r="AF27" s="34"/>
      <c r="AG27" s="34"/>
      <c r="AH27" s="34"/>
      <c r="AI27" s="34"/>
      <c r="AJ27" s="42"/>
      <c r="AK27" s="43" t="str">
        <f>IF(AK24="⑦","7",IF(AK24="⑥","6",AK24))</f>
        <v>6</v>
      </c>
      <c r="AL27" s="34"/>
      <c r="AM27" s="34"/>
      <c r="AN27" s="34"/>
      <c r="AO27" s="34"/>
      <c r="AP27" s="34"/>
      <c r="AQ27" s="34"/>
      <c r="AR27" s="42"/>
      <c r="AS27" s="282"/>
      <c r="AT27" s="273"/>
      <c r="AU27" s="273"/>
      <c r="AV27" s="273"/>
      <c r="AW27" s="273"/>
      <c r="AX27" s="273"/>
      <c r="AY27" s="273"/>
      <c r="AZ27" s="274"/>
      <c r="BA27" s="359"/>
      <c r="BB27" s="313"/>
      <c r="BC27" s="313"/>
      <c r="BD27" s="313"/>
      <c r="BE27" s="318"/>
      <c r="BF27" s="318"/>
      <c r="BG27" s="318"/>
      <c r="BH27" s="319"/>
      <c r="BI27" s="45"/>
      <c r="BJ27" s="12"/>
      <c r="BK27" s="380"/>
      <c r="BL27" s="381"/>
      <c r="BM27" s="381"/>
      <c r="BN27" s="95"/>
      <c r="BO27" s="95"/>
      <c r="BP27" s="95"/>
      <c r="BQ27" s="95"/>
      <c r="BR27" s="94"/>
      <c r="BS27" s="381"/>
      <c r="BT27" s="381"/>
      <c r="BU27" s="381"/>
      <c r="BV27" s="95"/>
      <c r="BW27" s="95"/>
      <c r="BX27" s="95"/>
      <c r="BY27" s="98"/>
      <c r="BZ27" s="99"/>
      <c r="CA27" s="43">
        <f>IF(CA24="⑦","7",IF(CA24="⑥","6",CA24))</f>
        <v>2</v>
      </c>
      <c r="CB27" s="34"/>
      <c r="CC27" s="34"/>
      <c r="CD27" s="34"/>
      <c r="CE27" s="34"/>
      <c r="CF27" s="34"/>
      <c r="CG27" s="34"/>
      <c r="CH27" s="42"/>
      <c r="CI27" s="43" t="str">
        <f>IF(CI24="⑦","7",IF(CI24="⑥","6",CI24))</f>
        <v>6</v>
      </c>
      <c r="CJ27" s="34"/>
      <c r="CK27" s="34"/>
      <c r="CL27" s="34"/>
      <c r="CM27" s="34"/>
      <c r="CN27" s="34"/>
      <c r="CO27" s="34"/>
      <c r="CP27" s="42"/>
      <c r="CQ27" s="43">
        <f>IF(CQ24="⑦","7",IF(CQ24="⑥","6",CQ24))</f>
        <v>3</v>
      </c>
      <c r="CR27" s="34"/>
      <c r="CS27" s="34"/>
      <c r="CT27" s="34"/>
      <c r="CU27" s="34"/>
      <c r="CV27" s="34"/>
      <c r="CW27" s="34"/>
      <c r="CX27" s="42"/>
      <c r="CY27" s="282"/>
      <c r="CZ27" s="273"/>
      <c r="DA27" s="273"/>
      <c r="DB27" s="273"/>
      <c r="DC27" s="273"/>
      <c r="DD27" s="273"/>
      <c r="DE27" s="273"/>
      <c r="DF27" s="274"/>
      <c r="DG27" s="359"/>
      <c r="DH27" s="313"/>
      <c r="DI27" s="313"/>
      <c r="DJ27" s="313"/>
      <c r="DK27" s="363"/>
      <c r="DL27" s="363"/>
      <c r="DM27" s="363"/>
      <c r="DN27" s="364"/>
    </row>
    <row r="28" spans="4:118" ht="12" customHeight="1">
      <c r="D28" s="41"/>
      <c r="E28" s="41"/>
      <c r="F28" s="41"/>
      <c r="G28" s="41"/>
      <c r="H28" s="41"/>
      <c r="I28" s="41"/>
      <c r="J28" s="33"/>
      <c r="K28" s="33"/>
      <c r="L28" s="29"/>
      <c r="M28" s="30"/>
      <c r="N28" s="30"/>
      <c r="O28" s="30"/>
      <c r="P28" s="30"/>
      <c r="Q28" s="30"/>
      <c r="R28" s="30"/>
      <c r="S28" s="30"/>
      <c r="T28" s="29"/>
      <c r="U28" s="30"/>
      <c r="V28" s="30"/>
      <c r="W28" s="30"/>
      <c r="X28" s="30"/>
      <c r="Y28" s="34"/>
      <c r="Z28" s="34"/>
      <c r="AA28" s="34"/>
      <c r="AB28" s="4"/>
      <c r="AC28" s="4"/>
      <c r="AD28" s="4"/>
      <c r="AE28" s="4"/>
      <c r="AF28" s="4"/>
      <c r="AG28" s="4"/>
      <c r="AH28" s="4"/>
      <c r="AI28" s="4"/>
      <c r="AJ28" s="4"/>
      <c r="AK28" s="28"/>
      <c r="AL28" s="28"/>
      <c r="AM28" s="28"/>
      <c r="AN28" s="28"/>
      <c r="AO28" s="28"/>
      <c r="AP28" s="28"/>
      <c r="AQ28" s="28"/>
      <c r="AR28" s="31"/>
      <c r="AS28" s="31"/>
      <c r="AT28" s="31"/>
      <c r="AU28" s="31"/>
      <c r="AV28" s="32"/>
      <c r="AW28" s="32"/>
      <c r="AX28" s="32"/>
      <c r="AY28" s="32"/>
      <c r="AZ28" s="37"/>
      <c r="BA28" s="37"/>
      <c r="BB28" s="37"/>
      <c r="BC28" s="37"/>
      <c r="BD28" s="37"/>
      <c r="BE28" s="37"/>
      <c r="BF28" s="37"/>
      <c r="BG28" s="37"/>
      <c r="BH28" s="37"/>
      <c r="BI28" s="39"/>
      <c r="BK28" s="41"/>
      <c r="BL28" s="41"/>
      <c r="BM28" s="41"/>
      <c r="BN28" s="41"/>
      <c r="BO28" s="41"/>
      <c r="BP28" s="41"/>
      <c r="BQ28" s="33"/>
      <c r="BR28" s="29"/>
      <c r="BS28" s="30"/>
      <c r="BT28" s="30"/>
      <c r="BU28" s="30"/>
      <c r="BV28" s="30"/>
      <c r="BW28" s="30"/>
      <c r="BX28" s="30"/>
      <c r="BY28" s="30"/>
      <c r="BZ28" s="29"/>
      <c r="CA28" s="30"/>
      <c r="CB28" s="30"/>
      <c r="CC28" s="30"/>
      <c r="CD28" s="30"/>
      <c r="CE28" s="34"/>
      <c r="CF28" s="34"/>
      <c r="CG28" s="34"/>
      <c r="CH28" s="4"/>
      <c r="CI28" s="4"/>
      <c r="CJ28" s="4"/>
      <c r="CK28" s="4"/>
      <c r="CL28" s="4"/>
      <c r="CM28" s="4"/>
      <c r="CN28" s="4"/>
      <c r="CO28" s="4"/>
      <c r="CP28" s="4"/>
      <c r="CQ28" s="28"/>
      <c r="CR28" s="28"/>
      <c r="CS28" s="28"/>
      <c r="CT28" s="28"/>
      <c r="CU28" s="28"/>
      <c r="CV28" s="28"/>
      <c r="CW28" s="28"/>
      <c r="CX28" s="31"/>
      <c r="CY28" s="31"/>
      <c r="CZ28" s="31"/>
      <c r="DA28" s="31"/>
      <c r="DB28" s="32"/>
      <c r="DC28" s="32"/>
      <c r="DD28" s="32"/>
      <c r="DE28" s="32"/>
      <c r="DF28" s="37"/>
      <c r="DG28" s="37"/>
      <c r="DH28" s="37"/>
      <c r="DI28" s="37"/>
      <c r="DJ28" s="37"/>
      <c r="DK28" s="37"/>
      <c r="DL28" s="37"/>
      <c r="DM28" s="37"/>
      <c r="DN28" s="37"/>
    </row>
    <row r="29" spans="4:118" ht="12" customHeight="1">
      <c r="D29" s="430" t="s">
        <v>1372</v>
      </c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430"/>
      <c r="BC29" s="430"/>
      <c r="BD29" s="430"/>
      <c r="BE29" s="430"/>
      <c r="BF29" s="430"/>
      <c r="BG29" s="430"/>
      <c r="BH29" s="2"/>
      <c r="BI29" s="2"/>
      <c r="BK29" s="430" t="s">
        <v>1373</v>
      </c>
      <c r="BL29" s="430"/>
      <c r="BM29" s="430"/>
      <c r="BN29" s="430"/>
      <c r="BO29" s="430"/>
      <c r="BP29" s="430"/>
      <c r="BQ29" s="430"/>
      <c r="BR29" s="430"/>
      <c r="BS29" s="430"/>
      <c r="BT29" s="430"/>
      <c r="BU29" s="430"/>
      <c r="BV29" s="430"/>
      <c r="BW29" s="430"/>
      <c r="BX29" s="430"/>
      <c r="BY29" s="430"/>
      <c r="BZ29" s="430"/>
      <c r="CA29" s="430"/>
      <c r="CB29" s="430"/>
      <c r="CC29" s="430"/>
      <c r="CD29" s="430"/>
      <c r="CE29" s="430"/>
      <c r="CF29" s="430"/>
      <c r="CG29" s="430"/>
      <c r="CH29" s="430"/>
      <c r="CI29" s="430"/>
      <c r="CJ29" s="430"/>
      <c r="CK29" s="430"/>
      <c r="CL29" s="430"/>
      <c r="CM29" s="430"/>
      <c r="CN29" s="430"/>
      <c r="CO29" s="430"/>
      <c r="CP29" s="430"/>
      <c r="CQ29" s="430"/>
      <c r="CR29" s="430"/>
      <c r="CS29" s="430"/>
      <c r="CT29" s="430"/>
      <c r="CU29" s="430"/>
      <c r="CV29" s="430"/>
      <c r="CW29" s="430"/>
      <c r="CX29" s="430"/>
      <c r="CY29" s="430"/>
      <c r="CZ29" s="430"/>
      <c r="DA29" s="430"/>
      <c r="DB29" s="430"/>
      <c r="DC29" s="430"/>
      <c r="DD29" s="430"/>
      <c r="DE29" s="430"/>
      <c r="DF29" s="430"/>
      <c r="DG29" s="430"/>
      <c r="DH29" s="430"/>
      <c r="DI29" s="430"/>
      <c r="DJ29" s="430"/>
      <c r="DK29" s="430"/>
      <c r="DL29" s="430"/>
      <c r="DM29" s="430"/>
      <c r="DN29" s="2"/>
    </row>
    <row r="30" spans="4:118" ht="12" customHeight="1" thickBot="1"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/>
      <c r="BE30" s="431"/>
      <c r="BF30" s="431"/>
      <c r="BG30" s="431"/>
      <c r="BH30" s="2"/>
      <c r="BI30" s="2"/>
      <c r="BK30" s="431"/>
      <c r="BL30" s="431"/>
      <c r="BM30" s="431"/>
      <c r="BN30" s="431"/>
      <c r="BO30" s="431"/>
      <c r="BP30" s="431"/>
      <c r="BQ30" s="431"/>
      <c r="BR30" s="431"/>
      <c r="BS30" s="431"/>
      <c r="BT30" s="431"/>
      <c r="BU30" s="431"/>
      <c r="BV30" s="431"/>
      <c r="BW30" s="431"/>
      <c r="BX30" s="431"/>
      <c r="BY30" s="431"/>
      <c r="BZ30" s="431"/>
      <c r="CA30" s="431"/>
      <c r="CB30" s="431"/>
      <c r="CC30" s="431"/>
      <c r="CD30" s="431"/>
      <c r="CE30" s="431"/>
      <c r="CF30" s="431"/>
      <c r="CG30" s="431"/>
      <c r="CH30" s="431"/>
      <c r="CI30" s="431"/>
      <c r="CJ30" s="431"/>
      <c r="CK30" s="431"/>
      <c r="CL30" s="431"/>
      <c r="CM30" s="431"/>
      <c r="CN30" s="431"/>
      <c r="CO30" s="431"/>
      <c r="CP30" s="431"/>
      <c r="CQ30" s="431"/>
      <c r="CR30" s="431"/>
      <c r="CS30" s="431"/>
      <c r="CT30" s="431"/>
      <c r="CU30" s="431"/>
      <c r="CV30" s="431"/>
      <c r="CW30" s="431"/>
      <c r="CX30" s="431"/>
      <c r="CY30" s="431"/>
      <c r="CZ30" s="431"/>
      <c r="DA30" s="431"/>
      <c r="DB30" s="431"/>
      <c r="DC30" s="431"/>
      <c r="DD30" s="431"/>
      <c r="DE30" s="431"/>
      <c r="DF30" s="431"/>
      <c r="DG30" s="431"/>
      <c r="DH30" s="431"/>
      <c r="DI30" s="431"/>
      <c r="DJ30" s="431"/>
      <c r="DK30" s="431"/>
      <c r="DL30" s="431"/>
      <c r="DM30" s="431"/>
      <c r="DN30" s="2"/>
    </row>
    <row r="31" spans="2:118" ht="12" customHeight="1">
      <c r="B31" s="12"/>
      <c r="D31" s="389" t="s">
        <v>450</v>
      </c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5"/>
      <c r="U31" s="394" t="str">
        <f>G35</f>
        <v>羽田</v>
      </c>
      <c r="V31" s="361"/>
      <c r="W31" s="361"/>
      <c r="X31" s="361"/>
      <c r="Y31" s="361"/>
      <c r="Z31" s="361"/>
      <c r="AA31" s="361"/>
      <c r="AB31" s="395"/>
      <c r="AC31" s="296" t="str">
        <f>G39</f>
        <v>田中</v>
      </c>
      <c r="AD31" s="283"/>
      <c r="AE31" s="283"/>
      <c r="AF31" s="283"/>
      <c r="AG31" s="283"/>
      <c r="AH31" s="283"/>
      <c r="AI31" s="283"/>
      <c r="AJ31" s="283"/>
      <c r="AK31" s="394" t="str">
        <f>G43</f>
        <v>中野</v>
      </c>
      <c r="AL31" s="361"/>
      <c r="AM31" s="361"/>
      <c r="AN31" s="361"/>
      <c r="AO31" s="361"/>
      <c r="AP31" s="361"/>
      <c r="AQ31" s="361"/>
      <c r="AR31" s="395"/>
      <c r="AS31" s="394" t="str">
        <f>G47</f>
        <v>木下</v>
      </c>
      <c r="AT31" s="361"/>
      <c r="AU31" s="361"/>
      <c r="AV31" s="361"/>
      <c r="AW31" s="361"/>
      <c r="AX31" s="361"/>
      <c r="AY31" s="361"/>
      <c r="AZ31" s="413"/>
      <c r="BA31" s="360">
        <f>IF(BA37&lt;&gt;"","取得","")</f>
      </c>
      <c r="BB31" s="34"/>
      <c r="BC31" s="361" t="s">
        <v>441</v>
      </c>
      <c r="BD31" s="361"/>
      <c r="BE31" s="361"/>
      <c r="BF31" s="361"/>
      <c r="BG31" s="361"/>
      <c r="BH31" s="362"/>
      <c r="BI31" s="236"/>
      <c r="BK31" s="389" t="s">
        <v>453</v>
      </c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5"/>
      <c r="CA31" s="394" t="str">
        <f>BN35</f>
        <v>近藤</v>
      </c>
      <c r="CB31" s="361"/>
      <c r="CC31" s="361"/>
      <c r="CD31" s="361"/>
      <c r="CE31" s="361"/>
      <c r="CF31" s="361"/>
      <c r="CG31" s="361"/>
      <c r="CH31" s="395"/>
      <c r="CI31" s="296" t="str">
        <f>BN39</f>
        <v>梶木</v>
      </c>
      <c r="CJ31" s="283"/>
      <c r="CK31" s="283"/>
      <c r="CL31" s="283"/>
      <c r="CM31" s="283"/>
      <c r="CN31" s="283"/>
      <c r="CO31" s="283"/>
      <c r="CP31" s="283"/>
      <c r="CQ31" s="394" t="str">
        <f>BN43</f>
        <v>藤本</v>
      </c>
      <c r="CR31" s="361"/>
      <c r="CS31" s="361"/>
      <c r="CT31" s="361"/>
      <c r="CU31" s="361"/>
      <c r="CV31" s="361"/>
      <c r="CW31" s="361"/>
      <c r="CX31" s="395"/>
      <c r="CY31" s="394" t="str">
        <f>BN47</f>
        <v>樋山</v>
      </c>
      <c r="CZ31" s="361"/>
      <c r="DA31" s="361"/>
      <c r="DB31" s="361"/>
      <c r="DC31" s="361"/>
      <c r="DD31" s="361"/>
      <c r="DE31" s="361"/>
      <c r="DF31" s="413"/>
      <c r="DG31" s="360">
        <f>IF(DG37&lt;&gt;"","取得","")</f>
      </c>
      <c r="DH31" s="34"/>
      <c r="DI31" s="361" t="s">
        <v>441</v>
      </c>
      <c r="DJ31" s="361"/>
      <c r="DK31" s="361"/>
      <c r="DL31" s="361"/>
      <c r="DM31" s="361"/>
      <c r="DN31" s="362"/>
    </row>
    <row r="32" spans="2:118" ht="12" customHeight="1">
      <c r="B32" s="12"/>
      <c r="D32" s="389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5"/>
      <c r="U32" s="296"/>
      <c r="V32" s="283"/>
      <c r="W32" s="283"/>
      <c r="X32" s="283"/>
      <c r="Y32" s="283"/>
      <c r="Z32" s="283"/>
      <c r="AA32" s="283"/>
      <c r="AB32" s="285"/>
      <c r="AC32" s="296"/>
      <c r="AD32" s="283"/>
      <c r="AE32" s="283"/>
      <c r="AF32" s="283"/>
      <c r="AG32" s="283"/>
      <c r="AH32" s="283"/>
      <c r="AI32" s="283"/>
      <c r="AJ32" s="283"/>
      <c r="AK32" s="296"/>
      <c r="AL32" s="283"/>
      <c r="AM32" s="283"/>
      <c r="AN32" s="283"/>
      <c r="AO32" s="283"/>
      <c r="AP32" s="283"/>
      <c r="AQ32" s="283"/>
      <c r="AR32" s="285"/>
      <c r="AS32" s="296"/>
      <c r="AT32" s="283"/>
      <c r="AU32" s="283"/>
      <c r="AV32" s="283"/>
      <c r="AW32" s="283"/>
      <c r="AX32" s="283"/>
      <c r="AY32" s="283"/>
      <c r="AZ32" s="375"/>
      <c r="BA32" s="355"/>
      <c r="BC32" s="283"/>
      <c r="BD32" s="283"/>
      <c r="BE32" s="283"/>
      <c r="BF32" s="283"/>
      <c r="BG32" s="283"/>
      <c r="BH32" s="353"/>
      <c r="BI32" s="236"/>
      <c r="BK32" s="389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5"/>
      <c r="CA32" s="296"/>
      <c r="CB32" s="283"/>
      <c r="CC32" s="283"/>
      <c r="CD32" s="283"/>
      <c r="CE32" s="283"/>
      <c r="CF32" s="283"/>
      <c r="CG32" s="283"/>
      <c r="CH32" s="285"/>
      <c r="CI32" s="296"/>
      <c r="CJ32" s="283"/>
      <c r="CK32" s="283"/>
      <c r="CL32" s="283"/>
      <c r="CM32" s="283"/>
      <c r="CN32" s="283"/>
      <c r="CO32" s="283"/>
      <c r="CP32" s="283"/>
      <c r="CQ32" s="296"/>
      <c r="CR32" s="283"/>
      <c r="CS32" s="283"/>
      <c r="CT32" s="283"/>
      <c r="CU32" s="283"/>
      <c r="CV32" s="283"/>
      <c r="CW32" s="283"/>
      <c r="CX32" s="285"/>
      <c r="CY32" s="296"/>
      <c r="CZ32" s="283"/>
      <c r="DA32" s="283"/>
      <c r="DB32" s="283"/>
      <c r="DC32" s="283"/>
      <c r="DD32" s="283"/>
      <c r="DE32" s="283"/>
      <c r="DF32" s="375"/>
      <c r="DG32" s="355"/>
      <c r="DI32" s="283"/>
      <c r="DJ32" s="283"/>
      <c r="DK32" s="283"/>
      <c r="DL32" s="283"/>
      <c r="DM32" s="283"/>
      <c r="DN32" s="353"/>
    </row>
    <row r="33" spans="2:118" ht="12" customHeight="1">
      <c r="B33" s="12"/>
      <c r="D33" s="389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5"/>
      <c r="U33" s="296" t="str">
        <f>P35</f>
        <v>堀部</v>
      </c>
      <c r="V33" s="283"/>
      <c r="W33" s="283"/>
      <c r="X33" s="283"/>
      <c r="Y33" s="283"/>
      <c r="Z33" s="283"/>
      <c r="AA33" s="283"/>
      <c r="AB33" s="285"/>
      <c r="AC33" s="296" t="str">
        <f>P39</f>
        <v>出縄</v>
      </c>
      <c r="AD33" s="283"/>
      <c r="AE33" s="283"/>
      <c r="AF33" s="283"/>
      <c r="AG33" s="283"/>
      <c r="AH33" s="283"/>
      <c r="AI33" s="283"/>
      <c r="AJ33" s="283"/>
      <c r="AK33" s="296" t="str">
        <f>P43</f>
        <v>山田</v>
      </c>
      <c r="AL33" s="283"/>
      <c r="AM33" s="283"/>
      <c r="AN33" s="283"/>
      <c r="AO33" s="283"/>
      <c r="AP33" s="283"/>
      <c r="AQ33" s="283"/>
      <c r="AR33" s="285"/>
      <c r="AS33" s="283" t="str">
        <f>P47</f>
        <v>小塩</v>
      </c>
      <c r="AT33" s="283"/>
      <c r="AU33" s="283"/>
      <c r="AV33" s="283"/>
      <c r="AW33" s="283"/>
      <c r="AX33" s="283"/>
      <c r="AY33" s="283"/>
      <c r="AZ33" s="375"/>
      <c r="BA33" s="355">
        <f>IF(BA37&lt;&gt;"","ゲーム率","")</f>
      </c>
      <c r="BB33" s="283"/>
      <c r="BC33" s="283" t="s">
        <v>442</v>
      </c>
      <c r="BD33" s="283"/>
      <c r="BE33" s="283"/>
      <c r="BF33" s="283"/>
      <c r="BG33" s="283"/>
      <c r="BH33" s="353"/>
      <c r="BI33" s="236"/>
      <c r="BK33" s="389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5"/>
      <c r="CA33" s="296" t="str">
        <f>BV35</f>
        <v>佐竹</v>
      </c>
      <c r="CB33" s="283"/>
      <c r="CC33" s="283"/>
      <c r="CD33" s="283"/>
      <c r="CE33" s="283"/>
      <c r="CF33" s="283"/>
      <c r="CG33" s="283"/>
      <c r="CH33" s="285"/>
      <c r="CI33" s="296" t="str">
        <f>BV39</f>
        <v>杉山</v>
      </c>
      <c r="CJ33" s="283"/>
      <c r="CK33" s="283"/>
      <c r="CL33" s="283"/>
      <c r="CM33" s="283"/>
      <c r="CN33" s="283"/>
      <c r="CO33" s="283"/>
      <c r="CP33" s="283"/>
      <c r="CQ33" s="296" t="str">
        <f>BV43</f>
        <v>仰倉</v>
      </c>
      <c r="CR33" s="283"/>
      <c r="CS33" s="283"/>
      <c r="CT33" s="283"/>
      <c r="CU33" s="283"/>
      <c r="CV33" s="283"/>
      <c r="CW33" s="283"/>
      <c r="CX33" s="285"/>
      <c r="CY33" s="283" t="str">
        <f>BV47</f>
        <v>新屋</v>
      </c>
      <c r="CZ33" s="283"/>
      <c r="DA33" s="283"/>
      <c r="DB33" s="283"/>
      <c r="DC33" s="283"/>
      <c r="DD33" s="283"/>
      <c r="DE33" s="283"/>
      <c r="DF33" s="375"/>
      <c r="DG33" s="355">
        <f>IF(DG37&lt;&gt;"","ゲーム率","")</f>
      </c>
      <c r="DH33" s="283"/>
      <c r="DI33" s="283" t="s">
        <v>442</v>
      </c>
      <c r="DJ33" s="283"/>
      <c r="DK33" s="283"/>
      <c r="DL33" s="283"/>
      <c r="DM33" s="283"/>
      <c r="DN33" s="353"/>
    </row>
    <row r="34" spans="2:118" ht="12" customHeight="1">
      <c r="B34" s="12"/>
      <c r="D34" s="396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84"/>
      <c r="U34" s="383"/>
      <c r="V34" s="337"/>
      <c r="W34" s="337"/>
      <c r="X34" s="337"/>
      <c r="Y34" s="337"/>
      <c r="Z34" s="337"/>
      <c r="AA34" s="337"/>
      <c r="AB34" s="384"/>
      <c r="AC34" s="383"/>
      <c r="AD34" s="337"/>
      <c r="AE34" s="337"/>
      <c r="AF34" s="337"/>
      <c r="AG34" s="337"/>
      <c r="AH34" s="337"/>
      <c r="AI34" s="337"/>
      <c r="AJ34" s="337"/>
      <c r="AK34" s="383"/>
      <c r="AL34" s="337"/>
      <c r="AM34" s="337"/>
      <c r="AN34" s="337"/>
      <c r="AO34" s="337"/>
      <c r="AP34" s="337"/>
      <c r="AQ34" s="337"/>
      <c r="AR34" s="384"/>
      <c r="AS34" s="337"/>
      <c r="AT34" s="337"/>
      <c r="AU34" s="337"/>
      <c r="AV34" s="337"/>
      <c r="AW34" s="337"/>
      <c r="AX34" s="337"/>
      <c r="AY34" s="337"/>
      <c r="AZ34" s="376"/>
      <c r="BA34" s="356"/>
      <c r="BB34" s="337"/>
      <c r="BC34" s="337"/>
      <c r="BD34" s="337"/>
      <c r="BE34" s="337"/>
      <c r="BF34" s="337"/>
      <c r="BG34" s="337"/>
      <c r="BH34" s="354"/>
      <c r="BI34" s="236"/>
      <c r="BK34" s="396"/>
      <c r="BL34" s="337"/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  <c r="BY34" s="337"/>
      <c r="BZ34" s="384"/>
      <c r="CA34" s="383"/>
      <c r="CB34" s="337"/>
      <c r="CC34" s="337"/>
      <c r="CD34" s="337"/>
      <c r="CE34" s="337"/>
      <c r="CF34" s="337"/>
      <c r="CG34" s="337"/>
      <c r="CH34" s="384"/>
      <c r="CI34" s="383"/>
      <c r="CJ34" s="337"/>
      <c r="CK34" s="337"/>
      <c r="CL34" s="337"/>
      <c r="CM34" s="337"/>
      <c r="CN34" s="337"/>
      <c r="CO34" s="337"/>
      <c r="CP34" s="337"/>
      <c r="CQ34" s="383"/>
      <c r="CR34" s="337"/>
      <c r="CS34" s="337"/>
      <c r="CT34" s="337"/>
      <c r="CU34" s="337"/>
      <c r="CV34" s="337"/>
      <c r="CW34" s="337"/>
      <c r="CX34" s="384"/>
      <c r="CY34" s="337"/>
      <c r="CZ34" s="337"/>
      <c r="DA34" s="337"/>
      <c r="DB34" s="337"/>
      <c r="DC34" s="337"/>
      <c r="DD34" s="337"/>
      <c r="DE34" s="337"/>
      <c r="DF34" s="376"/>
      <c r="DG34" s="356"/>
      <c r="DH34" s="337"/>
      <c r="DI34" s="337"/>
      <c r="DJ34" s="337"/>
      <c r="DK34" s="337"/>
      <c r="DL34" s="337"/>
      <c r="DM34" s="337"/>
      <c r="DN34" s="354"/>
    </row>
    <row r="35" spans="2:118" s="2" customFormat="1" ht="12" customHeight="1">
      <c r="B35" s="224"/>
      <c r="C35" s="388">
        <f>BE37</f>
        <v>3</v>
      </c>
      <c r="D35" s="393" t="s">
        <v>90</v>
      </c>
      <c r="E35" s="277"/>
      <c r="F35" s="277"/>
      <c r="G35" s="277" t="str">
        <f>IF(D35="ここに","",VLOOKUP(D35,'登録ナンバー'!$A$1:$C$616,2,0))</f>
        <v>羽田</v>
      </c>
      <c r="H35" s="277"/>
      <c r="I35" s="277"/>
      <c r="J35" s="277"/>
      <c r="K35" s="277"/>
      <c r="L35" s="277" t="s">
        <v>444</v>
      </c>
      <c r="M35" s="277" t="s">
        <v>91</v>
      </c>
      <c r="N35" s="277"/>
      <c r="O35" s="277"/>
      <c r="P35" s="390" t="str">
        <f>IF(M35="ここに","",VLOOKUP(M35,'登録ナンバー'!$A$1:$C$616,2,0))</f>
        <v>堀部</v>
      </c>
      <c r="Q35" s="390"/>
      <c r="R35" s="390"/>
      <c r="S35" s="390"/>
      <c r="T35" s="391"/>
      <c r="U35" s="397">
        <f>IF(AC35="","丸付き数字は試合順番","")</f>
      </c>
      <c r="V35" s="398"/>
      <c r="W35" s="398"/>
      <c r="X35" s="398"/>
      <c r="Y35" s="398"/>
      <c r="Z35" s="398"/>
      <c r="AA35" s="398"/>
      <c r="AB35" s="399"/>
      <c r="AC35" s="264">
        <v>3</v>
      </c>
      <c r="AD35" s="265"/>
      <c r="AE35" s="265"/>
      <c r="AF35" s="265" t="s">
        <v>445</v>
      </c>
      <c r="AG35" s="265">
        <v>6</v>
      </c>
      <c r="AH35" s="265"/>
      <c r="AI35" s="265"/>
      <c r="AJ35" s="357"/>
      <c r="AK35" s="264">
        <v>4</v>
      </c>
      <c r="AL35" s="265"/>
      <c r="AM35" s="265"/>
      <c r="AN35" s="265" t="s">
        <v>445</v>
      </c>
      <c r="AO35" s="277">
        <v>6</v>
      </c>
      <c r="AP35" s="277"/>
      <c r="AQ35" s="277"/>
      <c r="AR35" s="269"/>
      <c r="AS35" s="264" t="s">
        <v>1382</v>
      </c>
      <c r="AT35" s="265"/>
      <c r="AU35" s="265" t="s">
        <v>445</v>
      </c>
      <c r="AV35" s="265">
        <v>4</v>
      </c>
      <c r="AW35" s="265"/>
      <c r="AX35" s="265"/>
      <c r="AY35" s="265"/>
      <c r="AZ35" s="307"/>
      <c r="BA35" s="310">
        <f>IF(COUNTIF(BB35:BD48,1)=2,"直接対決","")</f>
      </c>
      <c r="BB35" s="320">
        <f>COUNTIF(U35:AZ36,"⑥")+COUNTIF(U35:AZ36,"⑦")</f>
        <v>1</v>
      </c>
      <c r="BC35" s="320"/>
      <c r="BD35" s="320"/>
      <c r="BE35" s="322">
        <f>IF(AC35="","",3-BB35)</f>
        <v>2</v>
      </c>
      <c r="BF35" s="322"/>
      <c r="BG35" s="322"/>
      <c r="BH35" s="323"/>
      <c r="BI35" s="237"/>
      <c r="BJ35" s="388">
        <f>DK37</f>
        <v>2</v>
      </c>
      <c r="BK35" s="385" t="s">
        <v>84</v>
      </c>
      <c r="BL35" s="303"/>
      <c r="BM35" s="303"/>
      <c r="BN35" s="301" t="str">
        <f>IF(BK35="ここに","",VLOOKUP(BK35,'登録ナンバー'!$A$1:$C$619,2,0))</f>
        <v>近藤</v>
      </c>
      <c r="BO35" s="301"/>
      <c r="BP35" s="301"/>
      <c r="BQ35" s="301"/>
      <c r="BR35" s="382" t="s">
        <v>444</v>
      </c>
      <c r="BS35" s="303" t="s">
        <v>85</v>
      </c>
      <c r="BT35" s="303"/>
      <c r="BU35" s="303"/>
      <c r="BV35" s="301" t="str">
        <f>IF(BS35="ここに","",VLOOKUP(BS35,'登録ナンバー'!$A$1:$C$619,2,0))</f>
        <v>佐竹</v>
      </c>
      <c r="BW35" s="301"/>
      <c r="BX35" s="301"/>
      <c r="BY35" s="301"/>
      <c r="BZ35" s="301"/>
      <c r="CA35" s="397">
        <f>IF(CI35="","丸付き数字は試合順番","")</f>
      </c>
      <c r="CB35" s="398"/>
      <c r="CC35" s="398"/>
      <c r="CD35" s="398"/>
      <c r="CE35" s="398"/>
      <c r="CF35" s="398"/>
      <c r="CG35" s="398"/>
      <c r="CH35" s="399"/>
      <c r="CI35" s="264">
        <v>4</v>
      </c>
      <c r="CJ35" s="265"/>
      <c r="CK35" s="265"/>
      <c r="CL35" s="265" t="s">
        <v>445</v>
      </c>
      <c r="CM35" s="265">
        <v>6</v>
      </c>
      <c r="CN35" s="265"/>
      <c r="CO35" s="265"/>
      <c r="CP35" s="357"/>
      <c r="CQ35" s="264" t="s">
        <v>1382</v>
      </c>
      <c r="CR35" s="265"/>
      <c r="CS35" s="265"/>
      <c r="CT35" s="265" t="s">
        <v>445</v>
      </c>
      <c r="CU35" s="277">
        <v>2</v>
      </c>
      <c r="CV35" s="277"/>
      <c r="CW35" s="277"/>
      <c r="CX35" s="269"/>
      <c r="CY35" s="264" t="s">
        <v>1378</v>
      </c>
      <c r="CZ35" s="265"/>
      <c r="DA35" s="265" t="s">
        <v>445</v>
      </c>
      <c r="DB35" s="265" t="s">
        <v>1379</v>
      </c>
      <c r="DC35" s="265"/>
      <c r="DD35" s="265"/>
      <c r="DE35" s="265"/>
      <c r="DF35" s="307"/>
      <c r="DG35" s="310">
        <f>IF(COUNTIF(DH35:DJ48,1)=2,"直接対決","")</f>
      </c>
      <c r="DH35" s="320">
        <f>COUNTIF(CA35:DF36,"⑥")+COUNTIF(CA35:DF36,"⑦")</f>
        <v>1</v>
      </c>
      <c r="DI35" s="320"/>
      <c r="DJ35" s="320"/>
      <c r="DK35" s="322">
        <f>IF(CI35="","",2-DH35)</f>
        <v>1</v>
      </c>
      <c r="DL35" s="322"/>
      <c r="DM35" s="322"/>
      <c r="DN35" s="323"/>
    </row>
    <row r="36" spans="2:118" s="2" customFormat="1" ht="12" customHeight="1">
      <c r="B36" s="224"/>
      <c r="C36" s="388"/>
      <c r="D36" s="389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95"/>
      <c r="Q36" s="295"/>
      <c r="R36" s="295"/>
      <c r="S36" s="295"/>
      <c r="T36" s="392"/>
      <c r="U36" s="400"/>
      <c r="V36" s="401"/>
      <c r="W36" s="401"/>
      <c r="X36" s="401"/>
      <c r="Y36" s="401"/>
      <c r="Z36" s="401"/>
      <c r="AA36" s="401"/>
      <c r="AB36" s="402"/>
      <c r="AC36" s="266"/>
      <c r="AD36" s="267"/>
      <c r="AE36" s="267"/>
      <c r="AF36" s="267"/>
      <c r="AG36" s="267"/>
      <c r="AH36" s="267"/>
      <c r="AI36" s="267"/>
      <c r="AJ36" s="358"/>
      <c r="AK36" s="266"/>
      <c r="AL36" s="267"/>
      <c r="AM36" s="267"/>
      <c r="AN36" s="267"/>
      <c r="AO36" s="283"/>
      <c r="AP36" s="283"/>
      <c r="AQ36" s="283"/>
      <c r="AR36" s="285"/>
      <c r="AS36" s="266"/>
      <c r="AT36" s="267"/>
      <c r="AU36" s="267"/>
      <c r="AV36" s="267"/>
      <c r="AW36" s="267"/>
      <c r="AX36" s="267"/>
      <c r="AY36" s="267"/>
      <c r="AZ36" s="308"/>
      <c r="BA36" s="311"/>
      <c r="BB36" s="321"/>
      <c r="BC36" s="321"/>
      <c r="BD36" s="321"/>
      <c r="BE36" s="324"/>
      <c r="BF36" s="324"/>
      <c r="BG36" s="324"/>
      <c r="BH36" s="325"/>
      <c r="BI36" s="237"/>
      <c r="BJ36" s="388"/>
      <c r="BK36" s="379"/>
      <c r="BL36" s="305"/>
      <c r="BM36" s="305"/>
      <c r="BN36" s="302"/>
      <c r="BO36" s="302"/>
      <c r="BP36" s="302"/>
      <c r="BQ36" s="302"/>
      <c r="BR36" s="382"/>
      <c r="BS36" s="305"/>
      <c r="BT36" s="305"/>
      <c r="BU36" s="305"/>
      <c r="BV36" s="302"/>
      <c r="BW36" s="302"/>
      <c r="BX36" s="302"/>
      <c r="BY36" s="302"/>
      <c r="BZ36" s="302"/>
      <c r="CA36" s="400"/>
      <c r="CB36" s="401"/>
      <c r="CC36" s="401"/>
      <c r="CD36" s="401"/>
      <c r="CE36" s="401"/>
      <c r="CF36" s="401"/>
      <c r="CG36" s="401"/>
      <c r="CH36" s="402"/>
      <c r="CI36" s="266"/>
      <c r="CJ36" s="267"/>
      <c r="CK36" s="267"/>
      <c r="CL36" s="267"/>
      <c r="CM36" s="267"/>
      <c r="CN36" s="267"/>
      <c r="CO36" s="267"/>
      <c r="CP36" s="358"/>
      <c r="CQ36" s="266"/>
      <c r="CR36" s="267"/>
      <c r="CS36" s="267"/>
      <c r="CT36" s="267"/>
      <c r="CU36" s="283"/>
      <c r="CV36" s="283"/>
      <c r="CW36" s="283"/>
      <c r="CX36" s="285"/>
      <c r="CY36" s="266"/>
      <c r="CZ36" s="267"/>
      <c r="DA36" s="267"/>
      <c r="DB36" s="267"/>
      <c r="DC36" s="267"/>
      <c r="DD36" s="267"/>
      <c r="DE36" s="267"/>
      <c r="DF36" s="308"/>
      <c r="DG36" s="311"/>
      <c r="DH36" s="321"/>
      <c r="DI36" s="321"/>
      <c r="DJ36" s="321"/>
      <c r="DK36" s="324"/>
      <c r="DL36" s="324"/>
      <c r="DM36" s="324"/>
      <c r="DN36" s="325"/>
    </row>
    <row r="37" spans="2:118" ht="21" customHeight="1">
      <c r="B37" s="12"/>
      <c r="D37" s="389" t="s">
        <v>446</v>
      </c>
      <c r="E37" s="283"/>
      <c r="F37" s="283"/>
      <c r="G37" s="283" t="str">
        <f>IF(D35="ここに","",VLOOKUP(D35,'登録ナンバー'!$A$1:$D$616,4,0))</f>
        <v>プラチナ</v>
      </c>
      <c r="H37" s="283"/>
      <c r="I37" s="283"/>
      <c r="J37" s="283"/>
      <c r="K37" s="283"/>
      <c r="L37" s="2"/>
      <c r="M37" s="283" t="s">
        <v>446</v>
      </c>
      <c r="N37" s="283"/>
      <c r="O37" s="283"/>
      <c r="P37" s="283" t="str">
        <f>IF(M35="ここに","",VLOOKUP(M35,'登録ナンバー'!$A$1:$D$616,4,0))</f>
        <v>プラチナ</v>
      </c>
      <c r="Q37" s="283"/>
      <c r="R37" s="283"/>
      <c r="S37" s="283"/>
      <c r="T37" s="285"/>
      <c r="U37" s="400"/>
      <c r="V37" s="401"/>
      <c r="W37" s="401"/>
      <c r="X37" s="401"/>
      <c r="Y37" s="401"/>
      <c r="Z37" s="401"/>
      <c r="AA37" s="401"/>
      <c r="AB37" s="402"/>
      <c r="AC37" s="266"/>
      <c r="AD37" s="267"/>
      <c r="AE37" s="267"/>
      <c r="AF37" s="267"/>
      <c r="AG37" s="267"/>
      <c r="AH37" s="267"/>
      <c r="AI37" s="267"/>
      <c r="AJ37" s="358"/>
      <c r="AK37" s="266"/>
      <c r="AL37" s="267"/>
      <c r="AM37" s="267"/>
      <c r="AN37" s="267"/>
      <c r="AO37" s="283"/>
      <c r="AP37" s="283"/>
      <c r="AQ37" s="283"/>
      <c r="AR37" s="285"/>
      <c r="AS37" s="266"/>
      <c r="AT37" s="267"/>
      <c r="AU37" s="267"/>
      <c r="AV37" s="267"/>
      <c r="AW37" s="267"/>
      <c r="AX37" s="267"/>
      <c r="AY37" s="267"/>
      <c r="AZ37" s="308"/>
      <c r="BA37" s="326">
        <f>IF(OR(COUNTIF(BB35:BD48,2)=3,COUNTIF(BB35:BD48,1)=3),(AC38+AK38+AS38)/(AC38+AK38+AG35+AO35+AX35+AS38),"")</f>
      </c>
      <c r="BB37" s="312"/>
      <c r="BC37" s="312"/>
      <c r="BD37" s="312"/>
      <c r="BE37" s="365">
        <f>IF(BA37&lt;&gt;"",RANK(BA37,BA37:BA50),RANK(BB35,BB35:BD48))</f>
        <v>3</v>
      </c>
      <c r="BF37" s="365"/>
      <c r="BG37" s="365"/>
      <c r="BH37" s="366"/>
      <c r="BI37" s="238"/>
      <c r="BK37" s="379" t="s">
        <v>446</v>
      </c>
      <c r="BL37" s="305"/>
      <c r="BM37" s="305"/>
      <c r="BN37" s="302" t="str">
        <f>IF(BK35="ここに","",VLOOKUP(BK35,'登録ナンバー'!$A$1:$D$619,4,0))</f>
        <v>ぼんズ</v>
      </c>
      <c r="BO37" s="302"/>
      <c r="BP37" s="302"/>
      <c r="BQ37" s="302"/>
      <c r="BR37" s="94"/>
      <c r="BS37" s="382" t="s">
        <v>446</v>
      </c>
      <c r="BT37" s="382"/>
      <c r="BU37" s="382"/>
      <c r="BV37" s="302" t="str">
        <f>IF(BS35="ここに","",VLOOKUP(BS35,'登録ナンバー'!$A$1:$D$619,4,0))</f>
        <v>ぼんズ</v>
      </c>
      <c r="BW37" s="302"/>
      <c r="BX37" s="302"/>
      <c r="BY37" s="302"/>
      <c r="BZ37" s="387"/>
      <c r="CA37" s="400"/>
      <c r="CB37" s="401"/>
      <c r="CC37" s="401"/>
      <c r="CD37" s="401"/>
      <c r="CE37" s="401"/>
      <c r="CF37" s="401"/>
      <c r="CG37" s="401"/>
      <c r="CH37" s="402"/>
      <c r="CI37" s="266"/>
      <c r="CJ37" s="267"/>
      <c r="CK37" s="267"/>
      <c r="CL37" s="267"/>
      <c r="CM37" s="267"/>
      <c r="CN37" s="267"/>
      <c r="CO37" s="267"/>
      <c r="CP37" s="358"/>
      <c r="CQ37" s="266"/>
      <c r="CR37" s="267"/>
      <c r="CS37" s="267"/>
      <c r="CT37" s="267"/>
      <c r="CU37" s="283"/>
      <c r="CV37" s="283"/>
      <c r="CW37" s="283"/>
      <c r="CX37" s="285"/>
      <c r="CY37" s="266"/>
      <c r="CZ37" s="267"/>
      <c r="DA37" s="267"/>
      <c r="DB37" s="267"/>
      <c r="DC37" s="267"/>
      <c r="DD37" s="267"/>
      <c r="DE37" s="267"/>
      <c r="DF37" s="308"/>
      <c r="DG37" s="326">
        <f>IF(OR(COUNTIF(DH35:DJ48,2)=3,COUNTIF(DH35:DJ48,1)=3),(CI38+CQ38+CY38)/(CI38+CQ38+CM35+CU35+DD35+CY38),"")</f>
      </c>
      <c r="DH37" s="312"/>
      <c r="DI37" s="312"/>
      <c r="DJ37" s="312"/>
      <c r="DK37" s="347">
        <f>IF(DG37&lt;&gt;"",RANK(DG37,DG37:DG50),RANK(DH35,DH35:DJ48))</f>
        <v>2</v>
      </c>
      <c r="DL37" s="347"/>
      <c r="DM37" s="347"/>
      <c r="DN37" s="348"/>
    </row>
    <row r="38" spans="2:118" ht="3" customHeight="1" hidden="1">
      <c r="B38" s="12"/>
      <c r="D38" s="389"/>
      <c r="E38" s="283"/>
      <c r="F38" s="283"/>
      <c r="G38" s="2"/>
      <c r="H38" s="2"/>
      <c r="I38" s="2"/>
      <c r="J38" s="2"/>
      <c r="K38" s="2"/>
      <c r="L38" s="2"/>
      <c r="M38" s="389"/>
      <c r="N38" s="283"/>
      <c r="O38" s="283"/>
      <c r="P38" s="2"/>
      <c r="Q38" s="2"/>
      <c r="R38" s="2"/>
      <c r="S38" s="9"/>
      <c r="T38" s="22"/>
      <c r="U38" s="403"/>
      <c r="V38" s="404"/>
      <c r="W38" s="404"/>
      <c r="X38" s="404"/>
      <c r="Y38" s="404"/>
      <c r="Z38" s="404"/>
      <c r="AA38" s="404"/>
      <c r="AB38" s="405"/>
      <c r="AC38" s="18">
        <f>IF(AC35="⑦","7",IF(AC35="⑥","6",AC35))</f>
        <v>3</v>
      </c>
      <c r="AD38" s="19"/>
      <c r="AE38" s="19"/>
      <c r="AF38" s="19"/>
      <c r="AG38" s="19"/>
      <c r="AH38" s="19"/>
      <c r="AI38" s="19"/>
      <c r="AJ38" s="20"/>
      <c r="AK38" s="18">
        <f>IF(AK35="⑦","7",IF(AK35="⑥","6",AK35))</f>
        <v>4</v>
      </c>
      <c r="AL38" s="19"/>
      <c r="AM38" s="19"/>
      <c r="AN38" s="19"/>
      <c r="AO38" s="19"/>
      <c r="AP38" s="19"/>
      <c r="AQ38" s="19"/>
      <c r="AR38" s="20"/>
      <c r="AS38" s="19" t="str">
        <f>IF(AS35="⑦","7",IF(AS35="⑥","6",AS35))</f>
        <v>6</v>
      </c>
      <c r="AT38" s="19"/>
      <c r="AU38" s="19"/>
      <c r="AV38" s="6"/>
      <c r="AW38" s="2"/>
      <c r="AX38" s="6"/>
      <c r="AY38" s="6"/>
      <c r="AZ38" s="36"/>
      <c r="BA38" s="327"/>
      <c r="BB38" s="332"/>
      <c r="BC38" s="332"/>
      <c r="BD38" s="332"/>
      <c r="BE38" s="367"/>
      <c r="BF38" s="367"/>
      <c r="BG38" s="367"/>
      <c r="BH38" s="368"/>
      <c r="BI38" s="238"/>
      <c r="BK38" s="380"/>
      <c r="BL38" s="381"/>
      <c r="BM38" s="381"/>
      <c r="BN38" s="95"/>
      <c r="BO38" s="95"/>
      <c r="BP38" s="95"/>
      <c r="BQ38" s="96"/>
      <c r="BR38" s="94"/>
      <c r="BS38" s="381"/>
      <c r="BT38" s="381"/>
      <c r="BU38" s="381"/>
      <c r="BV38" s="95"/>
      <c r="BW38" s="95"/>
      <c r="BX38" s="95"/>
      <c r="BY38" s="98"/>
      <c r="BZ38" s="120"/>
      <c r="CA38" s="403"/>
      <c r="CB38" s="404"/>
      <c r="CC38" s="404"/>
      <c r="CD38" s="404"/>
      <c r="CE38" s="404"/>
      <c r="CF38" s="404"/>
      <c r="CG38" s="404"/>
      <c r="CH38" s="405"/>
      <c r="CI38" s="18">
        <f>IF(CI35="⑦","7",IF(CI35="⑥","6",CI35))</f>
        <v>4</v>
      </c>
      <c r="CJ38" s="19"/>
      <c r="CK38" s="19"/>
      <c r="CL38" s="19"/>
      <c r="CM38" s="19"/>
      <c r="CN38" s="19"/>
      <c r="CO38" s="19"/>
      <c r="CP38" s="20"/>
      <c r="CQ38" s="18" t="str">
        <f>IF(CQ35="⑦","7",IF(CQ35="⑥","6",CQ35))</f>
        <v>6</v>
      </c>
      <c r="CR38" s="19"/>
      <c r="CS38" s="19"/>
      <c r="CT38" s="19"/>
      <c r="CU38" s="19"/>
      <c r="CV38" s="19"/>
      <c r="CW38" s="19"/>
      <c r="CX38" s="20"/>
      <c r="CY38" s="19" t="str">
        <f>IF(CY35="⑦","7",IF(CY35="⑥","6",CY35))</f>
        <v>Ｎ</v>
      </c>
      <c r="CZ38" s="19"/>
      <c r="DA38" s="19"/>
      <c r="DB38" s="6"/>
      <c r="DC38" s="2"/>
      <c r="DD38" s="6"/>
      <c r="DE38" s="6"/>
      <c r="DF38" s="36"/>
      <c r="DG38" s="327"/>
      <c r="DH38" s="332"/>
      <c r="DI38" s="332"/>
      <c r="DJ38" s="332"/>
      <c r="DK38" s="349"/>
      <c r="DL38" s="349"/>
      <c r="DM38" s="349"/>
      <c r="DN38" s="350"/>
    </row>
    <row r="39" spans="2:118" ht="12" customHeight="1">
      <c r="B39" s="12"/>
      <c r="C39" s="388">
        <f>BE41</f>
        <v>1</v>
      </c>
      <c r="D39" s="393" t="s">
        <v>88</v>
      </c>
      <c r="E39" s="277"/>
      <c r="F39" s="277"/>
      <c r="G39" s="390" t="str">
        <f>IF(D39="ここに","",VLOOKUP(D39,'登録ナンバー'!$A$1:$C$616,2,0))</f>
        <v>田中</v>
      </c>
      <c r="H39" s="390"/>
      <c r="I39" s="390"/>
      <c r="J39" s="390"/>
      <c r="K39" s="390"/>
      <c r="L39" s="390" t="s">
        <v>444</v>
      </c>
      <c r="M39" s="390" t="s">
        <v>443</v>
      </c>
      <c r="N39" s="390"/>
      <c r="O39" s="390"/>
      <c r="P39" s="390" t="s">
        <v>89</v>
      </c>
      <c r="Q39" s="390"/>
      <c r="R39" s="390"/>
      <c r="S39" s="390"/>
      <c r="T39" s="391"/>
      <c r="U39" s="309" t="str">
        <f>IF(AC35="","",IF(AND(AG35=6,AC35&lt;&gt;"⑦"),"⑥",IF(AG35=7,"⑦",AG35)))</f>
        <v>⑥</v>
      </c>
      <c r="V39" s="277"/>
      <c r="W39" s="277"/>
      <c r="X39" s="277" t="s">
        <v>445</v>
      </c>
      <c r="Y39" s="277">
        <f>IF(AC35="","",IF(AC35="⑥",6,IF(AC35="⑦",7,AC35)))</f>
        <v>3</v>
      </c>
      <c r="Z39" s="277"/>
      <c r="AA39" s="277"/>
      <c r="AB39" s="269"/>
      <c r="AC39" s="338"/>
      <c r="AD39" s="339"/>
      <c r="AE39" s="339"/>
      <c r="AF39" s="339"/>
      <c r="AG39" s="339"/>
      <c r="AH39" s="339"/>
      <c r="AI39" s="339"/>
      <c r="AJ39" s="340"/>
      <c r="AK39" s="264" t="s">
        <v>1382</v>
      </c>
      <c r="AL39" s="265"/>
      <c r="AM39" s="265"/>
      <c r="AN39" s="265" t="s">
        <v>445</v>
      </c>
      <c r="AO39" s="277">
        <v>1</v>
      </c>
      <c r="AP39" s="277"/>
      <c r="AQ39" s="277"/>
      <c r="AR39" s="269"/>
      <c r="AS39" s="264" t="s">
        <v>1382</v>
      </c>
      <c r="AT39" s="265"/>
      <c r="AU39" s="265" t="s">
        <v>445</v>
      </c>
      <c r="AV39" s="265">
        <v>2</v>
      </c>
      <c r="AW39" s="265"/>
      <c r="AX39" s="265"/>
      <c r="AY39" s="265"/>
      <c r="AZ39" s="307"/>
      <c r="BA39" s="310">
        <f>IF(COUNTIF(BB35:BD50,1)=2,"直接対決","")</f>
      </c>
      <c r="BB39" s="351">
        <f>COUNTIF(U39:AZ40,"⑥")+COUNTIF(U39:AZ40,"⑦")</f>
        <v>3</v>
      </c>
      <c r="BC39" s="351"/>
      <c r="BD39" s="351"/>
      <c r="BE39" s="322">
        <f>IF(AC35="","",3-BB39)</f>
        <v>0</v>
      </c>
      <c r="BF39" s="322"/>
      <c r="BG39" s="322"/>
      <c r="BH39" s="323"/>
      <c r="BI39" s="237"/>
      <c r="BJ39" s="388">
        <f>DK41</f>
        <v>1</v>
      </c>
      <c r="BK39" s="385" t="s">
        <v>92</v>
      </c>
      <c r="BL39" s="303"/>
      <c r="BM39" s="303"/>
      <c r="BN39" s="301" t="str">
        <f>IF(BK39="ここに","",VLOOKUP(BK39,'登録ナンバー'!$A$1:$C$619,2,0))</f>
        <v>梶木</v>
      </c>
      <c r="BO39" s="301"/>
      <c r="BP39" s="301"/>
      <c r="BQ39" s="301"/>
      <c r="BR39" s="382" t="s">
        <v>444</v>
      </c>
      <c r="BS39" s="303" t="s">
        <v>93</v>
      </c>
      <c r="BT39" s="303"/>
      <c r="BU39" s="303"/>
      <c r="BV39" s="303" t="str">
        <f>IF(BS39="ここに","",VLOOKUP(BS39,'登録ナンバー'!$A$1:$C$619,2,0))</f>
        <v>杉山</v>
      </c>
      <c r="BW39" s="303"/>
      <c r="BX39" s="303"/>
      <c r="BY39" s="303"/>
      <c r="BZ39" s="304"/>
      <c r="CA39" s="309" t="str">
        <f>IF(CI35="","",IF(AND(CM35=6,CI35&lt;&gt;"⑦"),"⑥",IF(CM35=7,"⑦",CM35)))</f>
        <v>⑥</v>
      </c>
      <c r="CB39" s="277"/>
      <c r="CC39" s="277"/>
      <c r="CD39" s="277" t="s">
        <v>445</v>
      </c>
      <c r="CE39" s="277">
        <f>IF(CI35="","",IF(CI35="⑥",6,IF(CI35="⑦",7,CI35)))</f>
        <v>4</v>
      </c>
      <c r="CF39" s="277"/>
      <c r="CG39" s="277"/>
      <c r="CH39" s="269"/>
      <c r="CI39" s="338"/>
      <c r="CJ39" s="339"/>
      <c r="CK39" s="339"/>
      <c r="CL39" s="339"/>
      <c r="CM39" s="339"/>
      <c r="CN39" s="339"/>
      <c r="CO39" s="339"/>
      <c r="CP39" s="340"/>
      <c r="CQ39" s="264" t="s">
        <v>1382</v>
      </c>
      <c r="CR39" s="265"/>
      <c r="CS39" s="265"/>
      <c r="CT39" s="265" t="s">
        <v>445</v>
      </c>
      <c r="CU39" s="277">
        <v>3</v>
      </c>
      <c r="CV39" s="277"/>
      <c r="CW39" s="277"/>
      <c r="CX39" s="269"/>
      <c r="CY39" s="264" t="s">
        <v>1378</v>
      </c>
      <c r="CZ39" s="265"/>
      <c r="DA39" s="265" t="s">
        <v>445</v>
      </c>
      <c r="DB39" s="265" t="s">
        <v>1379</v>
      </c>
      <c r="DC39" s="265"/>
      <c r="DD39" s="265"/>
      <c r="DE39" s="265"/>
      <c r="DF39" s="307"/>
      <c r="DG39" s="310">
        <f>IF(COUNTIF(DH35:DJ50,1)=2,"直接対決","")</f>
      </c>
      <c r="DH39" s="351">
        <f>COUNTIF(CA39:DF40,"⑥")+COUNTIF(CA39:DF40,"⑦")</f>
        <v>2</v>
      </c>
      <c r="DI39" s="351"/>
      <c r="DJ39" s="351"/>
      <c r="DK39" s="322">
        <f>IF(CI35="","",2-DH39)</f>
        <v>0</v>
      </c>
      <c r="DL39" s="322"/>
      <c r="DM39" s="322"/>
      <c r="DN39" s="323"/>
    </row>
    <row r="40" spans="2:118" ht="12" customHeight="1">
      <c r="B40" s="12"/>
      <c r="C40" s="388"/>
      <c r="D40" s="389"/>
      <c r="E40" s="283"/>
      <c r="F40" s="283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392"/>
      <c r="U40" s="296"/>
      <c r="V40" s="283"/>
      <c r="W40" s="283"/>
      <c r="X40" s="283"/>
      <c r="Y40" s="283"/>
      <c r="Z40" s="283"/>
      <c r="AA40" s="283"/>
      <c r="AB40" s="285"/>
      <c r="AC40" s="341"/>
      <c r="AD40" s="342"/>
      <c r="AE40" s="342"/>
      <c r="AF40" s="342"/>
      <c r="AG40" s="342"/>
      <c r="AH40" s="342"/>
      <c r="AI40" s="342"/>
      <c r="AJ40" s="343"/>
      <c r="AK40" s="266"/>
      <c r="AL40" s="267"/>
      <c r="AM40" s="267"/>
      <c r="AN40" s="267"/>
      <c r="AO40" s="283"/>
      <c r="AP40" s="283"/>
      <c r="AQ40" s="283"/>
      <c r="AR40" s="285"/>
      <c r="AS40" s="266"/>
      <c r="AT40" s="267"/>
      <c r="AU40" s="267"/>
      <c r="AV40" s="267"/>
      <c r="AW40" s="267"/>
      <c r="AX40" s="267"/>
      <c r="AY40" s="267"/>
      <c r="AZ40" s="308"/>
      <c r="BA40" s="311"/>
      <c r="BB40" s="352"/>
      <c r="BC40" s="352"/>
      <c r="BD40" s="352"/>
      <c r="BE40" s="324"/>
      <c r="BF40" s="324"/>
      <c r="BG40" s="324"/>
      <c r="BH40" s="325"/>
      <c r="BI40" s="237"/>
      <c r="BJ40" s="388"/>
      <c r="BK40" s="379"/>
      <c r="BL40" s="305"/>
      <c r="BM40" s="305"/>
      <c r="BN40" s="302"/>
      <c r="BO40" s="302"/>
      <c r="BP40" s="302"/>
      <c r="BQ40" s="302"/>
      <c r="BR40" s="382"/>
      <c r="BS40" s="305"/>
      <c r="BT40" s="305"/>
      <c r="BU40" s="305"/>
      <c r="BV40" s="305"/>
      <c r="BW40" s="305"/>
      <c r="BX40" s="305"/>
      <c r="BY40" s="305"/>
      <c r="BZ40" s="306"/>
      <c r="CA40" s="296"/>
      <c r="CB40" s="283"/>
      <c r="CC40" s="283"/>
      <c r="CD40" s="283"/>
      <c r="CE40" s="283"/>
      <c r="CF40" s="283"/>
      <c r="CG40" s="283"/>
      <c r="CH40" s="285"/>
      <c r="CI40" s="341"/>
      <c r="CJ40" s="342"/>
      <c r="CK40" s="342"/>
      <c r="CL40" s="342"/>
      <c r="CM40" s="342"/>
      <c r="CN40" s="342"/>
      <c r="CO40" s="342"/>
      <c r="CP40" s="343"/>
      <c r="CQ40" s="266"/>
      <c r="CR40" s="267"/>
      <c r="CS40" s="267"/>
      <c r="CT40" s="267"/>
      <c r="CU40" s="283"/>
      <c r="CV40" s="283"/>
      <c r="CW40" s="283"/>
      <c r="CX40" s="285"/>
      <c r="CY40" s="266"/>
      <c r="CZ40" s="267"/>
      <c r="DA40" s="267"/>
      <c r="DB40" s="267"/>
      <c r="DC40" s="267"/>
      <c r="DD40" s="267"/>
      <c r="DE40" s="267"/>
      <c r="DF40" s="308"/>
      <c r="DG40" s="311"/>
      <c r="DH40" s="352"/>
      <c r="DI40" s="352"/>
      <c r="DJ40" s="352"/>
      <c r="DK40" s="324"/>
      <c r="DL40" s="324"/>
      <c r="DM40" s="324"/>
      <c r="DN40" s="325"/>
    </row>
    <row r="41" spans="2:118" ht="18" customHeight="1">
      <c r="B41" s="12"/>
      <c r="C41" s="12"/>
      <c r="D41" s="389" t="s">
        <v>446</v>
      </c>
      <c r="E41" s="283"/>
      <c r="F41" s="283"/>
      <c r="G41" s="283" t="str">
        <f>IF(D39="ここに","",VLOOKUP(D39,'登録ナンバー'!$A$1:$D$616,4,0))</f>
        <v>Kテニス</v>
      </c>
      <c r="H41" s="283"/>
      <c r="I41" s="283"/>
      <c r="J41" s="283"/>
      <c r="K41" s="283"/>
      <c r="L41" s="2"/>
      <c r="M41" s="283" t="s">
        <v>446</v>
      </c>
      <c r="N41" s="283"/>
      <c r="O41" s="283"/>
      <c r="P41" s="283" t="s">
        <v>1066</v>
      </c>
      <c r="Q41" s="283"/>
      <c r="R41" s="283"/>
      <c r="S41" s="283"/>
      <c r="T41" s="285"/>
      <c r="U41" s="296"/>
      <c r="V41" s="283"/>
      <c r="W41" s="283"/>
      <c r="X41" s="283"/>
      <c r="Y41" s="283"/>
      <c r="Z41" s="283"/>
      <c r="AA41" s="283"/>
      <c r="AB41" s="285"/>
      <c r="AC41" s="341"/>
      <c r="AD41" s="342"/>
      <c r="AE41" s="342"/>
      <c r="AF41" s="342"/>
      <c r="AG41" s="342"/>
      <c r="AH41" s="342"/>
      <c r="AI41" s="342"/>
      <c r="AJ41" s="343"/>
      <c r="AK41" s="266"/>
      <c r="AL41" s="267"/>
      <c r="AM41" s="267"/>
      <c r="AN41" s="267"/>
      <c r="AO41" s="283"/>
      <c r="AP41" s="283"/>
      <c r="AQ41" s="283"/>
      <c r="AR41" s="285"/>
      <c r="AS41" s="266"/>
      <c r="AT41" s="267"/>
      <c r="AU41" s="267"/>
      <c r="AV41" s="267"/>
      <c r="AW41" s="267"/>
      <c r="AX41" s="267"/>
      <c r="AY41" s="267"/>
      <c r="AZ41" s="308"/>
      <c r="BA41" s="326">
        <f>IF(OR(COUNTIF(BB35:BD48,2)=3,COUNTIF(BB35:BD48,1)=3),(U42+AK42+AS42)/(U42+AK42+Y39+AO39+AX39+AS42),"")</f>
      </c>
      <c r="BB41" s="283"/>
      <c r="BC41" s="283"/>
      <c r="BD41" s="283"/>
      <c r="BE41" s="333">
        <f>IF(BA41&lt;&gt;"",RANK(BA41,BA37:BA50),RANK(BB39,BB35:BD48))</f>
        <v>1</v>
      </c>
      <c r="BF41" s="333"/>
      <c r="BG41" s="333"/>
      <c r="BH41" s="334"/>
      <c r="BI41" s="238"/>
      <c r="BJ41" s="12"/>
      <c r="BK41" s="379" t="s">
        <v>446</v>
      </c>
      <c r="BL41" s="305"/>
      <c r="BM41" s="305"/>
      <c r="BN41" s="302" t="str">
        <f>IF(BK39="ここに","",VLOOKUP(BK39,'登録ナンバー'!$A$1:$D$619,4,0))</f>
        <v>Kテニス</v>
      </c>
      <c r="BO41" s="302"/>
      <c r="BP41" s="302"/>
      <c r="BQ41" s="302"/>
      <c r="BR41" s="94"/>
      <c r="BS41" s="382" t="s">
        <v>446</v>
      </c>
      <c r="BT41" s="382"/>
      <c r="BU41" s="382"/>
      <c r="BV41" s="305" t="s">
        <v>99</v>
      </c>
      <c r="BW41" s="305"/>
      <c r="BX41" s="305"/>
      <c r="BY41" s="305"/>
      <c r="BZ41" s="306"/>
      <c r="CA41" s="296"/>
      <c r="CB41" s="283"/>
      <c r="CC41" s="283"/>
      <c r="CD41" s="283"/>
      <c r="CE41" s="283"/>
      <c r="CF41" s="283"/>
      <c r="CG41" s="283"/>
      <c r="CH41" s="285"/>
      <c r="CI41" s="341"/>
      <c r="CJ41" s="342"/>
      <c r="CK41" s="342"/>
      <c r="CL41" s="342"/>
      <c r="CM41" s="342"/>
      <c r="CN41" s="342"/>
      <c r="CO41" s="342"/>
      <c r="CP41" s="343"/>
      <c r="CQ41" s="266"/>
      <c r="CR41" s="267"/>
      <c r="CS41" s="267"/>
      <c r="CT41" s="267"/>
      <c r="CU41" s="283"/>
      <c r="CV41" s="283"/>
      <c r="CW41" s="283"/>
      <c r="CX41" s="285"/>
      <c r="CY41" s="266"/>
      <c r="CZ41" s="267"/>
      <c r="DA41" s="267"/>
      <c r="DB41" s="267"/>
      <c r="DC41" s="267"/>
      <c r="DD41" s="267"/>
      <c r="DE41" s="267"/>
      <c r="DF41" s="308"/>
      <c r="DG41" s="326">
        <f>IF(OR(COUNTIF(DH35:DJ48,2)=3,COUNTIF(DH35:DJ48,1)=3),(CA42+CQ42+CY42)/(CA42+CQ42+CE39+CU39+DD39+CY42),"")</f>
      </c>
      <c r="DH41" s="283"/>
      <c r="DI41" s="283"/>
      <c r="DJ41" s="283"/>
      <c r="DK41" s="333">
        <f>IF(DG41&lt;&gt;"",RANK(DG41,DG37:DG50),RANK(DH39,DH35:DJ48))</f>
        <v>1</v>
      </c>
      <c r="DL41" s="333"/>
      <c r="DM41" s="333"/>
      <c r="DN41" s="334"/>
    </row>
    <row r="42" spans="2:118" ht="3.75" customHeight="1" hidden="1">
      <c r="B42" s="12"/>
      <c r="C42" s="12"/>
      <c r="D42" s="389"/>
      <c r="E42" s="283"/>
      <c r="F42" s="283"/>
      <c r="G42" s="2"/>
      <c r="H42" s="2"/>
      <c r="I42" s="2"/>
      <c r="J42" s="2"/>
      <c r="K42" s="2"/>
      <c r="L42" s="2"/>
      <c r="M42" s="389"/>
      <c r="N42" s="283"/>
      <c r="O42" s="283"/>
      <c r="P42" s="2"/>
      <c r="Q42" s="2"/>
      <c r="R42" s="2"/>
      <c r="S42" s="9"/>
      <c r="T42" s="22"/>
      <c r="U42" s="18" t="str">
        <f>IF(U39="⑦","7",IF(U39="⑥","6",U39))</f>
        <v>6</v>
      </c>
      <c r="V42" s="9"/>
      <c r="W42" s="9"/>
      <c r="X42" s="9"/>
      <c r="Y42" s="9"/>
      <c r="Z42" s="9"/>
      <c r="AA42" s="9"/>
      <c r="AB42" s="22"/>
      <c r="AC42" s="344"/>
      <c r="AD42" s="345"/>
      <c r="AE42" s="345"/>
      <c r="AF42" s="345"/>
      <c r="AG42" s="345"/>
      <c r="AH42" s="345"/>
      <c r="AI42" s="345"/>
      <c r="AJ42" s="346"/>
      <c r="AK42" s="18" t="str">
        <f>IF(AK39="⑦","7",IF(AK39="⑥","6",AK39))</f>
        <v>6</v>
      </c>
      <c r="AL42" s="19"/>
      <c r="AM42" s="19"/>
      <c r="AN42" s="19"/>
      <c r="AO42" s="19"/>
      <c r="AP42" s="19"/>
      <c r="AQ42" s="19"/>
      <c r="AR42" s="20"/>
      <c r="AS42" s="19" t="str">
        <f>IF(AS39="⑦","7",IF(AS39="⑥","6",AS39))</f>
        <v>6</v>
      </c>
      <c r="AT42" s="19"/>
      <c r="AU42" s="19"/>
      <c r="AV42" s="19"/>
      <c r="AW42" s="19"/>
      <c r="AX42" s="19"/>
      <c r="AY42" s="19"/>
      <c r="AZ42" s="25"/>
      <c r="BA42" s="327"/>
      <c r="BB42" s="337"/>
      <c r="BC42" s="337"/>
      <c r="BD42" s="337"/>
      <c r="BE42" s="335"/>
      <c r="BF42" s="335"/>
      <c r="BG42" s="335"/>
      <c r="BH42" s="336"/>
      <c r="BI42" s="238"/>
      <c r="BJ42" s="12"/>
      <c r="BK42" s="380"/>
      <c r="BL42" s="381"/>
      <c r="BM42" s="381"/>
      <c r="BN42" s="95"/>
      <c r="BO42" s="95"/>
      <c r="BP42" s="95"/>
      <c r="BQ42" s="96"/>
      <c r="BR42" s="94"/>
      <c r="BS42" s="381"/>
      <c r="BT42" s="381"/>
      <c r="BU42" s="381"/>
      <c r="BV42" s="95"/>
      <c r="BW42" s="95"/>
      <c r="BX42" s="95"/>
      <c r="BY42" s="98"/>
      <c r="BZ42" s="120"/>
      <c r="CA42" s="18" t="str">
        <f>IF(CA39="⑦","7",IF(CA39="⑥","6",CA39))</f>
        <v>6</v>
      </c>
      <c r="CB42" s="9"/>
      <c r="CC42" s="9"/>
      <c r="CD42" s="9"/>
      <c r="CE42" s="9"/>
      <c r="CF42" s="9"/>
      <c r="CG42" s="9"/>
      <c r="CH42" s="22"/>
      <c r="CI42" s="344"/>
      <c r="CJ42" s="345"/>
      <c r="CK42" s="345"/>
      <c r="CL42" s="345"/>
      <c r="CM42" s="345"/>
      <c r="CN42" s="345"/>
      <c r="CO42" s="345"/>
      <c r="CP42" s="346"/>
      <c r="CQ42" s="18" t="str">
        <f>IF(CQ39="⑦","7",IF(CQ39="⑥","6",CQ39))</f>
        <v>6</v>
      </c>
      <c r="CR42" s="19"/>
      <c r="CS42" s="19"/>
      <c r="CT42" s="19"/>
      <c r="CU42" s="19"/>
      <c r="CV42" s="19"/>
      <c r="CW42" s="19"/>
      <c r="CX42" s="20"/>
      <c r="CY42" s="19" t="str">
        <f>IF(CY39="⑦","7",IF(CY39="⑥","6",CY39))</f>
        <v>Ｎ</v>
      </c>
      <c r="CZ42" s="19"/>
      <c r="DA42" s="19"/>
      <c r="DB42" s="19"/>
      <c r="DC42" s="19"/>
      <c r="DD42" s="19"/>
      <c r="DE42" s="19"/>
      <c r="DF42" s="25"/>
      <c r="DG42" s="327"/>
      <c r="DH42" s="337"/>
      <c r="DI42" s="337"/>
      <c r="DJ42" s="337"/>
      <c r="DK42" s="335"/>
      <c r="DL42" s="335"/>
      <c r="DM42" s="335"/>
      <c r="DN42" s="336"/>
    </row>
    <row r="43" spans="2:118" ht="12" customHeight="1">
      <c r="B43" s="12"/>
      <c r="C43" s="388">
        <f>BE45</f>
        <v>2</v>
      </c>
      <c r="D43" s="393" t="s">
        <v>102</v>
      </c>
      <c r="E43" s="277"/>
      <c r="F43" s="277"/>
      <c r="G43" s="277" t="str">
        <f>IF(D43="ここに","",VLOOKUP(D43,'登録ナンバー'!$A$1:$C$616,2,0))</f>
        <v>中野</v>
      </c>
      <c r="H43" s="277"/>
      <c r="I43" s="277"/>
      <c r="J43" s="277"/>
      <c r="K43" s="277"/>
      <c r="L43" s="277" t="s">
        <v>444</v>
      </c>
      <c r="M43" s="277" t="s">
        <v>103</v>
      </c>
      <c r="N43" s="277"/>
      <c r="O43" s="277"/>
      <c r="P43" s="390" t="str">
        <f>IF(M43="ここに","",VLOOKUP(M43,'登録ナンバー'!$A$1:$C$616,2,0))</f>
        <v>山田</v>
      </c>
      <c r="Q43" s="390"/>
      <c r="R43" s="390"/>
      <c r="S43" s="390"/>
      <c r="T43" s="391"/>
      <c r="U43" s="309" t="str">
        <f>IF(AO35="","",IF(AND(AO35=6,AK35&lt;&gt;"⑦"),"⑥",IF(AO35=7,"⑦",AO35)))</f>
        <v>⑥</v>
      </c>
      <c r="V43" s="277"/>
      <c r="W43" s="277"/>
      <c r="X43" s="277" t="s">
        <v>445</v>
      </c>
      <c r="Y43" s="277">
        <f>IF(AO35="","",IF(AK35="⑥",6,IF(AK35="⑦",7,AK35)))</f>
        <v>4</v>
      </c>
      <c r="Z43" s="277"/>
      <c r="AA43" s="277"/>
      <c r="AB43" s="269"/>
      <c r="AC43" s="309">
        <f>IF(AP39="","",IF(AND(AP39=6,AK39&lt;&gt;"⑦"),"⑥",IF(AP39=7,"⑦",AP39)))</f>
      </c>
      <c r="AD43" s="277"/>
      <c r="AE43" s="277"/>
      <c r="AF43" s="277" t="s">
        <v>445</v>
      </c>
      <c r="AG43" s="277">
        <f>IF(AO39="","",IF(AK39="⑥",6,IF(AK39="⑦",7,AK39)))</f>
        <v>6</v>
      </c>
      <c r="AH43" s="277"/>
      <c r="AI43" s="277"/>
      <c r="AJ43" s="269"/>
      <c r="AK43" s="279"/>
      <c r="AL43" s="280"/>
      <c r="AM43" s="280"/>
      <c r="AN43" s="280"/>
      <c r="AO43" s="280"/>
      <c r="AP43" s="280"/>
      <c r="AQ43" s="280"/>
      <c r="AR43" s="270"/>
      <c r="AS43" s="264" t="s">
        <v>1382</v>
      </c>
      <c r="AT43" s="265"/>
      <c r="AU43" s="265" t="s">
        <v>445</v>
      </c>
      <c r="AV43" s="265">
        <v>3</v>
      </c>
      <c r="AW43" s="265"/>
      <c r="AX43" s="265"/>
      <c r="AY43" s="265"/>
      <c r="AZ43" s="307"/>
      <c r="BA43" s="310">
        <f>IF(COUNTIF(BB35:BD50,1)=2,"直接対決","")</f>
      </c>
      <c r="BB43" s="320">
        <f>COUNTIF(U43:AZ44,"⑥")+COUNTIF(U43:AZ44,"⑦")</f>
        <v>2</v>
      </c>
      <c r="BC43" s="320"/>
      <c r="BD43" s="320"/>
      <c r="BE43" s="322">
        <f>IF(AC35="","",3-BB43)</f>
        <v>1</v>
      </c>
      <c r="BF43" s="322"/>
      <c r="BG43" s="322"/>
      <c r="BH43" s="323"/>
      <c r="BI43" s="237"/>
      <c r="BJ43" s="388">
        <f>DK45</f>
        <v>3</v>
      </c>
      <c r="BK43" s="385" t="s">
        <v>97</v>
      </c>
      <c r="BL43" s="303"/>
      <c r="BM43" s="303"/>
      <c r="BN43" s="303" t="str">
        <f>IF(BK43="ここに","",VLOOKUP(BK43,'登録ナンバー'!$A$1:$C$619,2,0))</f>
        <v>藤本</v>
      </c>
      <c r="BO43" s="303"/>
      <c r="BP43" s="303"/>
      <c r="BQ43" s="303"/>
      <c r="BR43" s="382" t="s">
        <v>444</v>
      </c>
      <c r="BS43" s="303" t="s">
        <v>98</v>
      </c>
      <c r="BT43" s="303"/>
      <c r="BU43" s="303"/>
      <c r="BV43" s="303" t="str">
        <f>IF(BS43="ここに","",VLOOKUP(BS43,'登録ナンバー'!$A$1:$C$619,2,0))</f>
        <v>仰倉</v>
      </c>
      <c r="BW43" s="303"/>
      <c r="BX43" s="303"/>
      <c r="BY43" s="303"/>
      <c r="BZ43" s="304"/>
      <c r="CA43" s="309">
        <f>IF(CU35="","",IF(AND(CU35=6,CQ35&lt;&gt;"⑦"),"⑥",IF(CU35=7,"⑦",CU35)))</f>
        <v>2</v>
      </c>
      <c r="CB43" s="277"/>
      <c r="CC43" s="277"/>
      <c r="CD43" s="277" t="s">
        <v>445</v>
      </c>
      <c r="CE43" s="277">
        <f>IF(CU35="","",IF(CQ35="⑥",6,IF(CQ35="⑦",7,CQ35)))</f>
        <v>6</v>
      </c>
      <c r="CF43" s="277"/>
      <c r="CG43" s="277"/>
      <c r="CH43" s="269"/>
      <c r="CI43" s="309">
        <v>3</v>
      </c>
      <c r="CJ43" s="277"/>
      <c r="CK43" s="277"/>
      <c r="CL43" s="277" t="s">
        <v>445</v>
      </c>
      <c r="CM43" s="277">
        <f>IF(CU39="","",IF(CQ39="⑥",6,IF(CQ39="⑦",7,CQ39)))</f>
        <v>6</v>
      </c>
      <c r="CN43" s="277"/>
      <c r="CO43" s="277"/>
      <c r="CP43" s="269"/>
      <c r="CQ43" s="279"/>
      <c r="CR43" s="280"/>
      <c r="CS43" s="280"/>
      <c r="CT43" s="280"/>
      <c r="CU43" s="280"/>
      <c r="CV43" s="280"/>
      <c r="CW43" s="280"/>
      <c r="CX43" s="270"/>
      <c r="CY43" s="264" t="s">
        <v>1378</v>
      </c>
      <c r="CZ43" s="265"/>
      <c r="DA43" s="265" t="s">
        <v>445</v>
      </c>
      <c r="DB43" s="265" t="s">
        <v>1379</v>
      </c>
      <c r="DC43" s="265"/>
      <c r="DD43" s="265"/>
      <c r="DE43" s="265"/>
      <c r="DF43" s="307"/>
      <c r="DG43" s="310">
        <f>IF(COUNTIF(DH35:DJ50,1)=2,"直接対決","")</f>
      </c>
      <c r="DH43" s="320">
        <f>COUNTIF(CA43:DF44,"⑥")+COUNTIF(CA43:DF44,"⑦")</f>
        <v>0</v>
      </c>
      <c r="DI43" s="320"/>
      <c r="DJ43" s="320"/>
      <c r="DK43" s="322">
        <f>IF(CI35="","",2-DH43)</f>
        <v>2</v>
      </c>
      <c r="DL43" s="322"/>
      <c r="DM43" s="322"/>
      <c r="DN43" s="323"/>
    </row>
    <row r="44" spans="2:118" ht="12" customHeight="1">
      <c r="B44" s="12"/>
      <c r="C44" s="388"/>
      <c r="D44" s="389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95"/>
      <c r="Q44" s="295"/>
      <c r="R44" s="295"/>
      <c r="S44" s="295"/>
      <c r="T44" s="392"/>
      <c r="U44" s="296"/>
      <c r="V44" s="283"/>
      <c r="W44" s="283"/>
      <c r="X44" s="283"/>
      <c r="Y44" s="283"/>
      <c r="Z44" s="283"/>
      <c r="AA44" s="283"/>
      <c r="AB44" s="285"/>
      <c r="AC44" s="296"/>
      <c r="AD44" s="283"/>
      <c r="AE44" s="283"/>
      <c r="AF44" s="283"/>
      <c r="AG44" s="283"/>
      <c r="AH44" s="283"/>
      <c r="AI44" s="283"/>
      <c r="AJ44" s="285"/>
      <c r="AK44" s="282"/>
      <c r="AL44" s="273"/>
      <c r="AM44" s="273"/>
      <c r="AN44" s="273"/>
      <c r="AO44" s="273"/>
      <c r="AP44" s="273"/>
      <c r="AQ44" s="273"/>
      <c r="AR44" s="297"/>
      <c r="AS44" s="266"/>
      <c r="AT44" s="267"/>
      <c r="AU44" s="267"/>
      <c r="AV44" s="267"/>
      <c r="AW44" s="267"/>
      <c r="AX44" s="267"/>
      <c r="AY44" s="267"/>
      <c r="AZ44" s="308"/>
      <c r="BA44" s="311"/>
      <c r="BB44" s="321"/>
      <c r="BC44" s="321"/>
      <c r="BD44" s="321"/>
      <c r="BE44" s="324"/>
      <c r="BF44" s="324"/>
      <c r="BG44" s="324"/>
      <c r="BH44" s="325"/>
      <c r="BI44" s="237"/>
      <c r="BJ44" s="388"/>
      <c r="BK44" s="379"/>
      <c r="BL44" s="305"/>
      <c r="BM44" s="305"/>
      <c r="BN44" s="305"/>
      <c r="BO44" s="305"/>
      <c r="BP44" s="305"/>
      <c r="BQ44" s="305"/>
      <c r="BR44" s="382"/>
      <c r="BS44" s="305"/>
      <c r="BT44" s="305"/>
      <c r="BU44" s="305"/>
      <c r="BV44" s="305"/>
      <c r="BW44" s="305"/>
      <c r="BX44" s="305"/>
      <c r="BY44" s="305"/>
      <c r="BZ44" s="306"/>
      <c r="CA44" s="296"/>
      <c r="CB44" s="283"/>
      <c r="CC44" s="283"/>
      <c r="CD44" s="283"/>
      <c r="CE44" s="283"/>
      <c r="CF44" s="283"/>
      <c r="CG44" s="283"/>
      <c r="CH44" s="285"/>
      <c r="CI44" s="296"/>
      <c r="CJ44" s="283"/>
      <c r="CK44" s="283"/>
      <c r="CL44" s="283"/>
      <c r="CM44" s="283"/>
      <c r="CN44" s="283"/>
      <c r="CO44" s="283"/>
      <c r="CP44" s="285"/>
      <c r="CQ44" s="282"/>
      <c r="CR44" s="273"/>
      <c r="CS44" s="273"/>
      <c r="CT44" s="273"/>
      <c r="CU44" s="273"/>
      <c r="CV44" s="273"/>
      <c r="CW44" s="273"/>
      <c r="CX44" s="297"/>
      <c r="CY44" s="266"/>
      <c r="CZ44" s="267"/>
      <c r="DA44" s="267"/>
      <c r="DB44" s="267"/>
      <c r="DC44" s="267"/>
      <c r="DD44" s="267"/>
      <c r="DE44" s="267"/>
      <c r="DF44" s="308"/>
      <c r="DG44" s="311"/>
      <c r="DH44" s="321"/>
      <c r="DI44" s="321"/>
      <c r="DJ44" s="321"/>
      <c r="DK44" s="324"/>
      <c r="DL44" s="324"/>
      <c r="DM44" s="324"/>
      <c r="DN44" s="325"/>
    </row>
    <row r="45" spans="2:118" ht="15" customHeight="1">
      <c r="B45" s="12"/>
      <c r="C45" s="12"/>
      <c r="D45" s="389" t="s">
        <v>446</v>
      </c>
      <c r="E45" s="283"/>
      <c r="F45" s="283"/>
      <c r="G45" s="283" t="str">
        <f>IF(D43="ここに","",VLOOKUP(D43,'登録ナンバー'!$A$1:$D$616,4,0))</f>
        <v>プラチナ</v>
      </c>
      <c r="H45" s="283"/>
      <c r="I45" s="283"/>
      <c r="J45" s="283"/>
      <c r="K45" s="283"/>
      <c r="L45" s="2"/>
      <c r="M45" s="283" t="s">
        <v>446</v>
      </c>
      <c r="N45" s="283"/>
      <c r="O45" s="283"/>
      <c r="P45" s="295" t="str">
        <f>IF(M43="ここに","",VLOOKUP(M43,'登録ナンバー'!$A$1:$D$616,4,0))</f>
        <v>プラチナ</v>
      </c>
      <c r="Q45" s="295"/>
      <c r="R45" s="295"/>
      <c r="S45" s="295"/>
      <c r="T45" s="392"/>
      <c r="U45" s="296"/>
      <c r="V45" s="283"/>
      <c r="W45" s="283"/>
      <c r="X45" s="283"/>
      <c r="Y45" s="283"/>
      <c r="Z45" s="283"/>
      <c r="AA45" s="283"/>
      <c r="AB45" s="285"/>
      <c r="AC45" s="296"/>
      <c r="AD45" s="283"/>
      <c r="AE45" s="283"/>
      <c r="AF45" s="283"/>
      <c r="AG45" s="283"/>
      <c r="AH45" s="283"/>
      <c r="AI45" s="283"/>
      <c r="AJ45" s="285"/>
      <c r="AK45" s="282"/>
      <c r="AL45" s="273"/>
      <c r="AM45" s="273"/>
      <c r="AN45" s="273"/>
      <c r="AO45" s="273"/>
      <c r="AP45" s="273"/>
      <c r="AQ45" s="273"/>
      <c r="AR45" s="297"/>
      <c r="AS45" s="266"/>
      <c r="AT45" s="267"/>
      <c r="AU45" s="268"/>
      <c r="AV45" s="267"/>
      <c r="AW45" s="267"/>
      <c r="AX45" s="267"/>
      <c r="AY45" s="267"/>
      <c r="AZ45" s="308"/>
      <c r="BA45" s="326">
        <f>IF(OR(COUNTIF(BB35:BD48,2)=3,COUNTIF(BB35:BD48,1)=3),(AC46+AS46+U46)/(U46+AG43+Y43+AX43+AS46+AC46),"")</f>
      </c>
      <c r="BB45" s="312"/>
      <c r="BC45" s="312"/>
      <c r="BD45" s="312"/>
      <c r="BE45" s="347">
        <f>IF(BA45&lt;&gt;"",RANK(BA45,BA37:BA50),RANK(BB43,BB35:BD48))</f>
        <v>2</v>
      </c>
      <c r="BF45" s="347"/>
      <c r="BG45" s="347"/>
      <c r="BH45" s="348"/>
      <c r="BI45" s="238"/>
      <c r="BJ45" s="12"/>
      <c r="BK45" s="379" t="s">
        <v>446</v>
      </c>
      <c r="BL45" s="305"/>
      <c r="BM45" s="305"/>
      <c r="BN45" s="305" t="str">
        <f>IF(BK43="ここに","",VLOOKUP(BK43,'登録ナンバー'!$A$1:$D$619,4,0))</f>
        <v>プラチナ</v>
      </c>
      <c r="BO45" s="305"/>
      <c r="BP45" s="305"/>
      <c r="BQ45" s="305"/>
      <c r="BR45" s="94"/>
      <c r="BS45" s="382" t="s">
        <v>446</v>
      </c>
      <c r="BT45" s="382"/>
      <c r="BU45" s="382"/>
      <c r="BV45" s="305" t="str">
        <f>IF(BS43="ここに","",VLOOKUP(BS43,'登録ナンバー'!$A$1:$D$619,4,0))</f>
        <v>サプラ</v>
      </c>
      <c r="BW45" s="305"/>
      <c r="BX45" s="305"/>
      <c r="BY45" s="305"/>
      <c r="BZ45" s="306"/>
      <c r="CA45" s="296"/>
      <c r="CB45" s="283"/>
      <c r="CC45" s="283"/>
      <c r="CD45" s="283"/>
      <c r="CE45" s="283"/>
      <c r="CF45" s="283"/>
      <c r="CG45" s="283"/>
      <c r="CH45" s="285"/>
      <c r="CI45" s="296"/>
      <c r="CJ45" s="283"/>
      <c r="CK45" s="283"/>
      <c r="CL45" s="283"/>
      <c r="CM45" s="283"/>
      <c r="CN45" s="283"/>
      <c r="CO45" s="283"/>
      <c r="CP45" s="285"/>
      <c r="CQ45" s="282"/>
      <c r="CR45" s="273"/>
      <c r="CS45" s="273"/>
      <c r="CT45" s="273"/>
      <c r="CU45" s="273"/>
      <c r="CV45" s="273"/>
      <c r="CW45" s="273"/>
      <c r="CX45" s="297"/>
      <c r="CY45" s="266"/>
      <c r="CZ45" s="267"/>
      <c r="DA45" s="268"/>
      <c r="DB45" s="267"/>
      <c r="DC45" s="267"/>
      <c r="DD45" s="267"/>
      <c r="DE45" s="267"/>
      <c r="DF45" s="308"/>
      <c r="DG45" s="326">
        <f>IF(OR(COUNTIF(DH35:DJ48,2)=3,COUNTIF(DH35:DJ48,1)=3),(CI46+CY46+CA46)/(CA46+CM43+CE43+DD43+CY46+CI46),"")</f>
      </c>
      <c r="DH45" s="312"/>
      <c r="DI45" s="312"/>
      <c r="DJ45" s="312"/>
      <c r="DK45" s="328">
        <f>IF(DG45&lt;&gt;"",RANK(DG45,DG37:DG50),RANK(DH43,DH35:DJ48))</f>
        <v>3</v>
      </c>
      <c r="DL45" s="328"/>
      <c r="DM45" s="328"/>
      <c r="DN45" s="329"/>
    </row>
    <row r="46" spans="2:118" ht="5.25" customHeight="1" hidden="1">
      <c r="B46" s="12"/>
      <c r="C46" s="12"/>
      <c r="D46" s="389"/>
      <c r="E46" s="283"/>
      <c r="F46" s="283"/>
      <c r="G46" s="2"/>
      <c r="H46" s="2"/>
      <c r="I46" s="2"/>
      <c r="J46" s="2"/>
      <c r="K46" s="2"/>
      <c r="L46" s="2"/>
      <c r="M46" s="389"/>
      <c r="N46" s="283"/>
      <c r="O46" s="283"/>
      <c r="P46" s="2"/>
      <c r="Q46" s="2"/>
      <c r="R46" s="2"/>
      <c r="S46" s="9"/>
      <c r="T46" s="22"/>
      <c r="U46" s="35" t="str">
        <f>IF(U43="⑦","7",IF(U43="⑥","6",U43))</f>
        <v>6</v>
      </c>
      <c r="AB46" s="16"/>
      <c r="AC46" s="35">
        <f>IF(AC43="⑦","7",IF(AC43="⑥","6",AC43))</f>
      </c>
      <c r="AK46" s="298"/>
      <c r="AL46" s="299"/>
      <c r="AM46" s="299"/>
      <c r="AN46" s="299"/>
      <c r="AO46" s="299"/>
      <c r="AP46" s="299"/>
      <c r="AQ46" s="299"/>
      <c r="AR46" s="300"/>
      <c r="AS46" s="19" t="str">
        <f>IF(AS43="⑦","7",IF(AS43="⑥","6",AS43))</f>
        <v>6</v>
      </c>
      <c r="AT46" s="19"/>
      <c r="AU46" s="19"/>
      <c r="AV46" s="19"/>
      <c r="AW46" s="19"/>
      <c r="AX46" s="19"/>
      <c r="AY46" s="19"/>
      <c r="AZ46" s="25"/>
      <c r="BA46" s="327"/>
      <c r="BB46" s="332"/>
      <c r="BC46" s="332"/>
      <c r="BD46" s="332"/>
      <c r="BE46" s="349"/>
      <c r="BF46" s="349"/>
      <c r="BG46" s="349"/>
      <c r="BH46" s="350"/>
      <c r="BI46" s="238"/>
      <c r="BJ46" s="12"/>
      <c r="BK46" s="380"/>
      <c r="BL46" s="381"/>
      <c r="BM46" s="381"/>
      <c r="BN46" s="95"/>
      <c r="BO46" s="95"/>
      <c r="BP46" s="95"/>
      <c r="BQ46" s="95"/>
      <c r="BR46" s="94"/>
      <c r="BS46" s="381"/>
      <c r="BT46" s="381"/>
      <c r="BU46" s="381"/>
      <c r="BV46" s="95"/>
      <c r="BW46" s="95"/>
      <c r="BX46" s="95"/>
      <c r="BY46" s="98"/>
      <c r="BZ46" s="120"/>
      <c r="CA46" s="35">
        <f>IF(CA43="⑦","7",IF(CA43="⑥","6",CA43))</f>
        <v>2</v>
      </c>
      <c r="CH46" s="16"/>
      <c r="CI46" s="35">
        <f>IF(CI43="⑦","7",IF(CI43="⑥","6",CI43))</f>
        <v>3</v>
      </c>
      <c r="CQ46" s="298"/>
      <c r="CR46" s="299"/>
      <c r="CS46" s="299"/>
      <c r="CT46" s="299"/>
      <c r="CU46" s="299"/>
      <c r="CV46" s="299"/>
      <c r="CW46" s="299"/>
      <c r="CX46" s="300"/>
      <c r="CY46" s="19" t="str">
        <f>IF(CY43="⑦","7",IF(CY43="⑥","6",CY43))</f>
        <v>Ｎ</v>
      </c>
      <c r="CZ46" s="19"/>
      <c r="DA46" s="19"/>
      <c r="DB46" s="19"/>
      <c r="DC46" s="19"/>
      <c r="DD46" s="19"/>
      <c r="DE46" s="19"/>
      <c r="DF46" s="25"/>
      <c r="DG46" s="327"/>
      <c r="DH46" s="332"/>
      <c r="DI46" s="332"/>
      <c r="DJ46" s="332"/>
      <c r="DK46" s="330"/>
      <c r="DL46" s="330"/>
      <c r="DM46" s="330"/>
      <c r="DN46" s="331"/>
    </row>
    <row r="47" spans="2:118" ht="12" customHeight="1">
      <c r="B47" s="12"/>
      <c r="C47" s="388">
        <f>BE49</f>
        <v>4</v>
      </c>
      <c r="D47" s="393" t="s">
        <v>106</v>
      </c>
      <c r="E47" s="277"/>
      <c r="F47" s="277"/>
      <c r="G47" s="277" t="str">
        <f>IF(D47="ここに","",VLOOKUP(D47,'登録ナンバー'!$A$1:$C$616,2,0))</f>
        <v>木下</v>
      </c>
      <c r="H47" s="277"/>
      <c r="I47" s="277"/>
      <c r="J47" s="277"/>
      <c r="K47" s="277"/>
      <c r="L47" s="277" t="s">
        <v>444</v>
      </c>
      <c r="M47" s="277" t="s">
        <v>443</v>
      </c>
      <c r="N47" s="277"/>
      <c r="O47" s="277"/>
      <c r="P47" s="277" t="s">
        <v>107</v>
      </c>
      <c r="Q47" s="277"/>
      <c r="R47" s="277"/>
      <c r="S47" s="277"/>
      <c r="T47" s="269"/>
      <c r="U47" s="309">
        <v>4</v>
      </c>
      <c r="V47" s="277"/>
      <c r="W47" s="277"/>
      <c r="X47" s="277" t="s">
        <v>445</v>
      </c>
      <c r="Y47" s="277">
        <f>IF(AV35="","",IF(AS35="⑥",6,IF(AS35="⑦",7,AS35)))</f>
        <v>6</v>
      </c>
      <c r="Z47" s="277"/>
      <c r="AA47" s="277"/>
      <c r="AB47" s="269"/>
      <c r="AC47" s="309">
        <v>2</v>
      </c>
      <c r="AD47" s="277"/>
      <c r="AE47" s="277"/>
      <c r="AF47" s="277" t="s">
        <v>445</v>
      </c>
      <c r="AG47" s="277">
        <f>IF(AV39="","",IF(AS39="⑥",6,IF(AS39="⑦",7,AS39)))</f>
        <v>6</v>
      </c>
      <c r="AH47" s="277"/>
      <c r="AI47" s="277"/>
      <c r="AJ47" s="269"/>
      <c r="AK47" s="309">
        <v>3</v>
      </c>
      <c r="AL47" s="277"/>
      <c r="AM47" s="277"/>
      <c r="AN47" s="277" t="s">
        <v>445</v>
      </c>
      <c r="AO47" s="277">
        <f>IF(AV43="","",IF(AS43="⑥",6,IF(AS43="⑦",7,AS43)))</f>
        <v>6</v>
      </c>
      <c r="AP47" s="277"/>
      <c r="AQ47" s="277"/>
      <c r="AR47" s="269"/>
      <c r="AS47" s="279"/>
      <c r="AT47" s="280"/>
      <c r="AU47" s="280"/>
      <c r="AV47" s="280"/>
      <c r="AW47" s="280"/>
      <c r="AX47" s="280"/>
      <c r="AY47" s="280"/>
      <c r="AZ47" s="281"/>
      <c r="BA47" s="310">
        <f>IF(COUNTIF(BB35:BD48,1)=2,"直接対決","")</f>
      </c>
      <c r="BB47" s="320">
        <f>COUNTIF(U47:AR48,"⑥")+COUNTIF(U47:AR48,"⑦")</f>
        <v>0</v>
      </c>
      <c r="BC47" s="320"/>
      <c r="BD47" s="320"/>
      <c r="BE47" s="322">
        <f>IF(AC35="","",3-BB47)</f>
        <v>3</v>
      </c>
      <c r="BF47" s="322"/>
      <c r="BG47" s="322"/>
      <c r="BH47" s="323"/>
      <c r="BI47" s="237"/>
      <c r="BJ47" s="388">
        <f>DK49</f>
        <v>4</v>
      </c>
      <c r="BK47" s="385" t="s">
        <v>100</v>
      </c>
      <c r="BL47" s="303"/>
      <c r="BM47" s="303"/>
      <c r="BN47" s="303" t="str">
        <f>IF(BK47="ここに","",VLOOKUP(BK47,'登録ナンバー'!$A$1:$C$619,2,0))</f>
        <v>樋山</v>
      </c>
      <c r="BO47" s="303"/>
      <c r="BP47" s="303"/>
      <c r="BQ47" s="303"/>
      <c r="BR47" s="382" t="s">
        <v>444</v>
      </c>
      <c r="BS47" s="303" t="s">
        <v>101</v>
      </c>
      <c r="BT47" s="303"/>
      <c r="BU47" s="303"/>
      <c r="BV47" s="303" t="s">
        <v>1377</v>
      </c>
      <c r="BW47" s="303"/>
      <c r="BX47" s="303"/>
      <c r="BY47" s="303"/>
      <c r="BZ47" s="304"/>
      <c r="CA47" s="309" t="s">
        <v>1380</v>
      </c>
      <c r="CB47" s="277"/>
      <c r="CC47" s="277"/>
      <c r="CD47" s="277" t="s">
        <v>445</v>
      </c>
      <c r="CE47" s="277" t="s">
        <v>1381</v>
      </c>
      <c r="CF47" s="277"/>
      <c r="CG47" s="277"/>
      <c r="CH47" s="269"/>
      <c r="CI47" s="309" t="s">
        <v>1380</v>
      </c>
      <c r="CJ47" s="277"/>
      <c r="CK47" s="277"/>
      <c r="CL47" s="277" t="s">
        <v>445</v>
      </c>
      <c r="CM47" s="277" t="s">
        <v>1381</v>
      </c>
      <c r="CN47" s="277"/>
      <c r="CO47" s="277"/>
      <c r="CP47" s="269"/>
      <c r="CQ47" s="309" t="s">
        <v>1380</v>
      </c>
      <c r="CR47" s="277"/>
      <c r="CS47" s="277"/>
      <c r="CT47" s="277" t="s">
        <v>445</v>
      </c>
      <c r="CU47" s="277" t="s">
        <v>1381</v>
      </c>
      <c r="CV47" s="277"/>
      <c r="CW47" s="277"/>
      <c r="CX47" s="269"/>
      <c r="CY47" s="279"/>
      <c r="CZ47" s="280"/>
      <c r="DA47" s="280"/>
      <c r="DB47" s="280"/>
      <c r="DC47" s="280"/>
      <c r="DD47" s="280"/>
      <c r="DE47" s="280"/>
      <c r="DF47" s="281"/>
      <c r="DG47" s="310">
        <f>IF(COUNTIF(DH35:DJ48,1)=2,"直接対決","")</f>
      </c>
      <c r="DH47" s="320">
        <f>COUNTIF(CA47:CX48,"⑥")+COUNTIF(CA47:CX48,"⑦")</f>
        <v>0</v>
      </c>
      <c r="DI47" s="320"/>
      <c r="DJ47" s="320"/>
      <c r="DK47" s="322">
        <f>IF(CI35="","",3-DH47)</f>
        <v>3</v>
      </c>
      <c r="DL47" s="322"/>
      <c r="DM47" s="322"/>
      <c r="DN47" s="323"/>
    </row>
    <row r="48" spans="2:118" ht="12" customHeight="1">
      <c r="B48" s="12"/>
      <c r="C48" s="353"/>
      <c r="D48" s="389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5"/>
      <c r="U48" s="296"/>
      <c r="V48" s="283"/>
      <c r="W48" s="283"/>
      <c r="X48" s="283"/>
      <c r="Y48" s="283"/>
      <c r="Z48" s="283"/>
      <c r="AA48" s="283"/>
      <c r="AB48" s="285"/>
      <c r="AC48" s="296"/>
      <c r="AD48" s="283"/>
      <c r="AE48" s="283"/>
      <c r="AF48" s="283"/>
      <c r="AG48" s="283"/>
      <c r="AH48" s="283"/>
      <c r="AI48" s="283"/>
      <c r="AJ48" s="285"/>
      <c r="AK48" s="296"/>
      <c r="AL48" s="283"/>
      <c r="AM48" s="283"/>
      <c r="AN48" s="283"/>
      <c r="AO48" s="283"/>
      <c r="AP48" s="283"/>
      <c r="AQ48" s="283"/>
      <c r="AR48" s="285"/>
      <c r="AS48" s="282"/>
      <c r="AT48" s="273"/>
      <c r="AU48" s="273"/>
      <c r="AV48" s="273"/>
      <c r="AW48" s="273"/>
      <c r="AX48" s="273"/>
      <c r="AY48" s="273"/>
      <c r="AZ48" s="274"/>
      <c r="BA48" s="311"/>
      <c r="BB48" s="321"/>
      <c r="BC48" s="321"/>
      <c r="BD48" s="321"/>
      <c r="BE48" s="324"/>
      <c r="BF48" s="324"/>
      <c r="BG48" s="324"/>
      <c r="BH48" s="325"/>
      <c r="BI48" s="237"/>
      <c r="BJ48" s="353"/>
      <c r="BK48" s="379"/>
      <c r="BL48" s="305"/>
      <c r="BM48" s="305"/>
      <c r="BN48" s="305"/>
      <c r="BO48" s="305"/>
      <c r="BP48" s="305"/>
      <c r="BQ48" s="305"/>
      <c r="BR48" s="382"/>
      <c r="BS48" s="305"/>
      <c r="BT48" s="305"/>
      <c r="BU48" s="305"/>
      <c r="BV48" s="305"/>
      <c r="BW48" s="305"/>
      <c r="BX48" s="305"/>
      <c r="BY48" s="305"/>
      <c r="BZ48" s="306"/>
      <c r="CA48" s="296"/>
      <c r="CB48" s="283"/>
      <c r="CC48" s="283"/>
      <c r="CD48" s="283"/>
      <c r="CE48" s="283"/>
      <c r="CF48" s="283"/>
      <c r="CG48" s="283"/>
      <c r="CH48" s="285"/>
      <c r="CI48" s="296"/>
      <c r="CJ48" s="283"/>
      <c r="CK48" s="283"/>
      <c r="CL48" s="283"/>
      <c r="CM48" s="283"/>
      <c r="CN48" s="283"/>
      <c r="CO48" s="283"/>
      <c r="CP48" s="285"/>
      <c r="CQ48" s="296"/>
      <c r="CR48" s="283"/>
      <c r="CS48" s="283"/>
      <c r="CT48" s="283"/>
      <c r="CU48" s="283"/>
      <c r="CV48" s="283"/>
      <c r="CW48" s="283"/>
      <c r="CX48" s="285"/>
      <c r="CY48" s="282"/>
      <c r="CZ48" s="273"/>
      <c r="DA48" s="273"/>
      <c r="DB48" s="273"/>
      <c r="DC48" s="273"/>
      <c r="DD48" s="273"/>
      <c r="DE48" s="273"/>
      <c r="DF48" s="274"/>
      <c r="DG48" s="311"/>
      <c r="DH48" s="321"/>
      <c r="DI48" s="321"/>
      <c r="DJ48" s="321"/>
      <c r="DK48" s="324"/>
      <c r="DL48" s="324"/>
      <c r="DM48" s="324"/>
      <c r="DN48" s="325"/>
    </row>
    <row r="49" spans="2:118" ht="17.25" customHeight="1" thickBot="1">
      <c r="B49" s="12"/>
      <c r="C49" s="12"/>
      <c r="D49" s="427" t="s">
        <v>446</v>
      </c>
      <c r="E49" s="278"/>
      <c r="F49" s="278"/>
      <c r="G49" s="283" t="str">
        <f>IF(D47="ここに","",VLOOKUP(D47,'登録ナンバー'!$A$1:$D$616,4,0))</f>
        <v>うさかめ</v>
      </c>
      <c r="H49" s="283"/>
      <c r="I49" s="283"/>
      <c r="J49" s="283"/>
      <c r="K49" s="283"/>
      <c r="L49" s="2"/>
      <c r="M49" s="283" t="s">
        <v>446</v>
      </c>
      <c r="N49" s="283"/>
      <c r="O49" s="283"/>
      <c r="P49" s="283" t="s">
        <v>1066</v>
      </c>
      <c r="Q49" s="283"/>
      <c r="R49" s="283"/>
      <c r="S49" s="283"/>
      <c r="T49" s="285"/>
      <c r="U49" s="314"/>
      <c r="V49" s="278"/>
      <c r="W49" s="278"/>
      <c r="X49" s="283"/>
      <c r="Y49" s="278"/>
      <c r="Z49" s="278"/>
      <c r="AA49" s="278"/>
      <c r="AB49" s="315"/>
      <c r="AC49" s="314"/>
      <c r="AD49" s="278"/>
      <c r="AE49" s="278"/>
      <c r="AF49" s="283"/>
      <c r="AG49" s="278"/>
      <c r="AH49" s="278"/>
      <c r="AI49" s="278"/>
      <c r="AJ49" s="315"/>
      <c r="AK49" s="314"/>
      <c r="AL49" s="278"/>
      <c r="AM49" s="278"/>
      <c r="AN49" s="278"/>
      <c r="AO49" s="278"/>
      <c r="AP49" s="278"/>
      <c r="AQ49" s="278"/>
      <c r="AR49" s="315"/>
      <c r="AS49" s="282"/>
      <c r="AT49" s="273"/>
      <c r="AU49" s="273"/>
      <c r="AV49" s="273"/>
      <c r="AW49" s="273"/>
      <c r="AX49" s="273"/>
      <c r="AY49" s="273"/>
      <c r="AZ49" s="274"/>
      <c r="BA49" s="326">
        <f>IF(OR(COUNTIF(BB35:BD48,2)=3,COUNTIF(BB35:BD48,1)=3),(AC50+AK50+U50)/(AC50+AK50+AG47+AO47+Y47+U50),"")</f>
      </c>
      <c r="BB49" s="312"/>
      <c r="BC49" s="312"/>
      <c r="BD49" s="312"/>
      <c r="BE49" s="316">
        <f>IF(BA49&lt;&gt;"",RANK(BA49,BA37:BA50),RANK(BB47,BB35:BD48))</f>
        <v>4</v>
      </c>
      <c r="BF49" s="316"/>
      <c r="BG49" s="316"/>
      <c r="BH49" s="317"/>
      <c r="BI49" s="238"/>
      <c r="BJ49" s="12"/>
      <c r="BK49" s="379" t="s">
        <v>446</v>
      </c>
      <c r="BL49" s="305"/>
      <c r="BM49" s="305"/>
      <c r="BN49" s="305" t="str">
        <f>IF(BK47="ここに","",VLOOKUP(BK47,'登録ナンバー'!$A$1:$D$619,4,0))</f>
        <v>プラチナ</v>
      </c>
      <c r="BO49" s="305"/>
      <c r="BP49" s="305"/>
      <c r="BQ49" s="305"/>
      <c r="BR49" s="94"/>
      <c r="BS49" s="382" t="s">
        <v>446</v>
      </c>
      <c r="BT49" s="382"/>
      <c r="BU49" s="382"/>
      <c r="BV49" s="305" t="s">
        <v>1066</v>
      </c>
      <c r="BW49" s="305"/>
      <c r="BX49" s="305"/>
      <c r="BY49" s="305"/>
      <c r="BZ49" s="306"/>
      <c r="CA49" s="314"/>
      <c r="CB49" s="278"/>
      <c r="CC49" s="278"/>
      <c r="CD49" s="283"/>
      <c r="CE49" s="278"/>
      <c r="CF49" s="278"/>
      <c r="CG49" s="278"/>
      <c r="CH49" s="315"/>
      <c r="CI49" s="314"/>
      <c r="CJ49" s="278"/>
      <c r="CK49" s="278"/>
      <c r="CL49" s="283"/>
      <c r="CM49" s="278"/>
      <c r="CN49" s="278"/>
      <c r="CO49" s="278"/>
      <c r="CP49" s="315"/>
      <c r="CQ49" s="314"/>
      <c r="CR49" s="278"/>
      <c r="CS49" s="278"/>
      <c r="CT49" s="278"/>
      <c r="CU49" s="278"/>
      <c r="CV49" s="278"/>
      <c r="CW49" s="278"/>
      <c r="CX49" s="315"/>
      <c r="CY49" s="282"/>
      <c r="CZ49" s="273"/>
      <c r="DA49" s="273"/>
      <c r="DB49" s="273"/>
      <c r="DC49" s="273"/>
      <c r="DD49" s="273"/>
      <c r="DE49" s="273"/>
      <c r="DF49" s="274"/>
      <c r="DG49" s="326">
        <f>IF(OR(COUNTIF(DH35:DJ48,2)=3,COUNTIF(DH35:DJ48,1)=3),(CI50+CQ50+CA50)/(CI50+CQ50+CM47+CU47+CE47+CA50),"")</f>
      </c>
      <c r="DH49" s="312"/>
      <c r="DI49" s="312"/>
      <c r="DJ49" s="312"/>
      <c r="DK49" s="316">
        <v>4</v>
      </c>
      <c r="DL49" s="316"/>
      <c r="DM49" s="316"/>
      <c r="DN49" s="317"/>
    </row>
    <row r="50" spans="3:118" ht="3.75" customHeight="1" hidden="1">
      <c r="C50" s="12"/>
      <c r="D50" s="406"/>
      <c r="E50" s="407"/>
      <c r="F50" s="407"/>
      <c r="G50" s="407"/>
      <c r="H50" s="407"/>
      <c r="I50" s="407"/>
      <c r="J50" s="407"/>
      <c r="K50" s="408"/>
      <c r="L50" s="44"/>
      <c r="M50" s="406"/>
      <c r="N50" s="407"/>
      <c r="O50" s="407"/>
      <c r="P50" s="407"/>
      <c r="Q50" s="407"/>
      <c r="R50" s="407"/>
      <c r="S50" s="407"/>
      <c r="T50" s="408"/>
      <c r="U50" s="43">
        <f>IF(U47="⑦","7",IF(U47="⑥","6",U47))</f>
        <v>4</v>
      </c>
      <c r="V50" s="34"/>
      <c r="W50" s="34"/>
      <c r="X50" s="34"/>
      <c r="Y50" s="34"/>
      <c r="Z50" s="34"/>
      <c r="AA50" s="34"/>
      <c r="AB50" s="42"/>
      <c r="AC50" s="43">
        <f>IF(AC47="⑦","7",IF(AC47="⑥","6",AC47))</f>
        <v>2</v>
      </c>
      <c r="AD50" s="34"/>
      <c r="AE50" s="34"/>
      <c r="AF50" s="34"/>
      <c r="AG50" s="34"/>
      <c r="AH50" s="34"/>
      <c r="AI50" s="34"/>
      <c r="AJ50" s="42"/>
      <c r="AK50" s="43">
        <f>IF(AK47="⑦","7",IF(AK47="⑥","6",AK47))</f>
        <v>3</v>
      </c>
      <c r="AL50" s="34"/>
      <c r="AM50" s="34"/>
      <c r="AN50" s="34"/>
      <c r="AO50" s="34"/>
      <c r="AP50" s="34"/>
      <c r="AQ50" s="34"/>
      <c r="AR50" s="42"/>
      <c r="AS50" s="282"/>
      <c r="AT50" s="273"/>
      <c r="AU50" s="273"/>
      <c r="AV50" s="273"/>
      <c r="AW50" s="273"/>
      <c r="AX50" s="273"/>
      <c r="AY50" s="273"/>
      <c r="AZ50" s="274"/>
      <c r="BA50" s="359"/>
      <c r="BB50" s="313"/>
      <c r="BC50" s="313"/>
      <c r="BD50" s="313"/>
      <c r="BE50" s="318"/>
      <c r="BF50" s="318"/>
      <c r="BG50" s="318"/>
      <c r="BH50" s="319"/>
      <c r="BI50" s="45"/>
      <c r="BJ50" s="12"/>
      <c r="BK50" s="380"/>
      <c r="BL50" s="381"/>
      <c r="BM50" s="381"/>
      <c r="BN50" s="94"/>
      <c r="BO50" s="94"/>
      <c r="BP50" s="94"/>
      <c r="BQ50" s="94"/>
      <c r="BR50" s="94"/>
      <c r="BS50" s="305"/>
      <c r="BT50" s="305"/>
      <c r="BU50" s="305"/>
      <c r="BV50" s="94"/>
      <c r="BW50" s="94"/>
      <c r="BX50" s="94"/>
      <c r="BY50" s="239"/>
      <c r="BZ50" s="234"/>
      <c r="CA50" s="43" t="str">
        <f>IF(CA47="⑦","7",IF(CA47="⑥","6",CA47))</f>
        <v>Ｗ</v>
      </c>
      <c r="CB50" s="34"/>
      <c r="CC50" s="34"/>
      <c r="CD50" s="34"/>
      <c r="CE50" s="34"/>
      <c r="CF50" s="34"/>
      <c r="CG50" s="34"/>
      <c r="CH50" s="42"/>
      <c r="CI50" s="43" t="str">
        <f>IF(CI47="⑦","7",IF(CI47="⑥","6",CI47))</f>
        <v>Ｗ</v>
      </c>
      <c r="CJ50" s="34"/>
      <c r="CK50" s="34"/>
      <c r="CL50" s="34"/>
      <c r="CM50" s="34"/>
      <c r="CN50" s="34"/>
      <c r="CO50" s="34"/>
      <c r="CP50" s="42"/>
      <c r="CQ50" s="43" t="str">
        <f>IF(CQ47="⑦","7",IF(CQ47="⑥","6",CQ47))</f>
        <v>Ｗ</v>
      </c>
      <c r="CR50" s="34"/>
      <c r="CS50" s="34"/>
      <c r="CT50" s="34"/>
      <c r="CU50" s="34"/>
      <c r="CV50" s="34"/>
      <c r="CW50" s="34"/>
      <c r="CX50" s="42"/>
      <c r="CY50" s="282"/>
      <c r="CZ50" s="273"/>
      <c r="DA50" s="273"/>
      <c r="DB50" s="273"/>
      <c r="DC50" s="273"/>
      <c r="DD50" s="273"/>
      <c r="DE50" s="273"/>
      <c r="DF50" s="274"/>
      <c r="DG50" s="359"/>
      <c r="DH50" s="313"/>
      <c r="DI50" s="313"/>
      <c r="DJ50" s="313"/>
      <c r="DK50" s="318"/>
      <c r="DL50" s="318"/>
      <c r="DM50" s="318"/>
      <c r="DN50" s="319"/>
    </row>
    <row r="51" spans="3:118" ht="7.5" customHeight="1">
      <c r="C51" s="1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10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11"/>
      <c r="CY51" s="11"/>
      <c r="CZ51" s="11"/>
      <c r="DA51" s="11"/>
      <c r="DB51" s="11"/>
      <c r="DC51" s="11"/>
      <c r="DD51" s="11"/>
      <c r="DE51" s="11"/>
      <c r="DF51" s="34"/>
      <c r="DG51" s="34"/>
      <c r="DH51" s="34"/>
      <c r="DI51" s="34"/>
      <c r="DJ51" s="34"/>
      <c r="DK51" s="34"/>
      <c r="DL51" s="34"/>
      <c r="DM51" s="34"/>
      <c r="DN51" s="34"/>
    </row>
    <row r="52" spans="3:111" ht="7.5" customHeight="1">
      <c r="C52" s="13"/>
      <c r="D52" s="2"/>
      <c r="E52" s="2"/>
      <c r="F52" s="2"/>
      <c r="G52" s="2"/>
      <c r="H52" s="2"/>
      <c r="I52" s="2"/>
      <c r="J52" s="2"/>
      <c r="K52" s="409" t="s">
        <v>1370</v>
      </c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10"/>
      <c r="AM52" s="410"/>
      <c r="AN52" s="410"/>
      <c r="AO52" s="410"/>
      <c r="AP52" s="410"/>
      <c r="AQ52" s="410"/>
      <c r="AR52" s="410"/>
      <c r="AS52" s="410"/>
      <c r="AT52" s="410"/>
      <c r="AU52" s="410"/>
      <c r="AV52" s="410"/>
      <c r="AW52" s="410"/>
      <c r="AX52" s="410"/>
      <c r="AY52" s="410"/>
      <c r="AZ52" s="410"/>
      <c r="BA52" s="410"/>
      <c r="BB52" s="410"/>
      <c r="BC52" s="410"/>
      <c r="BD52" s="410"/>
      <c r="BE52" s="410"/>
      <c r="BF52" s="410"/>
      <c r="BG52" s="410"/>
      <c r="BH52" s="410"/>
      <c r="BI52" s="410"/>
      <c r="BJ52" s="410"/>
      <c r="BK52" s="410"/>
      <c r="BL52" s="410"/>
      <c r="BM52" s="410"/>
      <c r="BN52" s="410"/>
      <c r="BO52" s="410"/>
      <c r="BP52" s="410"/>
      <c r="BQ52" s="410"/>
      <c r="BR52" s="410"/>
      <c r="BS52" s="410"/>
      <c r="BT52" s="410"/>
      <c r="BU52" s="410"/>
      <c r="BV52" s="410"/>
      <c r="BW52" s="410"/>
      <c r="BX52" s="410"/>
      <c r="BY52" s="410"/>
      <c r="BZ52" s="410"/>
      <c r="CA52" s="410"/>
      <c r="CB52" s="410"/>
      <c r="CC52" s="410"/>
      <c r="CD52" s="410"/>
      <c r="CE52" s="410"/>
      <c r="CF52" s="410"/>
      <c r="CG52" s="410"/>
      <c r="CH52" s="410"/>
      <c r="CI52" s="410"/>
      <c r="CJ52" s="410"/>
      <c r="CK52" s="410"/>
      <c r="CL52" s="410"/>
      <c r="CM52" s="410"/>
      <c r="CN52" s="410"/>
      <c r="CO52" s="410"/>
      <c r="CP52" s="410"/>
      <c r="CQ52" s="410"/>
      <c r="CR52" s="410"/>
      <c r="CS52" s="410"/>
      <c r="CT52" s="410"/>
      <c r="CU52" s="410"/>
      <c r="CV52" s="410"/>
      <c r="CW52" s="410"/>
      <c r="CX52" s="410"/>
      <c r="CY52" s="410"/>
      <c r="CZ52" s="410"/>
      <c r="DA52" s="410"/>
      <c r="DB52" s="410"/>
      <c r="DC52" s="410"/>
      <c r="DD52" s="410"/>
      <c r="DE52" s="410"/>
      <c r="DF52" s="410"/>
      <c r="DG52" s="410"/>
    </row>
    <row r="53" spans="3:111" ht="7.5" customHeight="1">
      <c r="C53" s="13"/>
      <c r="D53" s="2"/>
      <c r="E53" s="2"/>
      <c r="F53" s="2"/>
      <c r="G53" s="2"/>
      <c r="H53" s="2"/>
      <c r="I53" s="2"/>
      <c r="J53" s="2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410"/>
      <c r="BK53" s="410"/>
      <c r="BL53" s="410"/>
      <c r="BM53" s="410"/>
      <c r="BN53" s="410"/>
      <c r="BO53" s="410"/>
      <c r="BP53" s="410"/>
      <c r="BQ53" s="410"/>
      <c r="BR53" s="410"/>
      <c r="BS53" s="410"/>
      <c r="BT53" s="410"/>
      <c r="BU53" s="410"/>
      <c r="BV53" s="410"/>
      <c r="BW53" s="410"/>
      <c r="BX53" s="410"/>
      <c r="BY53" s="410"/>
      <c r="BZ53" s="410"/>
      <c r="CA53" s="410"/>
      <c r="CB53" s="410"/>
      <c r="CC53" s="410"/>
      <c r="CD53" s="410"/>
      <c r="CE53" s="410"/>
      <c r="CF53" s="410"/>
      <c r="CG53" s="410"/>
      <c r="CH53" s="410"/>
      <c r="CI53" s="410"/>
      <c r="CJ53" s="410"/>
      <c r="CK53" s="410"/>
      <c r="CL53" s="410"/>
      <c r="CM53" s="410"/>
      <c r="CN53" s="410"/>
      <c r="CO53" s="410"/>
      <c r="CP53" s="410"/>
      <c r="CQ53" s="410"/>
      <c r="CR53" s="410"/>
      <c r="CS53" s="410"/>
      <c r="CT53" s="410"/>
      <c r="CU53" s="410"/>
      <c r="CV53" s="410"/>
      <c r="CW53" s="410"/>
      <c r="CX53" s="410"/>
      <c r="CY53" s="410"/>
      <c r="CZ53" s="410"/>
      <c r="DA53" s="410"/>
      <c r="DB53" s="410"/>
      <c r="DC53" s="410"/>
      <c r="DD53" s="410"/>
      <c r="DE53" s="410"/>
      <c r="DF53" s="410"/>
      <c r="DG53" s="410"/>
    </row>
    <row r="54" spans="3:111" ht="7.5" customHeight="1">
      <c r="C54" s="13"/>
      <c r="D54" s="2"/>
      <c r="E54" s="2"/>
      <c r="F54" s="2"/>
      <c r="G54" s="2"/>
      <c r="H54" s="2"/>
      <c r="I54" s="2"/>
      <c r="J54" s="2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10"/>
      <c r="BI54" s="410"/>
      <c r="BJ54" s="410"/>
      <c r="BK54" s="410"/>
      <c r="BL54" s="410"/>
      <c r="BM54" s="410"/>
      <c r="BN54" s="410"/>
      <c r="BO54" s="410"/>
      <c r="BP54" s="410"/>
      <c r="BQ54" s="410"/>
      <c r="BR54" s="410"/>
      <c r="BS54" s="410"/>
      <c r="BT54" s="410"/>
      <c r="BU54" s="410"/>
      <c r="BV54" s="410"/>
      <c r="BW54" s="410"/>
      <c r="BX54" s="410"/>
      <c r="BY54" s="410"/>
      <c r="BZ54" s="410"/>
      <c r="CA54" s="410"/>
      <c r="CB54" s="410"/>
      <c r="CC54" s="410"/>
      <c r="CD54" s="410"/>
      <c r="CE54" s="410"/>
      <c r="CF54" s="410"/>
      <c r="CG54" s="410"/>
      <c r="CH54" s="410"/>
      <c r="CI54" s="410"/>
      <c r="CJ54" s="410"/>
      <c r="CK54" s="410"/>
      <c r="CL54" s="410"/>
      <c r="CM54" s="410"/>
      <c r="CN54" s="410"/>
      <c r="CO54" s="410"/>
      <c r="CP54" s="410"/>
      <c r="CQ54" s="410"/>
      <c r="CR54" s="410"/>
      <c r="CS54" s="410"/>
      <c r="CT54" s="410"/>
      <c r="CU54" s="410"/>
      <c r="CV54" s="410"/>
      <c r="CW54" s="410"/>
      <c r="CX54" s="410"/>
      <c r="CY54" s="410"/>
      <c r="CZ54" s="410"/>
      <c r="DA54" s="410"/>
      <c r="DB54" s="410"/>
      <c r="DC54" s="410"/>
      <c r="DD54" s="410"/>
      <c r="DE54" s="410"/>
      <c r="DF54" s="410"/>
      <c r="DG54" s="410"/>
    </row>
    <row r="55" spans="3:111" ht="15" customHeight="1">
      <c r="C55" s="13"/>
      <c r="D55" s="2"/>
      <c r="E55" s="2"/>
      <c r="F55" s="2"/>
      <c r="G55" s="2"/>
      <c r="H55" s="2"/>
      <c r="I55" s="2"/>
      <c r="J55" s="2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</row>
    <row r="56" spans="3:110" ht="7.5" customHeight="1"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411" t="s">
        <v>1301</v>
      </c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1"/>
      <c r="AL56" s="411"/>
      <c r="AM56" s="411"/>
      <c r="AN56" s="411"/>
      <c r="AO56" s="411"/>
      <c r="AP56" s="411"/>
      <c r="AQ56" s="411"/>
      <c r="AR56" s="411"/>
      <c r="AS56" s="411"/>
      <c r="AT56" s="411"/>
      <c r="AU56" s="411"/>
      <c r="AV56" s="411"/>
      <c r="AW56" s="411"/>
      <c r="AX56" s="411"/>
      <c r="AY56" s="5"/>
      <c r="AZ56" s="5"/>
      <c r="BA56" s="5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V56" s="412" t="s">
        <v>1302</v>
      </c>
      <c r="BW56" s="412"/>
      <c r="BX56" s="412"/>
      <c r="BY56" s="412"/>
      <c r="BZ56" s="412"/>
      <c r="CA56" s="412"/>
      <c r="CB56" s="412"/>
      <c r="CC56" s="412"/>
      <c r="CD56" s="412"/>
      <c r="CE56" s="412"/>
      <c r="CF56" s="412"/>
      <c r="CG56" s="412"/>
      <c r="CH56" s="412"/>
      <c r="CI56" s="412"/>
      <c r="CJ56" s="412"/>
      <c r="CK56" s="412"/>
      <c r="CL56" s="412"/>
      <c r="CM56" s="412"/>
      <c r="CN56" s="412"/>
      <c r="CO56" s="412"/>
      <c r="CP56" s="412"/>
      <c r="CQ56" s="412"/>
      <c r="CR56" s="412"/>
      <c r="CS56" s="412"/>
      <c r="CT56" s="412"/>
      <c r="CU56" s="412"/>
      <c r="CV56" s="412"/>
      <c r="CW56" s="412"/>
      <c r="CX56" s="412"/>
      <c r="CY56" s="412"/>
      <c r="CZ56" s="412"/>
      <c r="DA56" s="412"/>
      <c r="DB56" s="412"/>
      <c r="DC56" s="412"/>
      <c r="DD56" s="5"/>
      <c r="DE56" s="5"/>
      <c r="DF56" s="5"/>
    </row>
    <row r="57" spans="3:107" ht="7.5" customHeight="1">
      <c r="C57" s="13"/>
      <c r="D57" s="10"/>
      <c r="P57" s="2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1"/>
      <c r="AN57" s="411"/>
      <c r="AO57" s="411"/>
      <c r="AP57" s="411"/>
      <c r="AQ57" s="411"/>
      <c r="AR57" s="411"/>
      <c r="AS57" s="411"/>
      <c r="AT57" s="411"/>
      <c r="AU57" s="411"/>
      <c r="AV57" s="411"/>
      <c r="AW57" s="411"/>
      <c r="AX57" s="411"/>
      <c r="BI57" s="10"/>
      <c r="BU57" s="2"/>
      <c r="BV57" s="412"/>
      <c r="BW57" s="412"/>
      <c r="BX57" s="412"/>
      <c r="BY57" s="412"/>
      <c r="BZ57" s="412"/>
      <c r="CA57" s="412"/>
      <c r="CB57" s="412"/>
      <c r="CC57" s="412"/>
      <c r="CD57" s="412"/>
      <c r="CE57" s="412"/>
      <c r="CF57" s="412"/>
      <c r="CG57" s="412"/>
      <c r="CH57" s="412"/>
      <c r="CI57" s="412"/>
      <c r="CJ57" s="412"/>
      <c r="CK57" s="412"/>
      <c r="CL57" s="412"/>
      <c r="CM57" s="412"/>
      <c r="CN57" s="412"/>
      <c r="CO57" s="412"/>
      <c r="CP57" s="412"/>
      <c r="CQ57" s="412"/>
      <c r="CR57" s="412"/>
      <c r="CS57" s="412"/>
      <c r="CT57" s="412"/>
      <c r="CU57" s="412"/>
      <c r="CV57" s="412"/>
      <c r="CW57" s="412"/>
      <c r="CX57" s="412"/>
      <c r="CY57" s="412"/>
      <c r="CZ57" s="412"/>
      <c r="DA57" s="412"/>
      <c r="DB57" s="412"/>
      <c r="DC57" s="412"/>
    </row>
    <row r="58" spans="3:107" ht="7.5" customHeight="1">
      <c r="C58" s="13"/>
      <c r="D58" s="2"/>
      <c r="P58" s="17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  <c r="AN58" s="411"/>
      <c r="AO58" s="411"/>
      <c r="AP58" s="411"/>
      <c r="AQ58" s="411"/>
      <c r="AR58" s="411"/>
      <c r="AS58" s="411"/>
      <c r="AT58" s="411"/>
      <c r="AU58" s="411"/>
      <c r="AV58" s="411"/>
      <c r="AW58" s="411"/>
      <c r="AX58" s="411"/>
      <c r="BI58" s="2"/>
      <c r="BU58" s="17"/>
      <c r="BV58" s="412"/>
      <c r="BW58" s="412"/>
      <c r="BX58" s="412"/>
      <c r="BY58" s="412"/>
      <c r="BZ58" s="412"/>
      <c r="CA58" s="412"/>
      <c r="CB58" s="412"/>
      <c r="CC58" s="412"/>
      <c r="CD58" s="412"/>
      <c r="CE58" s="412"/>
      <c r="CF58" s="412"/>
      <c r="CG58" s="412"/>
      <c r="CH58" s="412"/>
      <c r="CI58" s="412"/>
      <c r="CJ58" s="412"/>
      <c r="CK58" s="412"/>
      <c r="CL58" s="412"/>
      <c r="CM58" s="412"/>
      <c r="CN58" s="412"/>
      <c r="CO58" s="412"/>
      <c r="CP58" s="412"/>
      <c r="CQ58" s="412"/>
      <c r="CR58" s="412"/>
      <c r="CS58" s="412"/>
      <c r="CT58" s="412"/>
      <c r="CU58" s="412"/>
      <c r="CV58" s="412"/>
      <c r="CW58" s="412"/>
      <c r="CX58" s="412"/>
      <c r="CY58" s="412"/>
      <c r="CZ58" s="412"/>
      <c r="DA58" s="412"/>
      <c r="DB58" s="412"/>
      <c r="DC58" s="412"/>
    </row>
    <row r="59" spans="2:112" s="2" customFormat="1" ht="7.5" customHeight="1">
      <c r="B59" s="290" t="str">
        <f>IF(AC12="","リーグ1・1位",VLOOKUP(1,$C$12:$T$27,5,FALSE))</f>
        <v>亀田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415" t="s">
        <v>1408</v>
      </c>
      <c r="O59" s="415"/>
      <c r="P59" s="415"/>
      <c r="Q59" s="415"/>
      <c r="R59" s="415"/>
      <c r="S59" s="415"/>
      <c r="T59" s="415"/>
      <c r="U59" s="415"/>
      <c r="V59" s="415"/>
      <c r="W59" s="415"/>
      <c r="X59" s="13"/>
      <c r="Y59" s="13"/>
      <c r="Z59" s="13"/>
      <c r="AA59" s="13"/>
      <c r="AB59" s="13"/>
      <c r="AC59" s="295" t="s">
        <v>447</v>
      </c>
      <c r="AD59" s="295"/>
      <c r="AE59" s="295"/>
      <c r="AF59" s="295"/>
      <c r="AG59" s="295"/>
      <c r="AH59" s="295"/>
      <c r="AI59" s="13"/>
      <c r="AJ59" s="13"/>
      <c r="AK59" s="13"/>
      <c r="AL59" s="13"/>
      <c r="AM59" s="13"/>
      <c r="AN59" s="292" t="str">
        <f>IF(CI12="","リーグ3・1位",VLOOKUP(1,$BJ$12:$BZ$26,5,FALSE))</f>
        <v>永松</v>
      </c>
      <c r="AO59" s="292"/>
      <c r="AP59" s="292"/>
      <c r="AQ59" s="292"/>
      <c r="AR59" s="292"/>
      <c r="AS59" s="292"/>
      <c r="AT59" s="292"/>
      <c r="AU59" s="248"/>
      <c r="AV59" s="294" t="s">
        <v>1404</v>
      </c>
      <c r="AW59" s="294"/>
      <c r="AX59" s="294"/>
      <c r="AY59" s="294"/>
      <c r="AZ59" s="294"/>
      <c r="BA59" s="294"/>
      <c r="BB59" s="294"/>
      <c r="BC59" s="290" t="s">
        <v>225</v>
      </c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1" t="s">
        <v>1398</v>
      </c>
      <c r="BP59" s="291"/>
      <c r="BQ59" s="291"/>
      <c r="BR59" s="291"/>
      <c r="BS59" s="291"/>
      <c r="BT59" s="291"/>
      <c r="BU59" s="291"/>
      <c r="BV59" s="291"/>
      <c r="BW59" s="291"/>
      <c r="BX59" s="291"/>
      <c r="BY59" s="13"/>
      <c r="BZ59" s="13"/>
      <c r="CA59" s="13"/>
      <c r="CB59" s="13"/>
      <c r="CC59" s="13"/>
      <c r="CD59" s="295" t="s">
        <v>1390</v>
      </c>
      <c r="CE59" s="295"/>
      <c r="CF59" s="295"/>
      <c r="CG59" s="295"/>
      <c r="CH59" s="295"/>
      <c r="CI59" s="295"/>
      <c r="CJ59" s="13"/>
      <c r="CK59" s="13"/>
      <c r="CL59" s="13"/>
      <c r="CM59" s="13"/>
      <c r="CN59" s="13"/>
      <c r="CO59" s="290" t="s">
        <v>175</v>
      </c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1" t="s">
        <v>1397</v>
      </c>
      <c r="DA59" s="291"/>
      <c r="DB59" s="291"/>
      <c r="DC59" s="291"/>
      <c r="DD59" s="291"/>
      <c r="DE59" s="291"/>
      <c r="DF59" s="291"/>
      <c r="DG59" s="291"/>
      <c r="DH59" s="291"/>
    </row>
    <row r="60" spans="2:112" s="2" customFormat="1" ht="7.5" customHeight="1" thickBot="1"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14"/>
      <c r="Y60" s="14"/>
      <c r="Z60" s="14"/>
      <c r="AA60" s="14"/>
      <c r="AB60" s="13"/>
      <c r="AC60" s="295"/>
      <c r="AD60" s="295"/>
      <c r="AE60" s="295"/>
      <c r="AF60" s="295"/>
      <c r="AG60" s="295"/>
      <c r="AH60" s="295"/>
      <c r="AI60" s="13"/>
      <c r="AJ60" s="14"/>
      <c r="AK60" s="14"/>
      <c r="AL60" s="14"/>
      <c r="AM60" s="14"/>
      <c r="AN60" s="292"/>
      <c r="AO60" s="292"/>
      <c r="AP60" s="292"/>
      <c r="AQ60" s="292"/>
      <c r="AR60" s="292"/>
      <c r="AS60" s="292"/>
      <c r="AT60" s="292"/>
      <c r="AU60" s="248"/>
      <c r="AV60" s="294"/>
      <c r="AW60" s="294"/>
      <c r="AX60" s="294"/>
      <c r="AY60" s="294"/>
      <c r="AZ60" s="294"/>
      <c r="BA60" s="294"/>
      <c r="BB60" s="294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1"/>
      <c r="BP60" s="291"/>
      <c r="BQ60" s="291"/>
      <c r="BR60" s="291"/>
      <c r="BS60" s="291"/>
      <c r="BT60" s="291"/>
      <c r="BU60" s="291"/>
      <c r="BV60" s="291"/>
      <c r="BW60" s="291"/>
      <c r="BX60" s="291"/>
      <c r="BY60" s="14"/>
      <c r="BZ60" s="14"/>
      <c r="CA60" s="14"/>
      <c r="CB60" s="14"/>
      <c r="CC60" s="13"/>
      <c r="CD60" s="295"/>
      <c r="CE60" s="295"/>
      <c r="CF60" s="295"/>
      <c r="CG60" s="295"/>
      <c r="CH60" s="295"/>
      <c r="CI60" s="295"/>
      <c r="CJ60" s="13"/>
      <c r="CK60" s="14"/>
      <c r="CL60" s="14"/>
      <c r="CM60" s="14"/>
      <c r="CN60" s="14"/>
      <c r="CO60" s="290"/>
      <c r="CP60" s="290"/>
      <c r="CQ60" s="290"/>
      <c r="CR60" s="290"/>
      <c r="CS60" s="290"/>
      <c r="CT60" s="290"/>
      <c r="CU60" s="290"/>
      <c r="CV60" s="290"/>
      <c r="CW60" s="290"/>
      <c r="CX60" s="290"/>
      <c r="CY60" s="290"/>
      <c r="CZ60" s="291"/>
      <c r="DA60" s="291"/>
      <c r="DB60" s="291"/>
      <c r="DC60" s="291"/>
      <c r="DD60" s="291"/>
      <c r="DE60" s="291"/>
      <c r="DF60" s="291"/>
      <c r="DG60" s="291"/>
      <c r="DH60" s="291"/>
    </row>
    <row r="61" spans="2:112" ht="7.5" customHeight="1"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283"/>
      <c r="Y61" s="283"/>
      <c r="Z61" s="283"/>
      <c r="AA61" s="285"/>
      <c r="AB61" s="15"/>
      <c r="AE61" s="8"/>
      <c r="AI61" s="8"/>
      <c r="AJ61" s="283"/>
      <c r="AK61" s="283"/>
      <c r="AL61" s="283"/>
      <c r="AM61" s="283"/>
      <c r="AN61" s="292"/>
      <c r="AO61" s="292"/>
      <c r="AP61" s="292"/>
      <c r="AQ61" s="292"/>
      <c r="AR61" s="292"/>
      <c r="AS61" s="292"/>
      <c r="AT61" s="292"/>
      <c r="AU61" s="248"/>
      <c r="AV61" s="294"/>
      <c r="AW61" s="294"/>
      <c r="AX61" s="294"/>
      <c r="AY61" s="294"/>
      <c r="AZ61" s="294"/>
      <c r="BA61" s="294"/>
      <c r="BB61" s="294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83"/>
      <c r="BZ61" s="283"/>
      <c r="CA61" s="283"/>
      <c r="CB61" s="285"/>
      <c r="CC61" s="15"/>
      <c r="CF61" s="8"/>
      <c r="CJ61" s="16"/>
      <c r="CK61" s="283"/>
      <c r="CL61" s="283"/>
      <c r="CM61" s="283"/>
      <c r="CN61" s="283"/>
      <c r="CO61" s="290"/>
      <c r="CP61" s="290"/>
      <c r="CQ61" s="290"/>
      <c r="CR61" s="290"/>
      <c r="CS61" s="290"/>
      <c r="CT61" s="290"/>
      <c r="CU61" s="290"/>
      <c r="CV61" s="290"/>
      <c r="CW61" s="290"/>
      <c r="CX61" s="290"/>
      <c r="CY61" s="290"/>
      <c r="CZ61" s="291"/>
      <c r="DA61" s="291"/>
      <c r="DB61" s="291"/>
      <c r="DC61" s="291"/>
      <c r="DD61" s="291"/>
      <c r="DE61" s="291"/>
      <c r="DF61" s="291"/>
      <c r="DG61" s="291"/>
      <c r="DH61" s="291"/>
    </row>
    <row r="62" spans="2:112" ht="7.5" customHeight="1"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283"/>
      <c r="Y62" s="283"/>
      <c r="Z62" s="283"/>
      <c r="AA62" s="285"/>
      <c r="AC62" s="284" t="s">
        <v>1411</v>
      </c>
      <c r="AD62" s="283"/>
      <c r="AE62" s="283"/>
      <c r="AF62" s="283"/>
      <c r="AG62" s="283"/>
      <c r="AH62" s="283"/>
      <c r="AI62" s="8"/>
      <c r="AJ62" s="283"/>
      <c r="AK62" s="283"/>
      <c r="AL62" s="283"/>
      <c r="AM62" s="283"/>
      <c r="AN62" s="292"/>
      <c r="AO62" s="292"/>
      <c r="AP62" s="292"/>
      <c r="AQ62" s="292"/>
      <c r="AR62" s="292"/>
      <c r="AS62" s="292"/>
      <c r="AT62" s="292"/>
      <c r="AU62" s="248"/>
      <c r="AV62" s="294"/>
      <c r="AW62" s="294"/>
      <c r="AX62" s="294"/>
      <c r="AY62" s="294"/>
      <c r="AZ62" s="294"/>
      <c r="BA62" s="294"/>
      <c r="BB62" s="294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83"/>
      <c r="BZ62" s="283"/>
      <c r="CA62" s="283"/>
      <c r="CB62" s="285"/>
      <c r="CD62" s="284" t="s">
        <v>1389</v>
      </c>
      <c r="CE62" s="283"/>
      <c r="CF62" s="283"/>
      <c r="CG62" s="283"/>
      <c r="CH62" s="283"/>
      <c r="CI62" s="283"/>
      <c r="CJ62" s="16"/>
      <c r="CK62" s="283"/>
      <c r="CL62" s="283"/>
      <c r="CM62" s="283"/>
      <c r="CN62" s="283"/>
      <c r="CO62" s="290"/>
      <c r="CP62" s="290"/>
      <c r="CQ62" s="290"/>
      <c r="CR62" s="290"/>
      <c r="CS62" s="290"/>
      <c r="CT62" s="290"/>
      <c r="CU62" s="290"/>
      <c r="CV62" s="290"/>
      <c r="CW62" s="290"/>
      <c r="CX62" s="290"/>
      <c r="CY62" s="290"/>
      <c r="CZ62" s="291"/>
      <c r="DA62" s="291"/>
      <c r="DB62" s="291"/>
      <c r="DC62" s="291"/>
      <c r="DD62" s="291"/>
      <c r="DE62" s="291"/>
      <c r="DF62" s="291"/>
      <c r="DG62" s="291"/>
      <c r="DH62" s="291"/>
    </row>
    <row r="63" spans="2:112" ht="7.5" customHeight="1">
      <c r="B63" s="10"/>
      <c r="C63" s="25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247"/>
      <c r="O63" s="247"/>
      <c r="P63" s="247"/>
      <c r="Q63" s="247"/>
      <c r="R63" s="247"/>
      <c r="S63" s="247"/>
      <c r="T63" s="295"/>
      <c r="U63" s="295"/>
      <c r="V63" s="295"/>
      <c r="W63" s="295"/>
      <c r="X63" s="295"/>
      <c r="Y63" s="295"/>
      <c r="Z63" s="295"/>
      <c r="AA63" s="392"/>
      <c r="AC63" s="283"/>
      <c r="AD63" s="283"/>
      <c r="AE63" s="283"/>
      <c r="AF63" s="283"/>
      <c r="AG63" s="283"/>
      <c r="AH63" s="283"/>
      <c r="AI63" s="8"/>
      <c r="AJ63" s="295"/>
      <c r="AK63" s="295"/>
      <c r="AL63" s="295"/>
      <c r="AM63" s="295"/>
      <c r="AN63" s="295"/>
      <c r="AO63" s="295"/>
      <c r="AP63" s="295"/>
      <c r="AQ63" s="295"/>
      <c r="AR63" s="295"/>
      <c r="AV63" s="247"/>
      <c r="AW63" s="247"/>
      <c r="AX63" s="247"/>
      <c r="AY63" s="247"/>
      <c r="AZ63" s="247"/>
      <c r="BA63" s="247"/>
      <c r="BB63" s="247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Z63" s="283"/>
      <c r="CA63" s="283"/>
      <c r="CB63" s="285"/>
      <c r="CD63" s="283"/>
      <c r="CE63" s="283"/>
      <c r="CF63" s="283"/>
      <c r="CG63" s="283"/>
      <c r="CH63" s="283"/>
      <c r="CI63" s="283"/>
      <c r="CJ63" s="16"/>
      <c r="CK63" s="296"/>
      <c r="CL63" s="283"/>
      <c r="CM63" s="283"/>
      <c r="CN63" s="283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247"/>
      <c r="DA63" s="247"/>
      <c r="DB63" s="247"/>
      <c r="DC63" s="247"/>
      <c r="DD63" s="247"/>
      <c r="DE63" s="247"/>
      <c r="DF63" s="247"/>
      <c r="DG63" s="247"/>
      <c r="DH63" s="247"/>
    </row>
    <row r="64" spans="2:112" ht="7.5" customHeight="1" thickBot="1">
      <c r="B64" s="10"/>
      <c r="C64" s="25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247"/>
      <c r="O64" s="247"/>
      <c r="P64" s="247"/>
      <c r="Q64" s="247"/>
      <c r="R64" s="247"/>
      <c r="S64" s="247"/>
      <c r="T64" s="295"/>
      <c r="U64" s="295"/>
      <c r="V64" s="295"/>
      <c r="W64" s="295"/>
      <c r="X64" s="295"/>
      <c r="Y64" s="295"/>
      <c r="Z64" s="295"/>
      <c r="AA64" s="392"/>
      <c r="AB64" s="7"/>
      <c r="AC64" s="9"/>
      <c r="AD64" s="9"/>
      <c r="AE64" s="23"/>
      <c r="AF64" s="251"/>
      <c r="AG64" s="7"/>
      <c r="AH64" s="7"/>
      <c r="AI64" s="252"/>
      <c r="AJ64" s="295"/>
      <c r="AK64" s="295"/>
      <c r="AL64" s="295"/>
      <c r="AM64" s="295"/>
      <c r="AN64" s="295"/>
      <c r="AO64" s="295"/>
      <c r="AP64" s="295"/>
      <c r="AQ64" s="295"/>
      <c r="AR64" s="295"/>
      <c r="AV64" s="247"/>
      <c r="AW64" s="247"/>
      <c r="AX64" s="247"/>
      <c r="AY64" s="247"/>
      <c r="AZ64" s="247"/>
      <c r="BA64" s="247"/>
      <c r="BB64" s="247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Z64" s="283"/>
      <c r="CA64" s="283"/>
      <c r="CB64" s="285"/>
      <c r="CF64" s="8"/>
      <c r="CG64" s="27"/>
      <c r="CH64" s="26"/>
      <c r="CI64" s="26"/>
      <c r="CJ64" s="24"/>
      <c r="CK64" s="296"/>
      <c r="CL64" s="283"/>
      <c r="CM64" s="283"/>
      <c r="CN64" s="283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247"/>
      <c r="DA64" s="247"/>
      <c r="DB64" s="247"/>
      <c r="DC64" s="247"/>
      <c r="DD64" s="247"/>
      <c r="DE64" s="247"/>
      <c r="DF64" s="247"/>
      <c r="DG64" s="247"/>
      <c r="DH64" s="247"/>
    </row>
    <row r="65" spans="2:112" ht="7.5" customHeight="1">
      <c r="B65" s="10"/>
      <c r="C65" s="25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247"/>
      <c r="O65" s="247"/>
      <c r="P65" s="247"/>
      <c r="Q65" s="247"/>
      <c r="R65" s="247"/>
      <c r="S65" s="247"/>
      <c r="T65" s="295"/>
      <c r="U65" s="295"/>
      <c r="V65" s="295"/>
      <c r="W65" s="295"/>
      <c r="X65" s="295"/>
      <c r="Y65" s="295"/>
      <c r="Z65" s="295"/>
      <c r="AA65" s="295"/>
      <c r="AB65" s="417" t="s">
        <v>1387</v>
      </c>
      <c r="AC65" s="283"/>
      <c r="AD65" s="283"/>
      <c r="AE65" s="283"/>
      <c r="AF65" s="284" t="s">
        <v>1386</v>
      </c>
      <c r="AG65" s="283"/>
      <c r="AH65" s="283"/>
      <c r="AI65" s="285"/>
      <c r="AJ65" s="416"/>
      <c r="AK65" s="295"/>
      <c r="AL65" s="295"/>
      <c r="AM65" s="295"/>
      <c r="AN65" s="295"/>
      <c r="AO65" s="295"/>
      <c r="AP65" s="295"/>
      <c r="AQ65" s="295"/>
      <c r="AR65" s="295"/>
      <c r="AV65" s="247"/>
      <c r="AW65" s="247"/>
      <c r="AX65" s="247"/>
      <c r="AY65" s="247"/>
      <c r="AZ65" s="247"/>
      <c r="BA65" s="247"/>
      <c r="BB65" s="247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Z65" s="283"/>
      <c r="CA65" s="283"/>
      <c r="CB65" s="283"/>
      <c r="CC65" s="287" t="s">
        <v>1389</v>
      </c>
      <c r="CD65" s="288"/>
      <c r="CE65" s="288"/>
      <c r="CF65" s="288"/>
      <c r="CG65" s="284" t="s">
        <v>1385</v>
      </c>
      <c r="CH65" s="283"/>
      <c r="CI65" s="283"/>
      <c r="CJ65" s="286"/>
      <c r="CK65" s="283"/>
      <c r="CL65" s="283"/>
      <c r="CM65" s="283"/>
      <c r="CN65" s="283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247"/>
      <c r="DA65" s="247"/>
      <c r="DB65" s="247"/>
      <c r="DC65" s="247"/>
      <c r="DD65" s="247"/>
      <c r="DE65" s="247"/>
      <c r="DF65" s="247"/>
      <c r="DG65" s="247"/>
      <c r="DH65" s="247"/>
    </row>
    <row r="66" spans="2:112" ht="7.5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AB66" s="289"/>
      <c r="AC66" s="283"/>
      <c r="AD66" s="283"/>
      <c r="AE66" s="283"/>
      <c r="AF66" s="283"/>
      <c r="AG66" s="283"/>
      <c r="AH66" s="283"/>
      <c r="AI66" s="285"/>
      <c r="AN66" s="290" t="str">
        <f>IF(AC35="","リーグ2・1位",VLOOKUP(1,$C$35:$T$49,5,FALSE))</f>
        <v>田中</v>
      </c>
      <c r="AO66" s="290"/>
      <c r="AP66" s="290"/>
      <c r="AQ66" s="290"/>
      <c r="AR66" s="290"/>
      <c r="AS66" s="290"/>
      <c r="AT66" s="290"/>
      <c r="AV66" s="291" t="s">
        <v>1403</v>
      </c>
      <c r="AW66" s="291"/>
      <c r="AX66" s="291"/>
      <c r="AY66" s="291"/>
      <c r="AZ66" s="291"/>
      <c r="BA66" s="291"/>
      <c r="BB66" s="291"/>
      <c r="BC66" s="292" t="s">
        <v>929</v>
      </c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4" t="s">
        <v>1399</v>
      </c>
      <c r="BP66" s="294"/>
      <c r="BQ66" s="294"/>
      <c r="BR66" s="294"/>
      <c r="BS66" s="294"/>
      <c r="BT66" s="294"/>
      <c r="BU66" s="294"/>
      <c r="BV66" s="294"/>
      <c r="BW66" s="294"/>
      <c r="BX66" s="294"/>
      <c r="CC66" s="289"/>
      <c r="CD66" s="283"/>
      <c r="CE66" s="283"/>
      <c r="CF66" s="283"/>
      <c r="CG66" s="283"/>
      <c r="CH66" s="283"/>
      <c r="CI66" s="283"/>
      <c r="CJ66" s="286"/>
      <c r="CO66" s="290" t="s">
        <v>857</v>
      </c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91" t="s">
        <v>1396</v>
      </c>
      <c r="DA66" s="291"/>
      <c r="DB66" s="291"/>
      <c r="DC66" s="291"/>
      <c r="DD66" s="291"/>
      <c r="DE66" s="291"/>
      <c r="DF66" s="291"/>
      <c r="DG66" s="291"/>
      <c r="DH66" s="291"/>
    </row>
    <row r="67" spans="2:112" ht="7.5" customHeight="1">
      <c r="B67" s="414" t="str">
        <f>IF(CI35="","リーグ4・1位",VLOOKUP(1,$BJ$35:$BZ$48,5,FALSE))</f>
        <v>梶木</v>
      </c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  <c r="N67" s="271" t="s">
        <v>1407</v>
      </c>
      <c r="O67" s="271"/>
      <c r="P67" s="271"/>
      <c r="Q67" s="271"/>
      <c r="R67" s="271"/>
      <c r="S67" s="271"/>
      <c r="T67" s="271"/>
      <c r="U67" s="271"/>
      <c r="V67" s="271"/>
      <c r="W67" s="271"/>
      <c r="AA67" s="8"/>
      <c r="AI67" s="16"/>
      <c r="AN67" s="290"/>
      <c r="AO67" s="290"/>
      <c r="AP67" s="290"/>
      <c r="AQ67" s="290"/>
      <c r="AR67" s="290"/>
      <c r="AS67" s="290"/>
      <c r="AT67" s="290"/>
      <c r="AV67" s="291"/>
      <c r="AW67" s="291"/>
      <c r="AX67" s="291"/>
      <c r="AY67" s="291"/>
      <c r="AZ67" s="291"/>
      <c r="BA67" s="291"/>
      <c r="BB67" s="291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4"/>
      <c r="BP67" s="294"/>
      <c r="BQ67" s="294"/>
      <c r="BR67" s="294"/>
      <c r="BS67" s="294"/>
      <c r="BT67" s="294"/>
      <c r="BU67" s="294"/>
      <c r="BV67" s="294"/>
      <c r="BW67" s="294"/>
      <c r="BX67" s="294"/>
      <c r="CC67" s="250"/>
      <c r="CJ67" s="8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  <c r="CY67" s="290"/>
      <c r="CZ67" s="291"/>
      <c r="DA67" s="291"/>
      <c r="DB67" s="291"/>
      <c r="DC67" s="291"/>
      <c r="DD67" s="291"/>
      <c r="DE67" s="291"/>
      <c r="DF67" s="291"/>
      <c r="DG67" s="291"/>
      <c r="DH67" s="291"/>
    </row>
    <row r="68" spans="2:112" ht="7.5" customHeight="1" thickBot="1"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7"/>
      <c r="Y68" s="7"/>
      <c r="Z68" s="7"/>
      <c r="AA68" s="252"/>
      <c r="AC68" s="2"/>
      <c r="AD68" s="2"/>
      <c r="AE68" s="2"/>
      <c r="AF68" s="2"/>
      <c r="AG68" s="2"/>
      <c r="AH68" s="2"/>
      <c r="AI68" s="16"/>
      <c r="AJ68" s="7"/>
      <c r="AK68" s="7"/>
      <c r="AL68" s="7"/>
      <c r="AM68" s="7"/>
      <c r="AN68" s="290"/>
      <c r="AO68" s="290"/>
      <c r="AP68" s="290"/>
      <c r="AQ68" s="290"/>
      <c r="AR68" s="290"/>
      <c r="AS68" s="290"/>
      <c r="AT68" s="290"/>
      <c r="AV68" s="291"/>
      <c r="AW68" s="291"/>
      <c r="AX68" s="291"/>
      <c r="AY68" s="291"/>
      <c r="AZ68" s="291"/>
      <c r="BA68" s="291"/>
      <c r="BB68" s="291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7"/>
      <c r="BZ68" s="7"/>
      <c r="CA68" s="7"/>
      <c r="CB68" s="7"/>
      <c r="CC68" s="250"/>
      <c r="CD68" s="2"/>
      <c r="CE68" s="2"/>
      <c r="CF68" s="2"/>
      <c r="CG68" s="2"/>
      <c r="CH68" s="2"/>
      <c r="CI68" s="2"/>
      <c r="CJ68" s="8"/>
      <c r="CK68" s="7"/>
      <c r="CL68" s="7"/>
      <c r="CM68" s="7"/>
      <c r="CN68" s="7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1"/>
      <c r="DA68" s="291"/>
      <c r="DB68" s="291"/>
      <c r="DC68" s="291"/>
      <c r="DD68" s="291"/>
      <c r="DE68" s="291"/>
      <c r="DF68" s="291"/>
      <c r="DG68" s="291"/>
      <c r="DH68" s="291"/>
    </row>
    <row r="69" spans="2:112" ht="7.5" customHeight="1"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414"/>
      <c r="M69" s="414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83"/>
      <c r="Y69" s="283"/>
      <c r="Z69" s="283"/>
      <c r="AA69" s="283"/>
      <c r="AB69" s="283"/>
      <c r="AC69" s="2"/>
      <c r="AD69" s="2"/>
      <c r="AE69" s="2"/>
      <c r="AF69" s="2"/>
      <c r="AG69" s="253"/>
      <c r="AN69" s="290"/>
      <c r="AO69" s="290"/>
      <c r="AP69" s="290"/>
      <c r="AQ69" s="290"/>
      <c r="AR69" s="290"/>
      <c r="AS69" s="290"/>
      <c r="AT69" s="290"/>
      <c r="AV69" s="291"/>
      <c r="AW69" s="291"/>
      <c r="AX69" s="291"/>
      <c r="AY69" s="291"/>
      <c r="AZ69" s="291"/>
      <c r="BA69" s="291"/>
      <c r="BB69" s="291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4"/>
      <c r="BP69" s="294"/>
      <c r="BQ69" s="294"/>
      <c r="BR69" s="294"/>
      <c r="BS69" s="294"/>
      <c r="BT69" s="294"/>
      <c r="BU69" s="294"/>
      <c r="BV69" s="294"/>
      <c r="BW69" s="294"/>
      <c r="BX69" s="294"/>
      <c r="BY69" s="283"/>
      <c r="BZ69" s="283"/>
      <c r="CA69" s="283"/>
      <c r="CB69" s="283"/>
      <c r="CC69" s="283"/>
      <c r="CD69" s="2"/>
      <c r="CE69" s="2"/>
      <c r="CF69" s="2"/>
      <c r="CG69" s="2"/>
      <c r="CH69" s="2"/>
      <c r="CI69" s="283"/>
      <c r="CJ69" s="283"/>
      <c r="CK69" s="283"/>
      <c r="CL69" s="283"/>
      <c r="CM69" s="283"/>
      <c r="CN69" s="283"/>
      <c r="CO69" s="290"/>
      <c r="CP69" s="290"/>
      <c r="CQ69" s="290"/>
      <c r="CR69" s="290"/>
      <c r="CS69" s="290"/>
      <c r="CT69" s="290"/>
      <c r="CU69" s="290"/>
      <c r="CV69" s="290"/>
      <c r="CW69" s="290"/>
      <c r="CX69" s="290"/>
      <c r="CY69" s="290"/>
      <c r="CZ69" s="291"/>
      <c r="DA69" s="291"/>
      <c r="DB69" s="291"/>
      <c r="DC69" s="291"/>
      <c r="DD69" s="291"/>
      <c r="DE69" s="291"/>
      <c r="DF69" s="291"/>
      <c r="DG69" s="291"/>
      <c r="DH69" s="291"/>
    </row>
    <row r="70" spans="2:112" ht="6" customHeight="1"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83"/>
      <c r="Y70" s="283"/>
      <c r="Z70" s="283"/>
      <c r="AA70" s="283"/>
      <c r="AB70" s="283"/>
      <c r="AC70" s="13"/>
      <c r="AD70" s="13"/>
      <c r="AE70" s="13"/>
      <c r="AF70" s="13"/>
      <c r="AN70" s="290"/>
      <c r="AO70" s="290"/>
      <c r="AP70" s="290"/>
      <c r="AQ70" s="290"/>
      <c r="AR70" s="290"/>
      <c r="AS70" s="290"/>
      <c r="AT70" s="290"/>
      <c r="AV70" s="291"/>
      <c r="AW70" s="291"/>
      <c r="AX70" s="291"/>
      <c r="AY70" s="291"/>
      <c r="AZ70" s="291"/>
      <c r="BA70" s="291"/>
      <c r="BB70" s="291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4"/>
      <c r="BP70" s="294"/>
      <c r="BQ70" s="294"/>
      <c r="BR70" s="294"/>
      <c r="BS70" s="294"/>
      <c r="BT70" s="294"/>
      <c r="BU70" s="294"/>
      <c r="BV70" s="294"/>
      <c r="BW70" s="294"/>
      <c r="BX70" s="294"/>
      <c r="BY70" s="283"/>
      <c r="BZ70" s="283"/>
      <c r="CA70" s="283"/>
      <c r="CB70" s="283"/>
      <c r="CC70" s="283"/>
      <c r="CD70" s="13"/>
      <c r="CE70" s="13"/>
      <c r="CF70" s="13"/>
      <c r="CG70" s="13"/>
      <c r="CH70" s="13"/>
      <c r="CI70" s="283"/>
      <c r="CJ70" s="283"/>
      <c r="CK70" s="283"/>
      <c r="CL70" s="283"/>
      <c r="CM70" s="283"/>
      <c r="CN70" s="283"/>
      <c r="CO70" s="290"/>
      <c r="CP70" s="290"/>
      <c r="CQ70" s="290"/>
      <c r="CR70" s="290"/>
      <c r="CS70" s="290"/>
      <c r="CT70" s="290"/>
      <c r="CU70" s="290"/>
      <c r="CV70" s="290"/>
      <c r="CW70" s="290"/>
      <c r="CX70" s="290"/>
      <c r="CY70" s="290"/>
      <c r="CZ70" s="291"/>
      <c r="DA70" s="291"/>
      <c r="DB70" s="291"/>
      <c r="DC70" s="291"/>
      <c r="DD70" s="291"/>
      <c r="DE70" s="291"/>
      <c r="DF70" s="291"/>
      <c r="DG70" s="291"/>
      <c r="DH70" s="291"/>
    </row>
    <row r="71" spans="4:56" ht="6" customHeight="1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13"/>
      <c r="AD71" s="13"/>
      <c r="AE71" s="13"/>
      <c r="AF71" s="13"/>
      <c r="AG71" s="13"/>
      <c r="AH71" s="13"/>
      <c r="AI71" s="13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4:116" ht="6" customHeight="1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72" t="s">
        <v>448</v>
      </c>
      <c r="T72" s="272"/>
      <c r="U72" s="272"/>
      <c r="V72" s="272"/>
      <c r="W72" s="272"/>
      <c r="X72" s="272"/>
      <c r="Y72" s="272"/>
      <c r="Z72" s="272"/>
      <c r="AA72" s="40"/>
      <c r="AB72" s="40"/>
      <c r="AC72" s="40"/>
      <c r="AD72" s="40"/>
      <c r="AE72" s="272" t="s">
        <v>1369</v>
      </c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</row>
    <row r="73" spans="4:116" ht="6" customHeight="1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72"/>
      <c r="T73" s="272"/>
      <c r="U73" s="272"/>
      <c r="V73" s="272"/>
      <c r="W73" s="272"/>
      <c r="X73" s="272"/>
      <c r="Y73" s="272"/>
      <c r="Z73" s="272"/>
      <c r="AA73" s="40"/>
      <c r="AB73" s="40"/>
      <c r="AC73" s="40"/>
      <c r="AD73" s="40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</row>
    <row r="74" spans="4:116" ht="6" customHeight="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72"/>
      <c r="T74" s="272"/>
      <c r="U74" s="272"/>
      <c r="V74" s="272"/>
      <c r="W74" s="272"/>
      <c r="X74" s="272"/>
      <c r="Y74" s="272"/>
      <c r="Z74" s="272"/>
      <c r="AA74" s="40"/>
      <c r="AB74" s="40"/>
      <c r="AC74" s="40"/>
      <c r="AD74" s="40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2"/>
      <c r="CI74" s="272"/>
      <c r="CJ74" s="272"/>
      <c r="CK74" s="272"/>
      <c r="CL74" s="272"/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2"/>
      <c r="DA74" s="272"/>
      <c r="DB74" s="272"/>
      <c r="DC74" s="272"/>
      <c r="DD74" s="272"/>
      <c r="DE74" s="272"/>
      <c r="DF74" s="272"/>
      <c r="DG74" s="272"/>
      <c r="DH74" s="272"/>
      <c r="DI74" s="272"/>
      <c r="DJ74" s="272"/>
      <c r="DK74" s="272"/>
      <c r="DL74" s="272"/>
    </row>
    <row r="75" spans="4:116" ht="6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T75" s="2"/>
      <c r="U75" s="283" t="s">
        <v>1392</v>
      </c>
      <c r="V75" s="283"/>
      <c r="W75" s="283"/>
      <c r="X75" s="283"/>
      <c r="Y75" s="283"/>
      <c r="Z75" s="283"/>
      <c r="AA75" s="283"/>
      <c r="AB75" s="283"/>
      <c r="AC75" s="283"/>
      <c r="AD75" s="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72"/>
      <c r="DE75" s="272"/>
      <c r="DF75" s="272"/>
      <c r="DG75" s="272"/>
      <c r="DH75" s="272"/>
      <c r="DI75" s="272"/>
      <c r="DJ75" s="272"/>
      <c r="DK75" s="272"/>
      <c r="DL75" s="272"/>
    </row>
    <row r="76" spans="4:116" ht="6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U76" s="283"/>
      <c r="V76" s="283"/>
      <c r="W76" s="283"/>
      <c r="X76" s="283"/>
      <c r="Y76" s="283"/>
      <c r="Z76" s="283"/>
      <c r="AA76" s="283"/>
      <c r="AB76" s="283"/>
      <c r="AC76" s="283"/>
      <c r="AD76" s="13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272"/>
      <c r="CF76" s="272"/>
      <c r="CG76" s="272"/>
      <c r="CH76" s="272"/>
      <c r="CI76" s="272"/>
      <c r="CJ76" s="272"/>
      <c r="CK76" s="272"/>
      <c r="CL76" s="272"/>
      <c r="CM76" s="272"/>
      <c r="CN76" s="272"/>
      <c r="CO76" s="272"/>
      <c r="CP76" s="272"/>
      <c r="CQ76" s="272"/>
      <c r="CR76" s="272"/>
      <c r="CS76" s="272"/>
      <c r="CT76" s="272"/>
      <c r="CU76" s="272"/>
      <c r="CV76" s="272"/>
      <c r="CW76" s="272"/>
      <c r="CX76" s="272"/>
      <c r="CY76" s="272"/>
      <c r="CZ76" s="272"/>
      <c r="DA76" s="272"/>
      <c r="DB76" s="272"/>
      <c r="DC76" s="272"/>
      <c r="DD76" s="272"/>
      <c r="DE76" s="272"/>
      <c r="DF76" s="272"/>
      <c r="DG76" s="272"/>
      <c r="DH76" s="272"/>
      <c r="DI76" s="272"/>
      <c r="DJ76" s="272"/>
      <c r="DK76" s="272"/>
      <c r="DL76" s="272"/>
    </row>
    <row r="77" spans="4:56" ht="6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U77" s="283"/>
      <c r="V77" s="283"/>
      <c r="W77" s="283"/>
      <c r="X77" s="283"/>
      <c r="Y77" s="283"/>
      <c r="Z77" s="283"/>
      <c r="AA77" s="283"/>
      <c r="AB77" s="283"/>
      <c r="AC77" s="283"/>
      <c r="AD77" s="254"/>
      <c r="AE77" s="254"/>
      <c r="AF77" s="255"/>
      <c r="AG77" s="13"/>
      <c r="AH77" s="13"/>
      <c r="AI77" s="13"/>
      <c r="AJ77" s="13"/>
      <c r="AK77" s="13"/>
      <c r="AL77" s="13"/>
      <c r="AM77" s="13"/>
      <c r="AN77" s="13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4:56" ht="6" customHeight="1" thickBot="1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U78" s="283"/>
      <c r="V78" s="283"/>
      <c r="W78" s="283"/>
      <c r="X78" s="283"/>
      <c r="Y78" s="283"/>
      <c r="Z78" s="283"/>
      <c r="AA78" s="283"/>
      <c r="AB78" s="283"/>
      <c r="AC78" s="283"/>
      <c r="AD78" s="248"/>
      <c r="AE78" s="248"/>
      <c r="AF78" s="256"/>
      <c r="AG78" s="7"/>
      <c r="AH78" s="7"/>
      <c r="AI78" s="7"/>
      <c r="AJ78" s="7"/>
      <c r="AK78" s="283" t="s">
        <v>449</v>
      </c>
      <c r="AL78" s="283"/>
      <c r="AM78" s="283"/>
      <c r="AN78" s="283"/>
      <c r="AO78" s="283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4:56" ht="6" customHeight="1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U79" s="295" t="s">
        <v>1393</v>
      </c>
      <c r="V79" s="295"/>
      <c r="W79" s="295"/>
      <c r="X79" s="295"/>
      <c r="Y79" s="295"/>
      <c r="Z79" s="295"/>
      <c r="AA79" s="295"/>
      <c r="AB79" s="295"/>
      <c r="AC79" s="295"/>
      <c r="AD79" s="248"/>
      <c r="AE79" s="248"/>
      <c r="AF79" s="257"/>
      <c r="AG79" s="429" t="s">
        <v>1387</v>
      </c>
      <c r="AH79" s="288"/>
      <c r="AI79" s="288"/>
      <c r="AJ79" s="288"/>
      <c r="AK79" s="283"/>
      <c r="AL79" s="283"/>
      <c r="AM79" s="283"/>
      <c r="AN79" s="283"/>
      <c r="AO79" s="283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4:56" ht="6" customHeight="1" thickBot="1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U80" s="295"/>
      <c r="V80" s="295"/>
      <c r="W80" s="295"/>
      <c r="X80" s="295"/>
      <c r="Y80" s="295"/>
      <c r="Z80" s="295"/>
      <c r="AA80" s="295"/>
      <c r="AB80" s="295"/>
      <c r="AC80" s="295"/>
      <c r="AD80" s="7"/>
      <c r="AE80" s="7"/>
      <c r="AF80" s="252"/>
      <c r="AG80" s="283"/>
      <c r="AH80" s="283"/>
      <c r="AI80" s="283"/>
      <c r="AJ80" s="283"/>
      <c r="AK80" s="283"/>
      <c r="AL80" s="283"/>
      <c r="AM80" s="283"/>
      <c r="AN80" s="283"/>
      <c r="AO80" s="283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4:56" ht="6" customHeight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U81" s="295"/>
      <c r="V81" s="295"/>
      <c r="W81" s="295"/>
      <c r="X81" s="295"/>
      <c r="Y81" s="295"/>
      <c r="Z81" s="295"/>
      <c r="AA81" s="295"/>
      <c r="AB81" s="295"/>
      <c r="AC81" s="295"/>
      <c r="AE81" s="2"/>
      <c r="AF81" s="2"/>
      <c r="AG81" s="283"/>
      <c r="AH81" s="283"/>
      <c r="AI81" s="283"/>
      <c r="AJ81" s="283"/>
      <c r="AK81" s="2"/>
      <c r="AL81" s="2"/>
      <c r="AM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4:56" ht="6" customHeight="1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13"/>
      <c r="AD82" s="13"/>
      <c r="AE82" s="13"/>
      <c r="AF82" s="13"/>
      <c r="AG82" s="13"/>
      <c r="AH82" s="13"/>
      <c r="AI82" s="13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4" spans="3:108" ht="7.5" customHeight="1">
      <c r="C84" s="1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Q84" s="428" t="s">
        <v>1303</v>
      </c>
      <c r="R84" s="428"/>
      <c r="S84" s="428"/>
      <c r="T84" s="428"/>
      <c r="U84" s="428"/>
      <c r="V84" s="428"/>
      <c r="W84" s="428"/>
      <c r="X84" s="428"/>
      <c r="Y84" s="428"/>
      <c r="Z84" s="428"/>
      <c r="AA84" s="428"/>
      <c r="AB84" s="428"/>
      <c r="AC84" s="428"/>
      <c r="AD84" s="428"/>
      <c r="AE84" s="428"/>
      <c r="AF84" s="428"/>
      <c r="AG84" s="428"/>
      <c r="AH84" s="428"/>
      <c r="AI84" s="428"/>
      <c r="AJ84" s="428"/>
      <c r="AK84" s="428"/>
      <c r="AL84" s="428"/>
      <c r="AM84" s="428"/>
      <c r="AN84" s="428"/>
      <c r="AO84" s="428"/>
      <c r="AP84" s="428"/>
      <c r="AQ84" s="428"/>
      <c r="AR84" s="428"/>
      <c r="AS84" s="428"/>
      <c r="AT84" s="428"/>
      <c r="AU84" s="5"/>
      <c r="AV84" s="5"/>
      <c r="AW84" s="5"/>
      <c r="BG84" s="13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T84" s="293" t="s">
        <v>1304</v>
      </c>
      <c r="BU84" s="293"/>
      <c r="BV84" s="293"/>
      <c r="BW84" s="293"/>
      <c r="BX84" s="293"/>
      <c r="BY84" s="293"/>
      <c r="BZ84" s="293"/>
      <c r="CA84" s="293"/>
      <c r="CB84" s="293"/>
      <c r="CC84" s="293"/>
      <c r="CD84" s="293"/>
      <c r="CE84" s="293"/>
      <c r="CF84" s="293"/>
      <c r="CG84" s="293"/>
      <c r="CH84" s="293"/>
      <c r="CI84" s="293"/>
      <c r="CJ84" s="293"/>
      <c r="CK84" s="293"/>
      <c r="CL84" s="293"/>
      <c r="CM84" s="293"/>
      <c r="CN84" s="293"/>
      <c r="CO84" s="293"/>
      <c r="CP84" s="293"/>
      <c r="CQ84" s="293"/>
      <c r="CR84" s="293"/>
      <c r="CS84" s="293"/>
      <c r="CT84" s="293"/>
      <c r="CU84" s="293"/>
      <c r="CV84" s="293"/>
      <c r="CW84" s="293"/>
      <c r="CX84" s="293"/>
      <c r="CY84" s="293"/>
      <c r="CZ84" s="293"/>
      <c r="DA84" s="293"/>
      <c r="DB84" s="5"/>
      <c r="DC84" s="5"/>
      <c r="DD84" s="5"/>
    </row>
    <row r="85" spans="3:105" ht="7.5" customHeight="1">
      <c r="C85" s="13"/>
      <c r="D85" s="10"/>
      <c r="P85" s="2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  <c r="AF85" s="428"/>
      <c r="AG85" s="428"/>
      <c r="AH85" s="428"/>
      <c r="AI85" s="428"/>
      <c r="AJ85" s="428"/>
      <c r="AK85" s="428"/>
      <c r="AL85" s="428"/>
      <c r="AM85" s="428"/>
      <c r="AN85" s="428"/>
      <c r="AO85" s="428"/>
      <c r="AP85" s="428"/>
      <c r="AQ85" s="428"/>
      <c r="AR85" s="428"/>
      <c r="AS85" s="428"/>
      <c r="AT85" s="428"/>
      <c r="BG85" s="13"/>
      <c r="BH85" s="10"/>
      <c r="BS85" s="2"/>
      <c r="BT85" s="293"/>
      <c r="BU85" s="293"/>
      <c r="BV85" s="293"/>
      <c r="BW85" s="293"/>
      <c r="BX85" s="293"/>
      <c r="BY85" s="293"/>
      <c r="BZ85" s="293"/>
      <c r="CA85" s="293"/>
      <c r="CB85" s="293"/>
      <c r="CC85" s="293"/>
      <c r="CD85" s="293"/>
      <c r="CE85" s="293"/>
      <c r="CF85" s="293"/>
      <c r="CG85" s="293"/>
      <c r="CH85" s="293"/>
      <c r="CI85" s="293"/>
      <c r="CJ85" s="293"/>
      <c r="CK85" s="293"/>
      <c r="CL85" s="293"/>
      <c r="CM85" s="293"/>
      <c r="CN85" s="293"/>
      <c r="CO85" s="293"/>
      <c r="CP85" s="293"/>
      <c r="CQ85" s="293"/>
      <c r="CR85" s="293"/>
      <c r="CS85" s="293"/>
      <c r="CT85" s="293"/>
      <c r="CU85" s="293"/>
      <c r="CV85" s="293"/>
      <c r="CW85" s="293"/>
      <c r="CX85" s="293"/>
      <c r="CY85" s="293"/>
      <c r="CZ85" s="293"/>
      <c r="DA85" s="293"/>
    </row>
    <row r="86" spans="3:105" ht="7.5" customHeight="1">
      <c r="C86" s="13"/>
      <c r="D86" s="2"/>
      <c r="P86" s="17"/>
      <c r="Q86" s="428"/>
      <c r="R86" s="428"/>
      <c r="S86" s="428"/>
      <c r="T86" s="428"/>
      <c r="U86" s="428"/>
      <c r="V86" s="428"/>
      <c r="W86" s="428"/>
      <c r="X86" s="428"/>
      <c r="Y86" s="428"/>
      <c r="Z86" s="428"/>
      <c r="AA86" s="428"/>
      <c r="AB86" s="428"/>
      <c r="AC86" s="428"/>
      <c r="AD86" s="428"/>
      <c r="AE86" s="428"/>
      <c r="AF86" s="428"/>
      <c r="AG86" s="428"/>
      <c r="AH86" s="428"/>
      <c r="AI86" s="428"/>
      <c r="AJ86" s="428"/>
      <c r="AK86" s="428"/>
      <c r="AL86" s="428"/>
      <c r="AM86" s="428"/>
      <c r="AN86" s="428"/>
      <c r="AO86" s="428"/>
      <c r="AP86" s="428"/>
      <c r="AQ86" s="428"/>
      <c r="AR86" s="428"/>
      <c r="AS86" s="428"/>
      <c r="AT86" s="428"/>
      <c r="BG86" s="13"/>
      <c r="BH86" s="2"/>
      <c r="BS86" s="17"/>
      <c r="BT86" s="293"/>
      <c r="BU86" s="293"/>
      <c r="BV86" s="293"/>
      <c r="BW86" s="293"/>
      <c r="BX86" s="293"/>
      <c r="BY86" s="293"/>
      <c r="BZ86" s="293"/>
      <c r="CA86" s="293"/>
      <c r="CB86" s="293"/>
      <c r="CC86" s="293"/>
      <c r="CD86" s="293"/>
      <c r="CE86" s="293"/>
      <c r="CF86" s="293"/>
      <c r="CG86" s="293"/>
      <c r="CH86" s="293"/>
      <c r="CI86" s="293"/>
      <c r="CJ86" s="293"/>
      <c r="CK86" s="293"/>
      <c r="CL86" s="293"/>
      <c r="CM86" s="293"/>
      <c r="CN86" s="293"/>
      <c r="CO86" s="293"/>
      <c r="CP86" s="293"/>
      <c r="CQ86" s="293"/>
      <c r="CR86" s="293"/>
      <c r="CS86" s="293"/>
      <c r="CT86" s="293"/>
      <c r="CU86" s="293"/>
      <c r="CV86" s="293"/>
      <c r="CW86" s="293"/>
      <c r="CX86" s="293"/>
      <c r="CY86" s="293"/>
      <c r="CZ86" s="293"/>
      <c r="DA86" s="293"/>
    </row>
    <row r="87" spans="2:112" s="2" customFormat="1" ht="7.5" customHeight="1">
      <c r="B87" s="292" t="s">
        <v>871</v>
      </c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4" t="s">
        <v>1406</v>
      </c>
      <c r="O87" s="294"/>
      <c r="P87" s="294"/>
      <c r="Q87" s="294"/>
      <c r="R87" s="294"/>
      <c r="S87" s="294"/>
      <c r="T87" s="294"/>
      <c r="U87" s="294"/>
      <c r="V87" s="294"/>
      <c r="W87" s="294"/>
      <c r="X87" s="13"/>
      <c r="Y87" s="13"/>
      <c r="Z87" s="13"/>
      <c r="AA87" s="13"/>
      <c r="AB87" s="13"/>
      <c r="AC87" s="295" t="s">
        <v>1390</v>
      </c>
      <c r="AD87" s="295"/>
      <c r="AE87" s="295"/>
      <c r="AF87" s="295"/>
      <c r="AG87" s="295"/>
      <c r="AH87" s="295"/>
      <c r="AI87" s="13"/>
      <c r="AJ87" s="13"/>
      <c r="AK87" s="13"/>
      <c r="AL87" s="13"/>
      <c r="AM87" s="13"/>
      <c r="AN87" s="290" t="s">
        <v>869</v>
      </c>
      <c r="AO87" s="290"/>
      <c r="AP87" s="290"/>
      <c r="AQ87" s="290"/>
      <c r="AR87" s="290"/>
      <c r="AS87" s="290"/>
      <c r="AT87" s="290"/>
      <c r="AU87" s="3"/>
      <c r="AV87" s="291" t="s">
        <v>1402</v>
      </c>
      <c r="AW87" s="291"/>
      <c r="AX87" s="291"/>
      <c r="AY87" s="291"/>
      <c r="AZ87" s="291"/>
      <c r="BA87" s="291"/>
      <c r="BB87" s="291"/>
      <c r="BC87" s="291"/>
      <c r="BD87" s="291"/>
      <c r="BE87" s="292" t="s">
        <v>892</v>
      </c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4" t="s">
        <v>1400</v>
      </c>
      <c r="BR87" s="294"/>
      <c r="BS87" s="294"/>
      <c r="BT87" s="294"/>
      <c r="BU87" s="294"/>
      <c r="BV87" s="294"/>
      <c r="BW87" s="294"/>
      <c r="BX87" s="294"/>
      <c r="BY87" s="294"/>
      <c r="BZ87" s="294"/>
      <c r="CA87" s="13"/>
      <c r="CB87" s="13"/>
      <c r="CC87" s="13"/>
      <c r="CD87" s="13"/>
      <c r="CE87" s="13"/>
      <c r="CF87" s="295" t="s">
        <v>1390</v>
      </c>
      <c r="CG87" s="295"/>
      <c r="CH87" s="295"/>
      <c r="CI87" s="295"/>
      <c r="CJ87" s="295"/>
      <c r="CK87" s="295"/>
      <c r="CL87" s="13"/>
      <c r="CM87" s="13"/>
      <c r="CN87" s="13"/>
      <c r="CO87" s="13"/>
      <c r="CP87" s="13"/>
      <c r="CQ87" s="290" t="s">
        <v>857</v>
      </c>
      <c r="CR87" s="290"/>
      <c r="CS87" s="290"/>
      <c r="CT87" s="290"/>
      <c r="CU87" s="290"/>
      <c r="CV87" s="290"/>
      <c r="CW87" s="290"/>
      <c r="CX87" s="290"/>
      <c r="CY87" s="290"/>
      <c r="CZ87" s="291" t="s">
        <v>1394</v>
      </c>
      <c r="DA87" s="291"/>
      <c r="DB87" s="291"/>
      <c r="DC87" s="291"/>
      <c r="DD87" s="291"/>
      <c r="DE87" s="291"/>
      <c r="DF87" s="291"/>
      <c r="DG87" s="291"/>
      <c r="DH87" s="291"/>
    </row>
    <row r="88" spans="2:112" s="2" customFormat="1" ht="7.5" customHeight="1" thickBot="1"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14"/>
      <c r="Y88" s="14"/>
      <c r="Z88" s="14"/>
      <c r="AA88" s="14"/>
      <c r="AB88" s="13"/>
      <c r="AC88" s="295"/>
      <c r="AD88" s="295"/>
      <c r="AE88" s="295"/>
      <c r="AF88" s="295"/>
      <c r="AG88" s="295"/>
      <c r="AH88" s="295"/>
      <c r="AI88" s="13"/>
      <c r="AJ88" s="14"/>
      <c r="AK88" s="14"/>
      <c r="AL88" s="14"/>
      <c r="AM88" s="14"/>
      <c r="AN88" s="290"/>
      <c r="AO88" s="290"/>
      <c r="AP88" s="290"/>
      <c r="AQ88" s="290"/>
      <c r="AR88" s="290"/>
      <c r="AS88" s="290"/>
      <c r="AT88" s="290"/>
      <c r="AU88" s="3"/>
      <c r="AV88" s="291"/>
      <c r="AW88" s="291"/>
      <c r="AX88" s="291"/>
      <c r="AY88" s="291"/>
      <c r="AZ88" s="291"/>
      <c r="BA88" s="291"/>
      <c r="BB88" s="291"/>
      <c r="BC88" s="291"/>
      <c r="BD88" s="291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4"/>
      <c r="BR88" s="294"/>
      <c r="BS88" s="294"/>
      <c r="BT88" s="294"/>
      <c r="BU88" s="294"/>
      <c r="BV88" s="294"/>
      <c r="BW88" s="294"/>
      <c r="BX88" s="294"/>
      <c r="BY88" s="294"/>
      <c r="BZ88" s="294"/>
      <c r="CA88" s="14"/>
      <c r="CB88" s="14"/>
      <c r="CC88" s="14"/>
      <c r="CD88" s="14"/>
      <c r="CE88" s="13"/>
      <c r="CF88" s="295"/>
      <c r="CG88" s="295"/>
      <c r="CH88" s="295"/>
      <c r="CI88" s="295"/>
      <c r="CJ88" s="295"/>
      <c r="CK88" s="295"/>
      <c r="CL88" s="13"/>
      <c r="CM88" s="14"/>
      <c r="CN88" s="14"/>
      <c r="CO88" s="14"/>
      <c r="CP88" s="14"/>
      <c r="CQ88" s="290"/>
      <c r="CR88" s="290"/>
      <c r="CS88" s="290"/>
      <c r="CT88" s="290"/>
      <c r="CU88" s="290"/>
      <c r="CV88" s="290"/>
      <c r="CW88" s="290"/>
      <c r="CX88" s="290"/>
      <c r="CY88" s="290"/>
      <c r="CZ88" s="291"/>
      <c r="DA88" s="291"/>
      <c r="DB88" s="291"/>
      <c r="DC88" s="291"/>
      <c r="DD88" s="291"/>
      <c r="DE88" s="291"/>
      <c r="DF88" s="291"/>
      <c r="DG88" s="291"/>
      <c r="DH88" s="291"/>
    </row>
    <row r="89" spans="2:112" ht="7.5" customHeight="1"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83"/>
      <c r="Y89" s="283"/>
      <c r="Z89" s="283"/>
      <c r="AA89" s="283"/>
      <c r="AB89" s="250"/>
      <c r="AE89" s="8"/>
      <c r="AI89" s="16"/>
      <c r="AJ89" s="283"/>
      <c r="AK89" s="283"/>
      <c r="AL89" s="283"/>
      <c r="AM89" s="283"/>
      <c r="AN89" s="290"/>
      <c r="AO89" s="290"/>
      <c r="AP89" s="290"/>
      <c r="AQ89" s="290"/>
      <c r="AR89" s="290"/>
      <c r="AS89" s="290"/>
      <c r="AT89" s="290"/>
      <c r="AV89" s="291"/>
      <c r="AW89" s="291"/>
      <c r="AX89" s="291"/>
      <c r="AY89" s="291"/>
      <c r="AZ89" s="291"/>
      <c r="BA89" s="291"/>
      <c r="BB89" s="291"/>
      <c r="BC89" s="291"/>
      <c r="BD89" s="291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4"/>
      <c r="BR89" s="294"/>
      <c r="BS89" s="294"/>
      <c r="BT89" s="294"/>
      <c r="BU89" s="294"/>
      <c r="BV89" s="294"/>
      <c r="BW89" s="294"/>
      <c r="BX89" s="294"/>
      <c r="BY89" s="294"/>
      <c r="BZ89" s="294"/>
      <c r="CA89" s="283"/>
      <c r="CB89" s="283"/>
      <c r="CC89" s="283"/>
      <c r="CD89" s="283"/>
      <c r="CE89" s="250"/>
      <c r="CH89" s="8"/>
      <c r="CL89" s="16"/>
      <c r="CM89" s="283"/>
      <c r="CN89" s="283"/>
      <c r="CO89" s="283"/>
      <c r="CP89" s="283"/>
      <c r="CQ89" s="290"/>
      <c r="CR89" s="290"/>
      <c r="CS89" s="290"/>
      <c r="CT89" s="290"/>
      <c r="CU89" s="290"/>
      <c r="CV89" s="290"/>
      <c r="CW89" s="290"/>
      <c r="CX89" s="290"/>
      <c r="CY89" s="290"/>
      <c r="CZ89" s="291"/>
      <c r="DA89" s="291"/>
      <c r="DB89" s="291"/>
      <c r="DC89" s="291"/>
      <c r="DD89" s="291"/>
      <c r="DE89" s="291"/>
      <c r="DF89" s="291"/>
      <c r="DG89" s="291"/>
      <c r="DH89" s="291"/>
    </row>
    <row r="90" spans="2:112" ht="7.5" customHeight="1"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83"/>
      <c r="Y90" s="283"/>
      <c r="Z90" s="283"/>
      <c r="AA90" s="283"/>
      <c r="AB90" s="250"/>
      <c r="AC90" s="284" t="s">
        <v>1409</v>
      </c>
      <c r="AD90" s="283"/>
      <c r="AE90" s="283"/>
      <c r="AF90" s="283"/>
      <c r="AG90" s="283"/>
      <c r="AH90" s="283"/>
      <c r="AI90" s="16"/>
      <c r="AJ90" s="283"/>
      <c r="AK90" s="283"/>
      <c r="AL90" s="283"/>
      <c r="AM90" s="283"/>
      <c r="AN90" s="290"/>
      <c r="AO90" s="290"/>
      <c r="AP90" s="290"/>
      <c r="AQ90" s="290"/>
      <c r="AR90" s="290"/>
      <c r="AS90" s="290"/>
      <c r="AT90" s="290"/>
      <c r="AV90" s="291"/>
      <c r="AW90" s="291"/>
      <c r="AX90" s="291"/>
      <c r="AY90" s="291"/>
      <c r="AZ90" s="291"/>
      <c r="BA90" s="291"/>
      <c r="BB90" s="291"/>
      <c r="BC90" s="291"/>
      <c r="BD90" s="291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4"/>
      <c r="BR90" s="294"/>
      <c r="BS90" s="294"/>
      <c r="BT90" s="294"/>
      <c r="BU90" s="294"/>
      <c r="BV90" s="294"/>
      <c r="BW90" s="294"/>
      <c r="BX90" s="294"/>
      <c r="BY90" s="294"/>
      <c r="BZ90" s="294"/>
      <c r="CA90" s="283"/>
      <c r="CB90" s="283"/>
      <c r="CC90" s="283"/>
      <c r="CD90" s="283"/>
      <c r="CE90" s="250"/>
      <c r="CF90" s="284" t="s">
        <v>1389</v>
      </c>
      <c r="CG90" s="283"/>
      <c r="CH90" s="283"/>
      <c r="CI90" s="283"/>
      <c r="CJ90" s="283"/>
      <c r="CK90" s="283"/>
      <c r="CL90" s="16"/>
      <c r="CM90" s="283"/>
      <c r="CN90" s="283"/>
      <c r="CO90" s="283"/>
      <c r="CP90" s="283"/>
      <c r="CQ90" s="290"/>
      <c r="CR90" s="290"/>
      <c r="CS90" s="290"/>
      <c r="CT90" s="290"/>
      <c r="CU90" s="290"/>
      <c r="CV90" s="290"/>
      <c r="CW90" s="290"/>
      <c r="CX90" s="290"/>
      <c r="CY90" s="290"/>
      <c r="CZ90" s="291"/>
      <c r="DA90" s="291"/>
      <c r="DB90" s="291"/>
      <c r="DC90" s="291"/>
      <c r="DD90" s="291"/>
      <c r="DE90" s="291"/>
      <c r="DF90" s="291"/>
      <c r="DG90" s="291"/>
      <c r="DH90" s="291"/>
    </row>
    <row r="91" spans="2:112" ht="7.5" customHeight="1">
      <c r="B91" s="10"/>
      <c r="C91" s="25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83"/>
      <c r="Y91" s="283"/>
      <c r="Z91" s="283"/>
      <c r="AA91" s="283"/>
      <c r="AB91" s="250"/>
      <c r="AC91" s="283"/>
      <c r="AD91" s="283"/>
      <c r="AE91" s="283"/>
      <c r="AF91" s="283"/>
      <c r="AG91" s="283"/>
      <c r="AH91" s="283"/>
      <c r="AI91" s="16"/>
      <c r="AJ91" s="296"/>
      <c r="AK91" s="283"/>
      <c r="AL91" s="283"/>
      <c r="AN91" s="10"/>
      <c r="AO91" s="10"/>
      <c r="AP91" s="10"/>
      <c r="AQ91" s="10"/>
      <c r="AR91" s="10"/>
      <c r="AS91" s="10"/>
      <c r="AT91" s="10"/>
      <c r="AV91" s="247"/>
      <c r="AW91" s="247"/>
      <c r="AX91" s="247"/>
      <c r="AY91" s="247"/>
      <c r="AZ91" s="247"/>
      <c r="BA91" s="247"/>
      <c r="BB91" s="247"/>
      <c r="BC91" s="247"/>
      <c r="BD91" s="247"/>
      <c r="BE91" s="10"/>
      <c r="BF91" s="10"/>
      <c r="BG91" s="258"/>
      <c r="BH91" s="10"/>
      <c r="BI91" s="10"/>
      <c r="BJ91" s="10"/>
      <c r="BK91" s="10"/>
      <c r="BL91" s="10"/>
      <c r="BM91" s="10"/>
      <c r="BN91" s="10"/>
      <c r="BO91" s="10"/>
      <c r="BP91" s="10"/>
      <c r="CB91" s="283"/>
      <c r="CC91" s="283"/>
      <c r="CD91" s="283"/>
      <c r="CE91" s="250"/>
      <c r="CF91" s="283"/>
      <c r="CG91" s="283"/>
      <c r="CH91" s="283"/>
      <c r="CI91" s="283"/>
      <c r="CJ91" s="283"/>
      <c r="CK91" s="283"/>
      <c r="CL91" s="16"/>
      <c r="CM91" s="296"/>
      <c r="CN91" s="283"/>
      <c r="CO91" s="283"/>
      <c r="CP91" s="283"/>
      <c r="CQ91" s="10"/>
      <c r="CR91" s="10"/>
      <c r="CS91" s="10"/>
      <c r="CT91" s="10"/>
      <c r="CU91" s="10"/>
      <c r="CV91" s="10"/>
      <c r="CW91" s="10"/>
      <c r="CX91" s="10"/>
      <c r="CY91" s="10"/>
      <c r="CZ91" s="247"/>
      <c r="DA91" s="247"/>
      <c r="DB91" s="247"/>
      <c r="DC91" s="247"/>
      <c r="DD91" s="247"/>
      <c r="DE91" s="247"/>
      <c r="DF91" s="247"/>
      <c r="DG91" s="247"/>
      <c r="DH91" s="247"/>
    </row>
    <row r="92" spans="2:112" ht="7.5" customHeight="1" thickBot="1">
      <c r="B92" s="10"/>
      <c r="C92" s="25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83"/>
      <c r="Y92" s="283"/>
      <c r="Z92" s="283"/>
      <c r="AA92" s="283"/>
      <c r="AB92" s="251"/>
      <c r="AC92" s="7"/>
      <c r="AD92" s="7"/>
      <c r="AE92" s="252"/>
      <c r="AF92" s="27"/>
      <c r="AG92" s="26"/>
      <c r="AH92" s="26"/>
      <c r="AI92" s="24"/>
      <c r="AJ92" s="296"/>
      <c r="AK92" s="283"/>
      <c r="AL92" s="283"/>
      <c r="AN92" s="10"/>
      <c r="AO92" s="10"/>
      <c r="AP92" s="10"/>
      <c r="AQ92" s="10"/>
      <c r="AR92" s="10"/>
      <c r="AS92" s="10"/>
      <c r="AT92" s="10"/>
      <c r="AV92" s="247"/>
      <c r="AW92" s="247"/>
      <c r="AX92" s="247"/>
      <c r="AY92" s="247"/>
      <c r="AZ92" s="247"/>
      <c r="BA92" s="247"/>
      <c r="BB92" s="247"/>
      <c r="BC92" s="247"/>
      <c r="BD92" s="247"/>
      <c r="BE92" s="10"/>
      <c r="BF92" s="10"/>
      <c r="BG92" s="258"/>
      <c r="BH92" s="10"/>
      <c r="BI92" s="10"/>
      <c r="BJ92" s="10"/>
      <c r="BK92" s="10"/>
      <c r="BL92" s="10"/>
      <c r="BM92" s="10"/>
      <c r="BN92" s="10"/>
      <c r="BO92" s="10"/>
      <c r="BP92" s="10"/>
      <c r="CB92" s="283"/>
      <c r="CC92" s="283"/>
      <c r="CD92" s="283"/>
      <c r="CE92" s="251"/>
      <c r="CH92" s="252"/>
      <c r="CI92" s="27"/>
      <c r="CJ92" s="26"/>
      <c r="CK92" s="26"/>
      <c r="CL92" s="24"/>
      <c r="CM92" s="296"/>
      <c r="CN92" s="283"/>
      <c r="CO92" s="283"/>
      <c r="CP92" s="283"/>
      <c r="CQ92" s="10"/>
      <c r="CR92" s="10"/>
      <c r="CS92" s="10"/>
      <c r="CT92" s="10"/>
      <c r="CU92" s="10"/>
      <c r="CV92" s="10"/>
      <c r="CW92" s="10"/>
      <c r="CX92" s="10"/>
      <c r="CY92" s="10"/>
      <c r="CZ92" s="247"/>
      <c r="DA92" s="247"/>
      <c r="DB92" s="247"/>
      <c r="DC92" s="247"/>
      <c r="DD92" s="247"/>
      <c r="DE92" s="247"/>
      <c r="DF92" s="247"/>
      <c r="DG92" s="247"/>
      <c r="DH92" s="247"/>
    </row>
    <row r="93" spans="2:112" ht="7.5" customHeight="1">
      <c r="B93" s="10"/>
      <c r="C93" s="25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83"/>
      <c r="Y93" s="283"/>
      <c r="Z93" s="283"/>
      <c r="AA93" s="285"/>
      <c r="AB93" s="276" t="s">
        <v>1391</v>
      </c>
      <c r="AC93" s="283"/>
      <c r="AD93" s="283"/>
      <c r="AE93" s="283"/>
      <c r="AF93" s="284" t="s">
        <v>1385</v>
      </c>
      <c r="AG93" s="283"/>
      <c r="AH93" s="283"/>
      <c r="AI93" s="286"/>
      <c r="AJ93" s="283"/>
      <c r="AK93" s="283"/>
      <c r="AL93" s="283"/>
      <c r="AN93" s="10"/>
      <c r="AO93" s="10"/>
      <c r="AP93" s="10"/>
      <c r="AQ93" s="10"/>
      <c r="AR93" s="10"/>
      <c r="AS93" s="10"/>
      <c r="AT93" s="10"/>
      <c r="AV93" s="247"/>
      <c r="AW93" s="247"/>
      <c r="AX93" s="247"/>
      <c r="AY93" s="247"/>
      <c r="AZ93" s="247"/>
      <c r="BA93" s="247"/>
      <c r="BB93" s="247"/>
      <c r="BC93" s="247"/>
      <c r="BD93" s="247"/>
      <c r="BE93" s="10"/>
      <c r="BF93" s="10"/>
      <c r="BG93" s="258"/>
      <c r="BH93" s="10"/>
      <c r="BI93" s="10"/>
      <c r="BJ93" s="10"/>
      <c r="BK93" s="10"/>
      <c r="BL93" s="10"/>
      <c r="BM93" s="10"/>
      <c r="BN93" s="10"/>
      <c r="BO93" s="10"/>
      <c r="BP93" s="10"/>
      <c r="CB93" s="283"/>
      <c r="CC93" s="283"/>
      <c r="CD93" s="285"/>
      <c r="CE93" s="15"/>
      <c r="CF93" s="249"/>
      <c r="CG93" s="249"/>
      <c r="CH93" s="284" t="s">
        <v>1391</v>
      </c>
      <c r="CI93" s="284"/>
      <c r="CJ93" s="284"/>
      <c r="CK93" s="284"/>
      <c r="CL93" s="275"/>
      <c r="CM93" s="283"/>
      <c r="CN93" s="283"/>
      <c r="CO93" s="283"/>
      <c r="CP93" s="283"/>
      <c r="CQ93" s="10"/>
      <c r="CR93" s="10"/>
      <c r="CS93" s="10"/>
      <c r="CT93" s="10"/>
      <c r="CU93" s="10"/>
      <c r="CV93" s="10"/>
      <c r="CW93" s="10"/>
      <c r="CX93" s="10"/>
      <c r="CY93" s="10"/>
      <c r="CZ93" s="247"/>
      <c r="DA93" s="247"/>
      <c r="DB93" s="247"/>
      <c r="DC93" s="247"/>
      <c r="DD93" s="247"/>
      <c r="DE93" s="247"/>
      <c r="DF93" s="247"/>
      <c r="DG93" s="247"/>
      <c r="DH93" s="247"/>
    </row>
    <row r="94" spans="2:112" ht="7.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AA94" s="16"/>
      <c r="AB94" s="296"/>
      <c r="AC94" s="283"/>
      <c r="AD94" s="283"/>
      <c r="AE94" s="283"/>
      <c r="AF94" s="283"/>
      <c r="AG94" s="283"/>
      <c r="AH94" s="283"/>
      <c r="AI94" s="286"/>
      <c r="AN94" s="290" t="s">
        <v>327</v>
      </c>
      <c r="AO94" s="290"/>
      <c r="AP94" s="290"/>
      <c r="AQ94" s="290"/>
      <c r="AR94" s="290"/>
      <c r="AS94" s="290"/>
      <c r="AT94" s="290"/>
      <c r="AV94" s="291" t="s">
        <v>1401</v>
      </c>
      <c r="AW94" s="291"/>
      <c r="AX94" s="291"/>
      <c r="AY94" s="291"/>
      <c r="AZ94" s="291"/>
      <c r="BA94" s="291"/>
      <c r="BB94" s="291"/>
      <c r="BC94" s="291"/>
      <c r="BD94" s="291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CD94" s="16"/>
      <c r="CE94" s="15"/>
      <c r="CH94" s="284"/>
      <c r="CI94" s="284"/>
      <c r="CJ94" s="284"/>
      <c r="CK94" s="284"/>
      <c r="CL94" s="275"/>
      <c r="CQ94" s="290" t="s">
        <v>381</v>
      </c>
      <c r="CR94" s="290"/>
      <c r="CS94" s="290"/>
      <c r="CT94" s="290"/>
      <c r="CU94" s="290"/>
      <c r="CV94" s="290"/>
      <c r="CW94" s="290"/>
      <c r="CX94" s="290"/>
      <c r="CY94" s="290"/>
      <c r="CZ94" s="291" t="s">
        <v>1395</v>
      </c>
      <c r="DA94" s="291"/>
      <c r="DB94" s="291"/>
      <c r="DC94" s="291"/>
      <c r="DD94" s="291"/>
      <c r="DE94" s="291"/>
      <c r="DF94" s="291"/>
      <c r="DG94" s="291"/>
      <c r="DH94" s="291"/>
    </row>
    <row r="95" spans="2:112" ht="7.5" customHeight="1">
      <c r="B95" s="290" t="s">
        <v>859</v>
      </c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1" t="s">
        <v>1405</v>
      </c>
      <c r="O95" s="291"/>
      <c r="P95" s="291"/>
      <c r="Q95" s="291"/>
      <c r="R95" s="291"/>
      <c r="S95" s="291"/>
      <c r="T95" s="291"/>
      <c r="U95" s="291"/>
      <c r="V95" s="291"/>
      <c r="W95" s="291"/>
      <c r="AA95" s="16"/>
      <c r="AJ95" s="250"/>
      <c r="AN95" s="290"/>
      <c r="AO95" s="290"/>
      <c r="AP95" s="290"/>
      <c r="AQ95" s="290"/>
      <c r="AR95" s="290"/>
      <c r="AS95" s="290"/>
      <c r="AT95" s="290"/>
      <c r="AV95" s="291"/>
      <c r="AW95" s="291"/>
      <c r="AX95" s="291"/>
      <c r="AY95" s="291"/>
      <c r="AZ95" s="291"/>
      <c r="BA95" s="291"/>
      <c r="BB95" s="291"/>
      <c r="BC95" s="291"/>
      <c r="BD95" s="291"/>
      <c r="BE95" s="290" t="s">
        <v>1388</v>
      </c>
      <c r="BF95" s="290"/>
      <c r="BG95" s="290"/>
      <c r="BH95" s="290"/>
      <c r="BI95" s="290"/>
      <c r="BJ95" s="290"/>
      <c r="BK95" s="290"/>
      <c r="BL95" s="290"/>
      <c r="BM95" s="290"/>
      <c r="BN95" s="290"/>
      <c r="BO95" s="290"/>
      <c r="BP95" s="290"/>
      <c r="BQ95" s="291"/>
      <c r="BR95" s="291"/>
      <c r="BS95" s="291"/>
      <c r="BT95" s="291"/>
      <c r="BU95" s="291"/>
      <c r="BV95" s="291"/>
      <c r="BW95" s="291"/>
      <c r="BX95" s="291"/>
      <c r="BY95" s="291"/>
      <c r="BZ95" s="291"/>
      <c r="CD95" s="16"/>
      <c r="CL95" s="8"/>
      <c r="CQ95" s="290"/>
      <c r="CR95" s="290"/>
      <c r="CS95" s="290"/>
      <c r="CT95" s="290"/>
      <c r="CU95" s="290"/>
      <c r="CV95" s="290"/>
      <c r="CW95" s="290"/>
      <c r="CX95" s="290"/>
      <c r="CY95" s="290"/>
      <c r="CZ95" s="291"/>
      <c r="DA95" s="291"/>
      <c r="DB95" s="291"/>
      <c r="DC95" s="291"/>
      <c r="DD95" s="291"/>
      <c r="DE95" s="291"/>
      <c r="DF95" s="291"/>
      <c r="DG95" s="291"/>
      <c r="DH95" s="291"/>
    </row>
    <row r="96" spans="2:112" ht="7.5" customHeight="1" thickBot="1"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7"/>
      <c r="Y96" s="7"/>
      <c r="Z96" s="7"/>
      <c r="AA96" s="24"/>
      <c r="AC96" s="2"/>
      <c r="AD96" s="2"/>
      <c r="AE96" s="2"/>
      <c r="AF96" s="2"/>
      <c r="AG96" s="2"/>
      <c r="AH96" s="2"/>
      <c r="AJ96" s="251"/>
      <c r="AK96" s="7"/>
      <c r="AL96" s="7"/>
      <c r="AM96" s="7"/>
      <c r="AN96" s="290"/>
      <c r="AO96" s="290"/>
      <c r="AP96" s="290"/>
      <c r="AQ96" s="290"/>
      <c r="AR96" s="290"/>
      <c r="AS96" s="290"/>
      <c r="AT96" s="290"/>
      <c r="AV96" s="291"/>
      <c r="AW96" s="291"/>
      <c r="AX96" s="291"/>
      <c r="AY96" s="291"/>
      <c r="AZ96" s="291"/>
      <c r="BA96" s="291"/>
      <c r="BB96" s="291"/>
      <c r="BC96" s="291"/>
      <c r="BD96" s="291"/>
      <c r="BE96" s="290"/>
      <c r="BF96" s="290"/>
      <c r="BG96" s="290"/>
      <c r="BH96" s="290"/>
      <c r="BI96" s="290"/>
      <c r="BJ96" s="290"/>
      <c r="BK96" s="290"/>
      <c r="BL96" s="290"/>
      <c r="BM96" s="290"/>
      <c r="BN96" s="290"/>
      <c r="BO96" s="290"/>
      <c r="BP96" s="290"/>
      <c r="BQ96" s="291"/>
      <c r="BR96" s="291"/>
      <c r="BS96" s="291"/>
      <c r="BT96" s="291"/>
      <c r="BU96" s="291"/>
      <c r="BV96" s="291"/>
      <c r="BW96" s="291"/>
      <c r="BX96" s="291"/>
      <c r="BY96" s="291"/>
      <c r="BZ96" s="291"/>
      <c r="CA96" s="7"/>
      <c r="CB96" s="7"/>
      <c r="CC96" s="7"/>
      <c r="CD96" s="24"/>
      <c r="CF96" s="2"/>
      <c r="CG96" s="2"/>
      <c r="CH96" s="2"/>
      <c r="CI96" s="2"/>
      <c r="CJ96" s="2"/>
      <c r="CK96" s="2"/>
      <c r="CL96" s="8"/>
      <c r="CM96" s="7"/>
      <c r="CN96" s="7"/>
      <c r="CO96" s="7"/>
      <c r="CP96" s="7"/>
      <c r="CQ96" s="290"/>
      <c r="CR96" s="290"/>
      <c r="CS96" s="290"/>
      <c r="CT96" s="290"/>
      <c r="CU96" s="290"/>
      <c r="CV96" s="290"/>
      <c r="CW96" s="290"/>
      <c r="CX96" s="290"/>
      <c r="CY96" s="290"/>
      <c r="CZ96" s="291"/>
      <c r="DA96" s="291"/>
      <c r="DB96" s="291"/>
      <c r="DC96" s="291"/>
      <c r="DD96" s="291"/>
      <c r="DE96" s="291"/>
      <c r="DF96" s="291"/>
      <c r="DG96" s="291"/>
      <c r="DH96" s="291"/>
    </row>
    <row r="97" spans="2:112" ht="7.5" customHeight="1"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83"/>
      <c r="Y97" s="283"/>
      <c r="Z97" s="283"/>
      <c r="AA97" s="283"/>
      <c r="AB97" s="283"/>
      <c r="AC97" s="2"/>
      <c r="AD97" s="2"/>
      <c r="AE97" s="2"/>
      <c r="AF97" s="2"/>
      <c r="AG97" s="2"/>
      <c r="AH97" s="283"/>
      <c r="AI97" s="283"/>
      <c r="AJ97" s="283"/>
      <c r="AK97" s="283"/>
      <c r="AL97" s="283"/>
      <c r="AM97" s="283"/>
      <c r="AN97" s="290"/>
      <c r="AO97" s="290"/>
      <c r="AP97" s="290"/>
      <c r="AQ97" s="290"/>
      <c r="AR97" s="290"/>
      <c r="AS97" s="290"/>
      <c r="AT97" s="290"/>
      <c r="AV97" s="291"/>
      <c r="AW97" s="291"/>
      <c r="AX97" s="291"/>
      <c r="AY97" s="291"/>
      <c r="AZ97" s="291"/>
      <c r="BA97" s="291"/>
      <c r="BB97" s="291"/>
      <c r="BC97" s="291"/>
      <c r="BD97" s="291"/>
      <c r="BE97" s="290"/>
      <c r="BF97" s="290"/>
      <c r="BG97" s="290"/>
      <c r="BH97" s="290"/>
      <c r="BI97" s="290"/>
      <c r="BJ97" s="290"/>
      <c r="BK97" s="290"/>
      <c r="BL97" s="290"/>
      <c r="BM97" s="290"/>
      <c r="BN97" s="290"/>
      <c r="BO97" s="290"/>
      <c r="BP97" s="290"/>
      <c r="BQ97" s="291"/>
      <c r="BR97" s="291"/>
      <c r="BS97" s="291"/>
      <c r="BT97" s="291"/>
      <c r="BU97" s="291"/>
      <c r="BV97" s="291"/>
      <c r="BW97" s="291"/>
      <c r="BX97" s="291"/>
      <c r="BY97" s="291"/>
      <c r="BZ97" s="291"/>
      <c r="CA97" s="283"/>
      <c r="CB97" s="283"/>
      <c r="CC97" s="283"/>
      <c r="CD97" s="283"/>
      <c r="CE97" s="283"/>
      <c r="CF97" s="2"/>
      <c r="CG97" s="2"/>
      <c r="CH97" s="2"/>
      <c r="CI97" s="2"/>
      <c r="CJ97" s="2"/>
      <c r="CK97" s="2"/>
      <c r="CL97" s="13"/>
      <c r="CM97" s="283"/>
      <c r="CN97" s="283"/>
      <c r="CO97" s="283"/>
      <c r="CP97" s="283"/>
      <c r="CQ97" s="290"/>
      <c r="CR97" s="290"/>
      <c r="CS97" s="290"/>
      <c r="CT97" s="290"/>
      <c r="CU97" s="290"/>
      <c r="CV97" s="290"/>
      <c r="CW97" s="290"/>
      <c r="CX97" s="290"/>
      <c r="CY97" s="290"/>
      <c r="CZ97" s="291"/>
      <c r="DA97" s="291"/>
      <c r="DB97" s="291"/>
      <c r="DC97" s="291"/>
      <c r="DD97" s="291"/>
      <c r="DE97" s="291"/>
      <c r="DF97" s="291"/>
      <c r="DG97" s="291"/>
      <c r="DH97" s="291"/>
    </row>
    <row r="98" spans="2:112" ht="7.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83"/>
      <c r="Y98" s="283"/>
      <c r="Z98" s="283"/>
      <c r="AA98" s="283"/>
      <c r="AB98" s="283"/>
      <c r="AC98" s="13"/>
      <c r="AD98" s="13"/>
      <c r="AE98" s="13"/>
      <c r="AF98" s="13"/>
      <c r="AG98" s="13"/>
      <c r="AH98" s="283"/>
      <c r="AI98" s="283"/>
      <c r="AJ98" s="283"/>
      <c r="AK98" s="283"/>
      <c r="AL98" s="283"/>
      <c r="AM98" s="283"/>
      <c r="AN98" s="290"/>
      <c r="AO98" s="290"/>
      <c r="AP98" s="290"/>
      <c r="AQ98" s="290"/>
      <c r="AR98" s="290"/>
      <c r="AS98" s="290"/>
      <c r="AT98" s="290"/>
      <c r="AV98" s="291"/>
      <c r="AW98" s="291"/>
      <c r="AX98" s="291"/>
      <c r="AY98" s="291"/>
      <c r="AZ98" s="291"/>
      <c r="BA98" s="291"/>
      <c r="BB98" s="291"/>
      <c r="BC98" s="291"/>
      <c r="BD98" s="291"/>
      <c r="BE98" s="290"/>
      <c r="BF98" s="290"/>
      <c r="BG98" s="290"/>
      <c r="BH98" s="290"/>
      <c r="BI98" s="290"/>
      <c r="BJ98" s="290"/>
      <c r="BK98" s="290"/>
      <c r="BL98" s="290"/>
      <c r="BM98" s="290"/>
      <c r="BN98" s="290"/>
      <c r="BO98" s="290"/>
      <c r="BP98" s="290"/>
      <c r="BQ98" s="291"/>
      <c r="BR98" s="291"/>
      <c r="BS98" s="291"/>
      <c r="BT98" s="291"/>
      <c r="BU98" s="291"/>
      <c r="BV98" s="291"/>
      <c r="BW98" s="291"/>
      <c r="BX98" s="291"/>
      <c r="BY98" s="291"/>
      <c r="BZ98" s="291"/>
      <c r="CA98" s="283"/>
      <c r="CB98" s="283"/>
      <c r="CC98" s="283"/>
      <c r="CD98" s="283"/>
      <c r="CE98" s="283"/>
      <c r="CF98" s="13"/>
      <c r="CG98" s="13"/>
      <c r="CH98" s="13"/>
      <c r="CI98" s="13"/>
      <c r="CJ98" s="13"/>
      <c r="CK98" s="13"/>
      <c r="CL98" s="13"/>
      <c r="CM98" s="283"/>
      <c r="CN98" s="283"/>
      <c r="CO98" s="283"/>
      <c r="CP98" s="283"/>
      <c r="CQ98" s="290"/>
      <c r="CR98" s="290"/>
      <c r="CS98" s="290"/>
      <c r="CT98" s="290"/>
      <c r="CU98" s="290"/>
      <c r="CV98" s="290"/>
      <c r="CW98" s="290"/>
      <c r="CX98" s="290"/>
      <c r="CY98" s="290"/>
      <c r="CZ98" s="291"/>
      <c r="DA98" s="291"/>
      <c r="DB98" s="291"/>
      <c r="DC98" s="291"/>
      <c r="DD98" s="291"/>
      <c r="DE98" s="291"/>
      <c r="DF98" s="291"/>
      <c r="DG98" s="291"/>
      <c r="DH98" s="291"/>
    </row>
    <row r="99" spans="20:24" ht="7.5" customHeight="1">
      <c r="T99" s="2"/>
      <c r="U99" s="2"/>
      <c r="V99" s="2"/>
      <c r="W99" s="2"/>
      <c r="X99" s="2"/>
    </row>
    <row r="100" spans="20:24" ht="7.5" customHeight="1">
      <c r="T100" s="2"/>
      <c r="U100" s="2"/>
      <c r="V100" s="2"/>
      <c r="W100" s="2"/>
      <c r="X100" s="2"/>
    </row>
    <row r="101" spans="4:24" ht="12" customHeight="1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R101" s="2"/>
      <c r="S101" s="2"/>
      <c r="T101" s="2"/>
      <c r="U101" s="2"/>
      <c r="V101" s="2"/>
      <c r="W101" s="2"/>
      <c r="X101" s="2"/>
    </row>
    <row r="102" ht="7.5" customHeight="1">
      <c r="E102" s="10"/>
    </row>
    <row r="103" ht="7.5" customHeight="1">
      <c r="E103" s="2"/>
    </row>
    <row r="104" ht="7.5" customHeight="1">
      <c r="E104" s="2"/>
    </row>
    <row r="105" ht="7.5" customHeight="1">
      <c r="E105" s="2"/>
    </row>
    <row r="106" ht="7.5" customHeight="1">
      <c r="E106" s="2"/>
    </row>
    <row r="107" ht="7.5" customHeight="1">
      <c r="E107" s="2"/>
    </row>
    <row r="108" ht="7.5" customHeight="1">
      <c r="E108" s="2"/>
    </row>
    <row r="111" spans="3:161" s="13" customFormat="1" ht="7.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</row>
    <row r="112" spans="3:147" s="13" customFormat="1" ht="7.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6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</row>
    <row r="113" spans="3:147" s="13" customFormat="1" ht="7.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6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</row>
    <row r="114" spans="3:146" s="13" customFormat="1" ht="7.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6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</row>
    <row r="115" spans="3:147" s="13" customFormat="1" ht="7.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6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</row>
    <row r="118" ht="7.5" customHeight="1">
      <c r="ER118" s="2"/>
    </row>
    <row r="128" ht="7.5" customHeight="1">
      <c r="DF128" s="6"/>
    </row>
    <row r="129" ht="7.5" customHeight="1">
      <c r="DF129" s="6"/>
    </row>
    <row r="130" ht="7.5" customHeight="1">
      <c r="DF130" s="6"/>
    </row>
    <row r="131" ht="7.5" customHeight="1">
      <c r="DF131" s="6"/>
    </row>
    <row r="132" ht="7.5" customHeight="1">
      <c r="DF132" s="6"/>
    </row>
    <row r="133" ht="7.5" customHeight="1">
      <c r="DF133" s="6"/>
    </row>
    <row r="134" spans="110:112" ht="7.5" customHeight="1">
      <c r="DF134" s="6"/>
      <c r="DH134" s="2"/>
    </row>
    <row r="135" spans="110:145" ht="7.5" customHeight="1">
      <c r="DF135" s="6"/>
      <c r="EG135" s="2"/>
      <c r="EH135" s="10"/>
      <c r="EI135" s="10"/>
      <c r="EJ135" s="10"/>
      <c r="EK135" s="10"/>
      <c r="EL135" s="10"/>
      <c r="EM135" s="10"/>
      <c r="EN135" s="10"/>
      <c r="EO135" s="10"/>
    </row>
    <row r="136" spans="110:111" ht="7.5" customHeight="1">
      <c r="DF136" s="6"/>
      <c r="DG136" s="2"/>
    </row>
    <row r="137" ht="7.5" customHeight="1">
      <c r="DF137" s="6"/>
    </row>
    <row r="138" spans="3:118" s="13" customFormat="1" ht="7.5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6"/>
      <c r="DG138" s="3"/>
      <c r="DH138" s="3"/>
      <c r="DI138" s="3"/>
      <c r="DJ138" s="3"/>
      <c r="DK138" s="3"/>
      <c r="DL138" s="3"/>
      <c r="DM138" s="3"/>
      <c r="DN138" s="3"/>
    </row>
    <row r="139" spans="3:154" s="13" customFormat="1" ht="7.5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6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</row>
    <row r="140" spans="3:161" s="13" customFormat="1" ht="7.5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</row>
    <row r="141" spans="3:153" s="13" customFormat="1" ht="7.5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</row>
    <row r="142" spans="3:139" s="13" customFormat="1" ht="7.5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</row>
    <row r="143" spans="3:139" s="13" customFormat="1" ht="7.5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</row>
    <row r="144" spans="3:139" s="13" customFormat="1" ht="7.5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</row>
    <row r="145" spans="3:139" s="13" customFormat="1" ht="7.5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</row>
    <row r="146" spans="119:139" ht="7.5" customHeight="1"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</row>
    <row r="148" ht="7.5" customHeight="1">
      <c r="EL148" s="2"/>
    </row>
    <row r="152" spans="112:118" ht="7.5" customHeight="1">
      <c r="DH152" s="2"/>
      <c r="DI152" s="2"/>
      <c r="DJ152" s="2"/>
      <c r="DK152" s="2"/>
      <c r="DM152" s="13"/>
      <c r="DN152" s="13"/>
    </row>
    <row r="153" spans="3:129" s="13" customFormat="1" ht="7.5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2"/>
      <c r="DI153" s="2"/>
      <c r="DJ153" s="2"/>
      <c r="DK153" s="2"/>
      <c r="DL153" s="2"/>
      <c r="DM153" s="2"/>
      <c r="DN153" s="2"/>
      <c r="DO153" s="2"/>
      <c r="DR153" s="3"/>
      <c r="DS153" s="3"/>
      <c r="DT153" s="3"/>
      <c r="DU153" s="3"/>
      <c r="DV153" s="3"/>
      <c r="DW153" s="3"/>
      <c r="DX153" s="3"/>
      <c r="DY153" s="3"/>
    </row>
    <row r="154" spans="3:142" s="13" customFormat="1" ht="7.5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</row>
    <row r="155" spans="3:151" s="13" customFormat="1" ht="7.5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</row>
    <row r="156" spans="3:156" s="13" customFormat="1" ht="7.5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2"/>
      <c r="DI156" s="2"/>
      <c r="DJ156" s="2"/>
      <c r="DK156" s="2"/>
      <c r="DL156" s="2"/>
      <c r="DM156" s="2"/>
      <c r="DN156" s="2"/>
      <c r="DO156" s="2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</row>
    <row r="157" spans="3:143" s="13" customFormat="1" ht="7.5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2"/>
      <c r="DI157" s="2"/>
      <c r="DJ157" s="2"/>
      <c r="DK157" s="2"/>
      <c r="DL157" s="2"/>
      <c r="DM157" s="2"/>
      <c r="DN157" s="2"/>
      <c r="DO157" s="2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2"/>
    </row>
    <row r="158" spans="3:143" s="13" customFormat="1" ht="7.5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2"/>
      <c r="DI158" s="2"/>
      <c r="DJ158" s="2"/>
      <c r="DK158" s="2"/>
      <c r="DL158" s="2"/>
      <c r="DM158" s="2"/>
      <c r="DN158" s="2"/>
      <c r="DO158" s="2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2"/>
    </row>
    <row r="159" spans="3:143" s="13" customFormat="1" ht="7.5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2"/>
      <c r="DI159" s="2"/>
      <c r="DJ159" s="2"/>
      <c r="DK159" s="2"/>
      <c r="DL159" s="2"/>
      <c r="DM159" s="2"/>
      <c r="DN159" s="2"/>
      <c r="DO159" s="2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</row>
    <row r="160" spans="3:143" s="13" customFormat="1" ht="7.5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2"/>
      <c r="DI160" s="2"/>
      <c r="DJ160" s="2"/>
      <c r="DK160" s="2"/>
      <c r="DL160" s="2"/>
      <c r="DM160" s="2"/>
      <c r="DN160" s="2"/>
      <c r="DO160" s="2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3"/>
    </row>
    <row r="161" spans="112:143" ht="7.5" customHeight="1">
      <c r="DH161" s="2"/>
      <c r="DI161" s="2"/>
      <c r="DJ161" s="2"/>
      <c r="DK161" s="2"/>
      <c r="DL161" s="2"/>
      <c r="DM161" s="2"/>
      <c r="DN161" s="2"/>
      <c r="DO161" s="2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2"/>
    </row>
    <row r="162" spans="112:143" ht="7.5" customHeight="1">
      <c r="DH162" s="2"/>
      <c r="DI162" s="2"/>
      <c r="DJ162" s="2"/>
      <c r="DK162" s="2"/>
      <c r="DL162" s="2"/>
      <c r="DM162" s="2"/>
      <c r="DN162" s="2"/>
      <c r="DO162" s="2"/>
      <c r="EM162" s="2"/>
    </row>
    <row r="163" spans="112:143" ht="7.5" customHeight="1">
      <c r="DH163" s="2"/>
      <c r="DI163" s="2"/>
      <c r="DJ163" s="2"/>
      <c r="DK163" s="2"/>
      <c r="DL163" s="2"/>
      <c r="DM163" s="2"/>
      <c r="DN163" s="2"/>
      <c r="DO163" s="2"/>
      <c r="EM163" s="2"/>
    </row>
    <row r="164" spans="112:119" ht="7.5" customHeight="1">
      <c r="DH164" s="2"/>
      <c r="DI164" s="2"/>
      <c r="DJ164" s="2"/>
      <c r="DK164" s="2"/>
      <c r="DL164" s="2"/>
      <c r="DM164" s="2"/>
      <c r="DN164" s="2"/>
      <c r="DO164" s="2"/>
    </row>
    <row r="165" spans="112:116" ht="7.5" customHeight="1">
      <c r="DH165" s="2"/>
      <c r="DI165" s="2"/>
      <c r="DJ165" s="2"/>
      <c r="DK165" s="2"/>
      <c r="DL165" s="2"/>
    </row>
    <row r="166" ht="7.5" customHeight="1">
      <c r="DL166" s="2"/>
    </row>
  </sheetData>
  <mergeCells count="563">
    <mergeCell ref="D2:DM4"/>
    <mergeCell ref="D29:BG30"/>
    <mergeCell ref="BK29:DM30"/>
    <mergeCell ref="BK6:DM7"/>
    <mergeCell ref="D6:BH7"/>
    <mergeCell ref="G5:DN5"/>
    <mergeCell ref="G14:K14"/>
    <mergeCell ref="P14:T14"/>
    <mergeCell ref="BN14:BQ14"/>
    <mergeCell ref="BV14:BZ14"/>
    <mergeCell ref="AE72:DL76"/>
    <mergeCell ref="AV66:BB70"/>
    <mergeCell ref="BC66:BN70"/>
    <mergeCell ref="AC87:AH88"/>
    <mergeCell ref="Q84:AT86"/>
    <mergeCell ref="AK78:AO80"/>
    <mergeCell ref="AN66:AT70"/>
    <mergeCell ref="AG79:AJ81"/>
    <mergeCell ref="CZ66:DH70"/>
    <mergeCell ref="BY69:CC70"/>
    <mergeCell ref="AF12:AF14"/>
    <mergeCell ref="AN12:AN14"/>
    <mergeCell ref="BR12:BR13"/>
    <mergeCell ref="AK12:AM14"/>
    <mergeCell ref="BE12:BH13"/>
    <mergeCell ref="BE14:BH15"/>
    <mergeCell ref="BJ12:BJ13"/>
    <mergeCell ref="AO12:AR14"/>
    <mergeCell ref="BK12:BM13"/>
    <mergeCell ref="AS12:AT14"/>
    <mergeCell ref="AC12:AE14"/>
    <mergeCell ref="L12:L13"/>
    <mergeCell ref="BE18:BH19"/>
    <mergeCell ref="BR16:BR17"/>
    <mergeCell ref="Y16:AB18"/>
    <mergeCell ref="AK16:AM18"/>
    <mergeCell ref="BK16:BM17"/>
    <mergeCell ref="BK18:BM19"/>
    <mergeCell ref="BN18:BQ18"/>
    <mergeCell ref="BB18:BD19"/>
    <mergeCell ref="BE16:BH17"/>
    <mergeCell ref="BN16:BQ17"/>
    <mergeCell ref="X16:X18"/>
    <mergeCell ref="AN16:AN18"/>
    <mergeCell ref="BA18:BA19"/>
    <mergeCell ref="AO16:AR18"/>
    <mergeCell ref="BJ16:BJ17"/>
    <mergeCell ref="AC16:AJ19"/>
    <mergeCell ref="AS16:AT18"/>
    <mergeCell ref="X20:X22"/>
    <mergeCell ref="AF20:AF22"/>
    <mergeCell ref="BA20:BA21"/>
    <mergeCell ref="BA22:BA23"/>
    <mergeCell ref="AK20:AR23"/>
    <mergeCell ref="AU20:AU22"/>
    <mergeCell ref="AC20:AE22"/>
    <mergeCell ref="AG20:AJ22"/>
    <mergeCell ref="AV20:AZ22"/>
    <mergeCell ref="AS20:AT22"/>
    <mergeCell ref="U35:AB38"/>
    <mergeCell ref="BC33:BH34"/>
    <mergeCell ref="BN26:BQ26"/>
    <mergeCell ref="U24:W26"/>
    <mergeCell ref="Y24:AB26"/>
    <mergeCell ref="U33:AB34"/>
    <mergeCell ref="BK31:BZ34"/>
    <mergeCell ref="BN37:BQ37"/>
    <mergeCell ref="BV37:BZ37"/>
    <mergeCell ref="AO35:AR37"/>
    <mergeCell ref="D50:F50"/>
    <mergeCell ref="D49:F49"/>
    <mergeCell ref="G49:K49"/>
    <mergeCell ref="M49:O49"/>
    <mergeCell ref="G50:K50"/>
    <mergeCell ref="M50:O50"/>
    <mergeCell ref="P49:T49"/>
    <mergeCell ref="L43:L44"/>
    <mergeCell ref="L47:L48"/>
    <mergeCell ref="Y43:AB45"/>
    <mergeCell ref="P45:T45"/>
    <mergeCell ref="U43:W45"/>
    <mergeCell ref="P47:T48"/>
    <mergeCell ref="C35:C36"/>
    <mergeCell ref="C39:C40"/>
    <mergeCell ref="C43:C44"/>
    <mergeCell ref="C47:C48"/>
    <mergeCell ref="C12:C13"/>
    <mergeCell ref="C16:C17"/>
    <mergeCell ref="C20:C21"/>
    <mergeCell ref="C24:C25"/>
    <mergeCell ref="G26:K26"/>
    <mergeCell ref="G27:K27"/>
    <mergeCell ref="D26:F26"/>
    <mergeCell ref="D37:F38"/>
    <mergeCell ref="L16:L17"/>
    <mergeCell ref="L20:L21"/>
    <mergeCell ref="L24:L25"/>
    <mergeCell ref="L35:L36"/>
    <mergeCell ref="U39:W41"/>
    <mergeCell ref="Y39:AB41"/>
    <mergeCell ref="X39:X41"/>
    <mergeCell ref="AO39:AR41"/>
    <mergeCell ref="AS33:AZ34"/>
    <mergeCell ref="AU35:AU37"/>
    <mergeCell ref="AS35:AT37"/>
    <mergeCell ref="AS39:AT41"/>
    <mergeCell ref="AU39:AU41"/>
    <mergeCell ref="BV39:BZ40"/>
    <mergeCell ref="BN39:BQ40"/>
    <mergeCell ref="BV35:BZ36"/>
    <mergeCell ref="BJ39:BJ40"/>
    <mergeCell ref="BS39:BU40"/>
    <mergeCell ref="BS37:BU38"/>
    <mergeCell ref="BR39:BR40"/>
    <mergeCell ref="BN35:BQ36"/>
    <mergeCell ref="BK35:BM36"/>
    <mergeCell ref="BK39:BM40"/>
    <mergeCell ref="BS20:BU21"/>
    <mergeCell ref="CI24:CK26"/>
    <mergeCell ref="CA35:CH38"/>
    <mergeCell ref="BV26:BZ26"/>
    <mergeCell ref="CE24:CH26"/>
    <mergeCell ref="CD24:CD26"/>
    <mergeCell ref="CI31:CP32"/>
    <mergeCell ref="CI20:CK22"/>
    <mergeCell ref="CE20:CH22"/>
    <mergeCell ref="CY33:DF34"/>
    <mergeCell ref="CQ33:CX34"/>
    <mergeCell ref="CI33:CP34"/>
    <mergeCell ref="BS24:BU25"/>
    <mergeCell ref="CA39:CC41"/>
    <mergeCell ref="CA43:CC45"/>
    <mergeCell ref="CE39:CH41"/>
    <mergeCell ref="CQ31:CX32"/>
    <mergeCell ref="CA31:CH32"/>
    <mergeCell ref="CA33:CH34"/>
    <mergeCell ref="BS45:BU46"/>
    <mergeCell ref="CE43:CH45"/>
    <mergeCell ref="BV45:BZ45"/>
    <mergeCell ref="BV43:BZ44"/>
    <mergeCell ref="CL20:CL22"/>
    <mergeCell ref="CL24:CL26"/>
    <mergeCell ref="CM20:CP22"/>
    <mergeCell ref="CD43:CD45"/>
    <mergeCell ref="CD39:CD41"/>
    <mergeCell ref="BB14:BD15"/>
    <mergeCell ref="BV41:BZ41"/>
    <mergeCell ref="BB20:BD21"/>
    <mergeCell ref="BS22:BU23"/>
    <mergeCell ref="BV22:BZ22"/>
    <mergeCell ref="BK41:BM42"/>
    <mergeCell ref="BR35:BR36"/>
    <mergeCell ref="BJ20:BJ21"/>
    <mergeCell ref="BJ24:BJ25"/>
    <mergeCell ref="BS35:BU36"/>
    <mergeCell ref="AK8:AR9"/>
    <mergeCell ref="AS8:AZ9"/>
    <mergeCell ref="BC8:BH9"/>
    <mergeCell ref="BK8:BZ11"/>
    <mergeCell ref="BA8:BA9"/>
    <mergeCell ref="BA10:BB11"/>
    <mergeCell ref="BC10:BH11"/>
    <mergeCell ref="AK10:AR11"/>
    <mergeCell ref="AS10:AZ11"/>
    <mergeCell ref="CA8:CH9"/>
    <mergeCell ref="CQ10:CX11"/>
    <mergeCell ref="CI8:CP9"/>
    <mergeCell ref="CQ8:CX9"/>
    <mergeCell ref="CY8:DF9"/>
    <mergeCell ref="CI10:CP11"/>
    <mergeCell ref="BA14:BA15"/>
    <mergeCell ref="BA16:BA17"/>
    <mergeCell ref="BB12:BD13"/>
    <mergeCell ref="BB16:BD17"/>
    <mergeCell ref="BA12:BA13"/>
    <mergeCell ref="CE16:CH18"/>
    <mergeCell ref="CA12:CH15"/>
    <mergeCell ref="BS16:BU17"/>
    <mergeCell ref="B59:M62"/>
    <mergeCell ref="B67:M70"/>
    <mergeCell ref="AJ61:AM62"/>
    <mergeCell ref="AC62:AH63"/>
    <mergeCell ref="N59:W62"/>
    <mergeCell ref="AC59:AH60"/>
    <mergeCell ref="X61:AA62"/>
    <mergeCell ref="AJ63:AR65"/>
    <mergeCell ref="T63:AA65"/>
    <mergeCell ref="AB65:AE66"/>
    <mergeCell ref="BK37:BM38"/>
    <mergeCell ref="BK45:BM46"/>
    <mergeCell ref="BA45:BA46"/>
    <mergeCell ref="BR43:BR44"/>
    <mergeCell ref="BN41:BQ41"/>
    <mergeCell ref="BA41:BA42"/>
    <mergeCell ref="BN43:BQ44"/>
    <mergeCell ref="BN45:BQ45"/>
    <mergeCell ref="BA43:BA44"/>
    <mergeCell ref="BA37:BA38"/>
    <mergeCell ref="BS47:BU48"/>
    <mergeCell ref="BK47:BM48"/>
    <mergeCell ref="BJ47:BJ48"/>
    <mergeCell ref="BA47:BA48"/>
    <mergeCell ref="BB47:BD48"/>
    <mergeCell ref="BR47:BR48"/>
    <mergeCell ref="BN47:BQ48"/>
    <mergeCell ref="BB39:BD40"/>
    <mergeCell ref="BS43:BU44"/>
    <mergeCell ref="BK43:BM44"/>
    <mergeCell ref="BJ43:BJ44"/>
    <mergeCell ref="BB43:BD44"/>
    <mergeCell ref="BS41:BU42"/>
    <mergeCell ref="BC31:BH32"/>
    <mergeCell ref="BE49:BH50"/>
    <mergeCell ref="BB49:BD50"/>
    <mergeCell ref="BE47:BH48"/>
    <mergeCell ref="BE43:BH44"/>
    <mergeCell ref="BE45:BH46"/>
    <mergeCell ref="BB45:BD46"/>
    <mergeCell ref="BE41:BH42"/>
    <mergeCell ref="BB41:BD42"/>
    <mergeCell ref="BE35:BH36"/>
    <mergeCell ref="BA39:BA40"/>
    <mergeCell ref="D16:F17"/>
    <mergeCell ref="G16:K17"/>
    <mergeCell ref="M16:O17"/>
    <mergeCell ref="AG35:AJ37"/>
    <mergeCell ref="D31:T34"/>
    <mergeCell ref="P20:T21"/>
    <mergeCell ref="D39:F40"/>
    <mergeCell ref="BA33:BB34"/>
    <mergeCell ref="AK33:AR34"/>
    <mergeCell ref="AO24:AR26"/>
    <mergeCell ref="BB24:BD25"/>
    <mergeCell ref="AK31:AR32"/>
    <mergeCell ref="AS24:AZ27"/>
    <mergeCell ref="AK24:AM26"/>
    <mergeCell ref="AS31:AZ32"/>
    <mergeCell ref="BA31:BA32"/>
    <mergeCell ref="AN24:AN26"/>
    <mergeCell ref="BA24:BA25"/>
    <mergeCell ref="BA26:BA27"/>
    <mergeCell ref="BE37:BH38"/>
    <mergeCell ref="AV39:AZ41"/>
    <mergeCell ref="BB35:BD36"/>
    <mergeCell ref="BO59:BX62"/>
    <mergeCell ref="BK49:BM50"/>
    <mergeCell ref="BS49:BU50"/>
    <mergeCell ref="BN49:BQ49"/>
    <mergeCell ref="BV49:BZ49"/>
    <mergeCell ref="BV56:DC58"/>
    <mergeCell ref="CZ59:DH62"/>
    <mergeCell ref="CD62:CI63"/>
    <mergeCell ref="BZ63:CB65"/>
    <mergeCell ref="CK63:CN65"/>
    <mergeCell ref="AV59:BB62"/>
    <mergeCell ref="AO47:AR49"/>
    <mergeCell ref="U47:W49"/>
    <mergeCell ref="Y47:AB49"/>
    <mergeCell ref="AC47:AE49"/>
    <mergeCell ref="AK47:AM49"/>
    <mergeCell ref="AF47:AF49"/>
    <mergeCell ref="X47:X49"/>
    <mergeCell ref="AN59:AT62"/>
    <mergeCell ref="K52:DG54"/>
    <mergeCell ref="DG49:DG50"/>
    <mergeCell ref="BA49:BA50"/>
    <mergeCell ref="P50:T50"/>
    <mergeCell ref="Q56:AX58"/>
    <mergeCell ref="CU47:CX49"/>
    <mergeCell ref="CL47:CL49"/>
    <mergeCell ref="CT47:CT49"/>
    <mergeCell ref="AG47:AJ49"/>
    <mergeCell ref="BA35:BA36"/>
    <mergeCell ref="AC35:AE37"/>
    <mergeCell ref="AC43:AE45"/>
    <mergeCell ref="G47:K48"/>
    <mergeCell ref="AV43:AZ45"/>
    <mergeCell ref="AN35:AN37"/>
    <mergeCell ref="AN39:AN41"/>
    <mergeCell ref="AK39:AM41"/>
    <mergeCell ref="AK35:AM37"/>
    <mergeCell ref="X43:X45"/>
    <mergeCell ref="D47:F48"/>
    <mergeCell ref="M45:O46"/>
    <mergeCell ref="M39:O40"/>
    <mergeCell ref="M47:O48"/>
    <mergeCell ref="L39:L40"/>
    <mergeCell ref="D45:F46"/>
    <mergeCell ref="D43:F44"/>
    <mergeCell ref="G43:K44"/>
    <mergeCell ref="G45:K45"/>
    <mergeCell ref="G39:K40"/>
    <mergeCell ref="M12:O13"/>
    <mergeCell ref="P12:T13"/>
    <mergeCell ref="D41:F42"/>
    <mergeCell ref="M41:O42"/>
    <mergeCell ref="G41:K41"/>
    <mergeCell ref="P35:T36"/>
    <mergeCell ref="M27:O27"/>
    <mergeCell ref="P27:T27"/>
    <mergeCell ref="P41:T41"/>
    <mergeCell ref="P16:T17"/>
    <mergeCell ref="G12:K13"/>
    <mergeCell ref="D12:F13"/>
    <mergeCell ref="M37:O38"/>
    <mergeCell ref="P24:T25"/>
    <mergeCell ref="M35:O36"/>
    <mergeCell ref="D35:F36"/>
    <mergeCell ref="G35:K36"/>
    <mergeCell ref="G37:K37"/>
    <mergeCell ref="P37:T37"/>
    <mergeCell ref="D27:F27"/>
    <mergeCell ref="D14:F15"/>
    <mergeCell ref="U8:AB9"/>
    <mergeCell ref="U10:AB11"/>
    <mergeCell ref="G20:K21"/>
    <mergeCell ref="Y20:AB22"/>
    <mergeCell ref="M14:O15"/>
    <mergeCell ref="D8:T11"/>
    <mergeCell ref="U12:AB15"/>
    <mergeCell ref="P22:T22"/>
    <mergeCell ref="P18:T18"/>
    <mergeCell ref="AC8:AJ9"/>
    <mergeCell ref="U20:W22"/>
    <mergeCell ref="U31:AB32"/>
    <mergeCell ref="AC10:AJ11"/>
    <mergeCell ref="AG12:AJ14"/>
    <mergeCell ref="U16:W18"/>
    <mergeCell ref="AF24:AF26"/>
    <mergeCell ref="X24:X26"/>
    <mergeCell ref="AC31:AJ32"/>
    <mergeCell ref="AG24:AJ26"/>
    <mergeCell ref="M18:O19"/>
    <mergeCell ref="D24:F25"/>
    <mergeCell ref="G24:K25"/>
    <mergeCell ref="M24:O25"/>
    <mergeCell ref="D18:F19"/>
    <mergeCell ref="G22:K22"/>
    <mergeCell ref="G18:K18"/>
    <mergeCell ref="D20:F21"/>
    <mergeCell ref="D22:F23"/>
    <mergeCell ref="M20:O21"/>
    <mergeCell ref="M22:O23"/>
    <mergeCell ref="AC24:AE26"/>
    <mergeCell ref="AC39:AJ42"/>
    <mergeCell ref="P43:T44"/>
    <mergeCell ref="P39:T40"/>
    <mergeCell ref="AF35:AF37"/>
    <mergeCell ref="M26:O26"/>
    <mergeCell ref="P26:T26"/>
    <mergeCell ref="M43:O44"/>
    <mergeCell ref="AC33:AJ34"/>
    <mergeCell ref="BB37:BD38"/>
    <mergeCell ref="AV35:AZ37"/>
    <mergeCell ref="BE39:BH40"/>
    <mergeCell ref="CA24:CC26"/>
    <mergeCell ref="BS26:BU27"/>
    <mergeCell ref="BB26:BD27"/>
    <mergeCell ref="BN24:BQ25"/>
    <mergeCell ref="BV24:BZ25"/>
    <mergeCell ref="BR24:BR25"/>
    <mergeCell ref="BJ35:BJ36"/>
    <mergeCell ref="BE26:BH27"/>
    <mergeCell ref="BB22:BD23"/>
    <mergeCell ref="BK26:BM27"/>
    <mergeCell ref="BK22:BM23"/>
    <mergeCell ref="BE24:BH25"/>
    <mergeCell ref="BK24:BM25"/>
    <mergeCell ref="BE20:BH21"/>
    <mergeCell ref="BR20:BR21"/>
    <mergeCell ref="BN20:BQ21"/>
    <mergeCell ref="BE22:BH23"/>
    <mergeCell ref="BK20:BM21"/>
    <mergeCell ref="BN22:BQ22"/>
    <mergeCell ref="CD20:CD22"/>
    <mergeCell ref="BV16:BZ17"/>
    <mergeCell ref="CA16:CC18"/>
    <mergeCell ref="CA20:CC22"/>
    <mergeCell ref="CI12:CK14"/>
    <mergeCell ref="CI16:CP19"/>
    <mergeCell ref="CT16:CT18"/>
    <mergeCell ref="BS18:BU19"/>
    <mergeCell ref="BV18:BZ18"/>
    <mergeCell ref="CD16:CD18"/>
    <mergeCell ref="CM12:CP14"/>
    <mergeCell ref="CL12:CL14"/>
    <mergeCell ref="DG8:DG9"/>
    <mergeCell ref="DG12:DG13"/>
    <mergeCell ref="CT12:CT14"/>
    <mergeCell ref="BK14:BM15"/>
    <mergeCell ref="BS14:BU15"/>
    <mergeCell ref="BN12:BQ13"/>
    <mergeCell ref="BS12:BU13"/>
    <mergeCell ref="CA10:CH11"/>
    <mergeCell ref="CU12:CX14"/>
    <mergeCell ref="CY12:CZ14"/>
    <mergeCell ref="DB16:DF18"/>
    <mergeCell ref="DI8:DN9"/>
    <mergeCell ref="DH12:DJ13"/>
    <mergeCell ref="DK12:DN13"/>
    <mergeCell ref="DG14:DG15"/>
    <mergeCell ref="DK18:DN19"/>
    <mergeCell ref="DH18:DJ19"/>
    <mergeCell ref="DG10:DH11"/>
    <mergeCell ref="DB12:DF14"/>
    <mergeCell ref="CY10:DF11"/>
    <mergeCell ref="DI10:DN11"/>
    <mergeCell ref="DH14:DJ15"/>
    <mergeCell ref="DK14:DN15"/>
    <mergeCell ref="DG18:DG19"/>
    <mergeCell ref="DH16:DJ17"/>
    <mergeCell ref="DK16:DN17"/>
    <mergeCell ref="DG16:DG17"/>
    <mergeCell ref="DK22:DN23"/>
    <mergeCell ref="CQ20:CX23"/>
    <mergeCell ref="DH22:DJ23"/>
    <mergeCell ref="DG22:DG23"/>
    <mergeCell ref="DK20:DN21"/>
    <mergeCell ref="DH20:DJ21"/>
    <mergeCell ref="DB20:DF22"/>
    <mergeCell ref="DG20:DG21"/>
    <mergeCell ref="DI31:DN32"/>
    <mergeCell ref="DK26:DN27"/>
    <mergeCell ref="DH24:DJ25"/>
    <mergeCell ref="DK24:DN25"/>
    <mergeCell ref="DH26:DJ27"/>
    <mergeCell ref="DG26:DG27"/>
    <mergeCell ref="DG31:DG32"/>
    <mergeCell ref="DG24:DG25"/>
    <mergeCell ref="CM24:CP26"/>
    <mergeCell ref="CQ24:CS26"/>
    <mergeCell ref="CT24:CT26"/>
    <mergeCell ref="CU24:CX26"/>
    <mergeCell ref="CY24:DF27"/>
    <mergeCell ref="CY31:DF32"/>
    <mergeCell ref="DI33:DN34"/>
    <mergeCell ref="DG33:DH34"/>
    <mergeCell ref="CI35:CK37"/>
    <mergeCell ref="DH37:DJ38"/>
    <mergeCell ref="CL35:CL37"/>
    <mergeCell ref="DH35:DJ36"/>
    <mergeCell ref="CM35:CP37"/>
    <mergeCell ref="CQ35:CS37"/>
    <mergeCell ref="DG35:DG36"/>
    <mergeCell ref="DK35:DN36"/>
    <mergeCell ref="DK37:DN38"/>
    <mergeCell ref="DH39:DJ40"/>
    <mergeCell ref="DK39:DN40"/>
    <mergeCell ref="CT39:CT41"/>
    <mergeCell ref="DG37:DG38"/>
    <mergeCell ref="CU35:CX37"/>
    <mergeCell ref="DB35:DF37"/>
    <mergeCell ref="CY39:CZ41"/>
    <mergeCell ref="DA39:DA41"/>
    <mergeCell ref="DB39:DF41"/>
    <mergeCell ref="DK41:DN42"/>
    <mergeCell ref="DH41:DJ42"/>
    <mergeCell ref="DG43:DG44"/>
    <mergeCell ref="CI39:CP42"/>
    <mergeCell ref="CU39:CX41"/>
    <mergeCell ref="DK43:DN44"/>
    <mergeCell ref="DG39:DG40"/>
    <mergeCell ref="DG41:DG42"/>
    <mergeCell ref="DK49:DN50"/>
    <mergeCell ref="DH47:DJ48"/>
    <mergeCell ref="DK47:DN48"/>
    <mergeCell ref="CM43:CP45"/>
    <mergeCell ref="CQ43:CX46"/>
    <mergeCell ref="DG45:DG46"/>
    <mergeCell ref="DK45:DN46"/>
    <mergeCell ref="DH43:DJ44"/>
    <mergeCell ref="DH45:DJ46"/>
    <mergeCell ref="DB43:DF45"/>
    <mergeCell ref="DG47:DG48"/>
    <mergeCell ref="DH49:DJ50"/>
    <mergeCell ref="BV47:BZ48"/>
    <mergeCell ref="CY47:DF50"/>
    <mergeCell ref="CI47:CK49"/>
    <mergeCell ref="CM47:CP49"/>
    <mergeCell ref="CQ47:CS49"/>
    <mergeCell ref="CA47:CC49"/>
    <mergeCell ref="CE47:CH49"/>
    <mergeCell ref="CD47:CD49"/>
    <mergeCell ref="DA35:DA37"/>
    <mergeCell ref="CY43:CZ45"/>
    <mergeCell ref="DA43:DA45"/>
    <mergeCell ref="CY35:CZ37"/>
    <mergeCell ref="CT35:CT37"/>
    <mergeCell ref="CI43:CK45"/>
    <mergeCell ref="CL43:CL45"/>
    <mergeCell ref="CQ39:CS41"/>
    <mergeCell ref="AU12:AU14"/>
    <mergeCell ref="AV12:AZ14"/>
    <mergeCell ref="AU16:AU18"/>
    <mergeCell ref="AV16:AZ18"/>
    <mergeCell ref="BV12:BZ13"/>
    <mergeCell ref="BV20:BZ21"/>
    <mergeCell ref="DA12:DA14"/>
    <mergeCell ref="CY20:CZ22"/>
    <mergeCell ref="DA20:DA22"/>
    <mergeCell ref="CY16:CZ18"/>
    <mergeCell ref="DA16:DA18"/>
    <mergeCell ref="CU16:CX18"/>
    <mergeCell ref="CQ16:CS18"/>
    <mergeCell ref="CQ12:CS14"/>
    <mergeCell ref="AS43:AT45"/>
    <mergeCell ref="AU43:AU45"/>
    <mergeCell ref="AG43:AJ45"/>
    <mergeCell ref="AK43:AR46"/>
    <mergeCell ref="AF43:AF45"/>
    <mergeCell ref="AN47:AN49"/>
    <mergeCell ref="AS47:AZ50"/>
    <mergeCell ref="N95:W98"/>
    <mergeCell ref="X97:AB98"/>
    <mergeCell ref="N67:W70"/>
    <mergeCell ref="X69:AB70"/>
    <mergeCell ref="U79:AC81"/>
    <mergeCell ref="S72:Z74"/>
    <mergeCell ref="U75:AC78"/>
    <mergeCell ref="B87:M90"/>
    <mergeCell ref="X89:AA90"/>
    <mergeCell ref="AJ89:AM90"/>
    <mergeCell ref="AC90:AH91"/>
    <mergeCell ref="AJ91:AL93"/>
    <mergeCell ref="X91:AA93"/>
    <mergeCell ref="N87:W90"/>
    <mergeCell ref="AB93:AE94"/>
    <mergeCell ref="BQ95:BZ98"/>
    <mergeCell ref="CZ87:DH90"/>
    <mergeCell ref="CM91:CP93"/>
    <mergeCell ref="CB91:CD93"/>
    <mergeCell ref="CH93:CL94"/>
    <mergeCell ref="CQ94:CY98"/>
    <mergeCell ref="B95:M98"/>
    <mergeCell ref="BC59:BN62"/>
    <mergeCell ref="BO66:BX70"/>
    <mergeCell ref="CO59:CY62"/>
    <mergeCell ref="CO66:CY70"/>
    <mergeCell ref="CA97:CE98"/>
    <mergeCell ref="CM97:CP98"/>
    <mergeCell ref="CD59:CI60"/>
    <mergeCell ref="BY61:CB62"/>
    <mergeCell ref="CK61:CN62"/>
    <mergeCell ref="AV94:BD98"/>
    <mergeCell ref="BE87:BP90"/>
    <mergeCell ref="BT84:DA86"/>
    <mergeCell ref="BQ87:BZ90"/>
    <mergeCell ref="CF87:CK88"/>
    <mergeCell ref="CA89:CD90"/>
    <mergeCell ref="CM89:CP90"/>
    <mergeCell ref="CF90:CK91"/>
    <mergeCell ref="CQ87:CY90"/>
    <mergeCell ref="CZ94:DH98"/>
    <mergeCell ref="AH97:AM98"/>
    <mergeCell ref="CI69:CN70"/>
    <mergeCell ref="AF65:AI66"/>
    <mergeCell ref="CG65:CJ66"/>
    <mergeCell ref="AF93:AI94"/>
    <mergeCell ref="CC65:CF66"/>
    <mergeCell ref="BE95:BP98"/>
    <mergeCell ref="AN87:AT90"/>
    <mergeCell ref="AN94:AT98"/>
    <mergeCell ref="AV87:BD90"/>
  </mergeCells>
  <conditionalFormatting sqref="D41 D47 D37 D45 D18 D24 D14 D22">
    <cfRule type="expression" priority="1" dxfId="0" stopIfTrue="1">
      <formula>$BF$16=2</formula>
    </cfRule>
    <cfRule type="expression" priority="2" dxfId="1" stopIfTrue="1">
      <formula>$BF$16=1</formula>
    </cfRule>
  </conditionalFormatting>
  <conditionalFormatting sqref="G37 M37 P41 G41 M41 M49 G45 M45 P45 P37 G14 M14 P14 G18 M18 P18 G22 M22 P22 M26">
    <cfRule type="expression" priority="3" dxfId="0" stopIfTrue="1">
      <formula>$AW$16=2</formula>
    </cfRule>
    <cfRule type="expression" priority="4" dxfId="1" stopIfTrue="1">
      <formula>$AW$16=1</formula>
    </cfRule>
  </conditionalFormatting>
  <conditionalFormatting sqref="DB28:DN28 BZ28 BR28 AV28:BI28 T28 L28">
    <cfRule type="expression" priority="5" dxfId="2" stopIfTrue="1">
      <formula>"2位"</formula>
    </cfRule>
    <cfRule type="expression" priority="6" dxfId="3" stopIfTrue="1">
      <formula>"1位"</formula>
    </cfRule>
  </conditionalFormatting>
  <printOptions/>
  <pageMargins left="0" right="0" top="0" bottom="0" header="0.3145833333333333" footer="0.314583333333333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21"/>
  </sheetPr>
  <dimension ref="B1:I50"/>
  <sheetViews>
    <sheetView workbookViewId="0" topLeftCell="A31">
      <selection activeCell="D49" sqref="D49:E50"/>
    </sheetView>
  </sheetViews>
  <sheetFormatPr defaultColWidth="9.00390625" defaultRowHeight="13.5"/>
  <cols>
    <col min="1" max="1" width="5.875" style="232" customWidth="1"/>
    <col min="2" max="3" width="9.00390625" style="232" customWidth="1"/>
    <col min="4" max="4" width="12.375" style="232" customWidth="1"/>
    <col min="5" max="5" width="9.00390625" style="232" customWidth="1"/>
    <col min="6" max="6" width="12.50390625" style="232" customWidth="1"/>
    <col min="7" max="7" width="9.00390625" style="232" customWidth="1"/>
    <col min="8" max="8" width="12.50390625" style="232" customWidth="1"/>
    <col min="9" max="9" width="10.875" style="232" customWidth="1"/>
    <col min="10" max="16384" width="9.00390625" style="232" customWidth="1"/>
  </cols>
  <sheetData>
    <row r="1" spans="2:8" ht="13.5" customHeight="1">
      <c r="B1" s="448" t="s">
        <v>32</v>
      </c>
      <c r="C1" s="448"/>
      <c r="D1" s="448"/>
      <c r="E1" s="448"/>
      <c r="F1" s="448"/>
      <c r="G1" s="448"/>
      <c r="H1" s="448"/>
    </row>
    <row r="2" spans="2:8" ht="13.5" customHeight="1">
      <c r="B2" s="448"/>
      <c r="C2" s="448"/>
      <c r="D2" s="448"/>
      <c r="E2" s="448"/>
      <c r="F2" s="448"/>
      <c r="G2" s="448"/>
      <c r="H2" s="448"/>
    </row>
    <row r="4" spans="2:9" ht="13.5">
      <c r="B4" s="233"/>
      <c r="C4" s="233"/>
      <c r="D4" s="233"/>
      <c r="E4" s="233"/>
      <c r="F4" s="233"/>
      <c r="G4" s="233"/>
      <c r="H4" s="233"/>
      <c r="I4" s="233"/>
    </row>
    <row r="5" spans="2:9" ht="13.5">
      <c r="B5" s="449"/>
      <c r="C5" s="449"/>
      <c r="D5" s="450" t="s">
        <v>33</v>
      </c>
      <c r="E5" s="450"/>
      <c r="F5" s="450" t="s">
        <v>34</v>
      </c>
      <c r="G5" s="450"/>
      <c r="H5" s="450" t="s">
        <v>35</v>
      </c>
      <c r="I5" s="450"/>
    </row>
    <row r="6" spans="2:9" ht="13.5">
      <c r="B6" s="449"/>
      <c r="C6" s="449"/>
      <c r="D6" s="450"/>
      <c r="E6" s="450"/>
      <c r="F6" s="450"/>
      <c r="G6" s="450"/>
      <c r="H6" s="450"/>
      <c r="I6" s="450"/>
    </row>
    <row r="7" spans="2:9" ht="13.5">
      <c r="B7" s="449" t="s">
        <v>36</v>
      </c>
      <c r="C7" s="449"/>
      <c r="D7" s="451" t="s">
        <v>37</v>
      </c>
      <c r="E7" s="452"/>
      <c r="F7" s="438" t="s">
        <v>38</v>
      </c>
      <c r="G7" s="452"/>
      <c r="H7" s="438" t="s">
        <v>39</v>
      </c>
      <c r="I7" s="439"/>
    </row>
    <row r="8" spans="2:9" ht="13.5">
      <c r="B8" s="449"/>
      <c r="C8" s="449"/>
      <c r="D8" s="442"/>
      <c r="E8" s="443"/>
      <c r="F8" s="440"/>
      <c r="G8" s="443"/>
      <c r="H8" s="440"/>
      <c r="I8" s="441"/>
    </row>
    <row r="9" spans="2:9" ht="13.5">
      <c r="B9" s="449"/>
      <c r="C9" s="449"/>
      <c r="D9" s="442" t="s">
        <v>40</v>
      </c>
      <c r="E9" s="443"/>
      <c r="F9" s="440" t="s">
        <v>41</v>
      </c>
      <c r="G9" s="443"/>
      <c r="H9" s="440" t="s">
        <v>41</v>
      </c>
      <c r="I9" s="441"/>
    </row>
    <row r="10" spans="2:9" ht="13.5">
      <c r="B10" s="449"/>
      <c r="C10" s="449"/>
      <c r="D10" s="444"/>
      <c r="E10" s="445"/>
      <c r="F10" s="446"/>
      <c r="G10" s="445"/>
      <c r="H10" s="446"/>
      <c r="I10" s="447"/>
    </row>
    <row r="11" spans="2:9" ht="13.5">
      <c r="B11" s="449" t="s">
        <v>42</v>
      </c>
      <c r="C11" s="449"/>
      <c r="D11" s="438" t="s">
        <v>43</v>
      </c>
      <c r="E11" s="452"/>
      <c r="F11" s="438" t="s">
        <v>44</v>
      </c>
      <c r="G11" s="452"/>
      <c r="H11" s="436" t="s">
        <v>45</v>
      </c>
      <c r="I11" s="437"/>
    </row>
    <row r="12" spans="2:9" ht="13.5">
      <c r="B12" s="449"/>
      <c r="C12" s="449"/>
      <c r="D12" s="440"/>
      <c r="E12" s="443"/>
      <c r="F12" s="440"/>
      <c r="G12" s="443"/>
      <c r="H12" s="432"/>
      <c r="I12" s="433"/>
    </row>
    <row r="13" spans="2:9" ht="13.5">
      <c r="B13" s="449"/>
      <c r="C13" s="449"/>
      <c r="D13" s="442" t="s">
        <v>41</v>
      </c>
      <c r="E13" s="443"/>
      <c r="F13" s="440" t="s">
        <v>41</v>
      </c>
      <c r="G13" s="443"/>
      <c r="H13" s="440" t="s">
        <v>41</v>
      </c>
      <c r="I13" s="441"/>
    </row>
    <row r="14" spans="2:9" ht="13.5">
      <c r="B14" s="449"/>
      <c r="C14" s="449"/>
      <c r="D14" s="444"/>
      <c r="E14" s="445"/>
      <c r="F14" s="446"/>
      <c r="G14" s="445"/>
      <c r="H14" s="446"/>
      <c r="I14" s="447"/>
    </row>
    <row r="15" spans="2:9" ht="13.5">
      <c r="B15" s="449" t="s">
        <v>46</v>
      </c>
      <c r="C15" s="449"/>
      <c r="D15" s="451" t="s">
        <v>47</v>
      </c>
      <c r="E15" s="452"/>
      <c r="F15" s="438" t="s">
        <v>43</v>
      </c>
      <c r="G15" s="452"/>
      <c r="H15" s="436" t="s">
        <v>48</v>
      </c>
      <c r="I15" s="437"/>
    </row>
    <row r="16" spans="2:9" ht="13.5">
      <c r="B16" s="449"/>
      <c r="C16" s="449"/>
      <c r="D16" s="442"/>
      <c r="E16" s="443"/>
      <c r="F16" s="440"/>
      <c r="G16" s="443"/>
      <c r="H16" s="432"/>
      <c r="I16" s="433"/>
    </row>
    <row r="17" spans="2:9" ht="13.5">
      <c r="B17" s="449"/>
      <c r="C17" s="449"/>
      <c r="D17" s="442" t="s">
        <v>41</v>
      </c>
      <c r="E17" s="443"/>
      <c r="F17" s="432" t="s">
        <v>41</v>
      </c>
      <c r="G17" s="433"/>
      <c r="H17" s="432" t="s">
        <v>41</v>
      </c>
      <c r="I17" s="433"/>
    </row>
    <row r="18" spans="2:9" ht="13.5">
      <c r="B18" s="449"/>
      <c r="C18" s="449"/>
      <c r="D18" s="444"/>
      <c r="E18" s="445"/>
      <c r="F18" s="434"/>
      <c r="G18" s="435"/>
      <c r="H18" s="434"/>
      <c r="I18" s="435"/>
    </row>
    <row r="19" spans="2:9" ht="13.5">
      <c r="B19" s="449" t="s">
        <v>49</v>
      </c>
      <c r="C19" s="449"/>
      <c r="D19" s="436" t="s">
        <v>48</v>
      </c>
      <c r="E19" s="437"/>
      <c r="F19" s="436" t="s">
        <v>50</v>
      </c>
      <c r="G19" s="437"/>
      <c r="H19" s="436" t="s">
        <v>51</v>
      </c>
      <c r="I19" s="437"/>
    </row>
    <row r="20" spans="2:9" ht="13.5">
      <c r="B20" s="449"/>
      <c r="C20" s="449"/>
      <c r="D20" s="432"/>
      <c r="E20" s="433"/>
      <c r="F20" s="432"/>
      <c r="G20" s="433"/>
      <c r="H20" s="432"/>
      <c r="I20" s="433"/>
    </row>
    <row r="21" spans="2:9" ht="13.5">
      <c r="B21" s="449"/>
      <c r="C21" s="449"/>
      <c r="D21" s="432" t="s">
        <v>41</v>
      </c>
      <c r="E21" s="433"/>
      <c r="F21" s="432" t="s">
        <v>52</v>
      </c>
      <c r="G21" s="433"/>
      <c r="H21" s="432" t="s">
        <v>675</v>
      </c>
      <c r="I21" s="433"/>
    </row>
    <row r="22" spans="2:9" ht="13.5">
      <c r="B22" s="449"/>
      <c r="C22" s="449"/>
      <c r="D22" s="434"/>
      <c r="E22" s="435"/>
      <c r="F22" s="434"/>
      <c r="G22" s="435"/>
      <c r="H22" s="434"/>
      <c r="I22" s="435"/>
    </row>
    <row r="23" spans="2:9" ht="13.5">
      <c r="B23" s="449" t="s">
        <v>53</v>
      </c>
      <c r="C23" s="449"/>
      <c r="D23" s="453" t="s">
        <v>54</v>
      </c>
      <c r="E23" s="454"/>
      <c r="F23" s="436" t="s">
        <v>55</v>
      </c>
      <c r="G23" s="437"/>
      <c r="H23" s="436" t="s">
        <v>56</v>
      </c>
      <c r="I23" s="437"/>
    </row>
    <row r="24" spans="2:9" ht="13.5">
      <c r="B24" s="449"/>
      <c r="C24" s="449"/>
      <c r="D24" s="455"/>
      <c r="E24" s="456"/>
      <c r="F24" s="432"/>
      <c r="G24" s="433"/>
      <c r="H24" s="432"/>
      <c r="I24" s="433"/>
    </row>
    <row r="25" spans="2:9" ht="13.5">
      <c r="B25" s="449"/>
      <c r="C25" s="449"/>
      <c r="D25" s="432" t="s">
        <v>41</v>
      </c>
      <c r="E25" s="433"/>
      <c r="F25" s="432" t="s">
        <v>41</v>
      </c>
      <c r="G25" s="433"/>
      <c r="H25" s="432" t="s">
        <v>41</v>
      </c>
      <c r="I25" s="433"/>
    </row>
    <row r="26" spans="2:9" ht="14.25" thickBot="1">
      <c r="B26" s="449"/>
      <c r="C26" s="449"/>
      <c r="D26" s="434"/>
      <c r="E26" s="435"/>
      <c r="F26" s="434"/>
      <c r="G26" s="435"/>
      <c r="H26" s="434"/>
      <c r="I26" s="435"/>
    </row>
    <row r="27" spans="2:9" ht="14.25" thickBot="1">
      <c r="B27" s="449" t="s">
        <v>64</v>
      </c>
      <c r="C27" s="449"/>
      <c r="D27" s="457" t="s">
        <v>57</v>
      </c>
      <c r="E27" s="458"/>
      <c r="F27" s="458"/>
      <c r="G27" s="458"/>
      <c r="H27" s="458"/>
      <c r="I27" s="459"/>
    </row>
    <row r="28" spans="2:9" ht="14.25" thickBot="1">
      <c r="B28" s="449"/>
      <c r="C28" s="449"/>
      <c r="D28" s="460"/>
      <c r="E28" s="461"/>
      <c r="F28" s="461"/>
      <c r="G28" s="461"/>
      <c r="H28" s="461"/>
      <c r="I28" s="462"/>
    </row>
    <row r="29" spans="2:9" ht="14.25" thickBot="1">
      <c r="B29" s="449"/>
      <c r="C29" s="449"/>
      <c r="D29" s="460"/>
      <c r="E29" s="461"/>
      <c r="F29" s="461"/>
      <c r="G29" s="461"/>
      <c r="H29" s="461"/>
      <c r="I29" s="462"/>
    </row>
    <row r="30" spans="2:9" ht="14.25" thickBot="1">
      <c r="B30" s="449"/>
      <c r="C30" s="449"/>
      <c r="D30" s="463"/>
      <c r="E30" s="464"/>
      <c r="F30" s="464"/>
      <c r="G30" s="464"/>
      <c r="H30" s="464"/>
      <c r="I30" s="465"/>
    </row>
    <row r="31" spans="2:9" ht="13.5">
      <c r="B31" s="436" t="s">
        <v>65</v>
      </c>
      <c r="C31" s="437"/>
      <c r="D31" s="436" t="s">
        <v>58</v>
      </c>
      <c r="E31" s="437"/>
      <c r="F31" s="436" t="s">
        <v>59</v>
      </c>
      <c r="G31" s="437"/>
      <c r="H31" s="436" t="s">
        <v>60</v>
      </c>
      <c r="I31" s="437"/>
    </row>
    <row r="32" spans="2:9" ht="13.5">
      <c r="B32" s="432"/>
      <c r="C32" s="433"/>
      <c r="D32" s="432"/>
      <c r="E32" s="433"/>
      <c r="F32" s="432"/>
      <c r="G32" s="433"/>
      <c r="H32" s="432"/>
      <c r="I32" s="433"/>
    </row>
    <row r="33" spans="2:9" ht="13.5">
      <c r="B33" s="432"/>
      <c r="C33" s="433"/>
      <c r="D33" s="432" t="s">
        <v>675</v>
      </c>
      <c r="E33" s="433"/>
      <c r="F33" s="432" t="s">
        <v>41</v>
      </c>
      <c r="G33" s="433"/>
      <c r="H33" s="432" t="s">
        <v>41</v>
      </c>
      <c r="I33" s="433"/>
    </row>
    <row r="34" spans="2:9" ht="14.25" thickBot="1">
      <c r="B34" s="434"/>
      <c r="C34" s="435"/>
      <c r="D34" s="434"/>
      <c r="E34" s="435"/>
      <c r="F34" s="434"/>
      <c r="G34" s="435"/>
      <c r="H34" s="434"/>
      <c r="I34" s="435"/>
    </row>
    <row r="35" spans="2:9" ht="14.25" thickBot="1">
      <c r="B35" s="449" t="s">
        <v>66</v>
      </c>
      <c r="C35" s="449"/>
      <c r="D35" s="436" t="s">
        <v>58</v>
      </c>
      <c r="E35" s="437"/>
      <c r="F35" s="436" t="s">
        <v>61</v>
      </c>
      <c r="G35" s="437"/>
      <c r="H35" s="436" t="s">
        <v>62</v>
      </c>
      <c r="I35" s="437"/>
    </row>
    <row r="36" spans="2:9" ht="13.5">
      <c r="B36" s="449"/>
      <c r="C36" s="449"/>
      <c r="D36" s="432"/>
      <c r="E36" s="433"/>
      <c r="F36" s="432"/>
      <c r="G36" s="433"/>
      <c r="H36" s="432"/>
      <c r="I36" s="433"/>
    </row>
    <row r="37" spans="2:9" ht="13.5">
      <c r="B37" s="449"/>
      <c r="C37" s="449"/>
      <c r="D37" s="432" t="s">
        <v>675</v>
      </c>
      <c r="E37" s="433"/>
      <c r="F37" s="432" t="s">
        <v>63</v>
      </c>
      <c r="G37" s="433"/>
      <c r="H37" s="432" t="s">
        <v>41</v>
      </c>
      <c r="I37" s="433"/>
    </row>
    <row r="38" spans="2:9" ht="14.25" thickBot="1">
      <c r="B38" s="449"/>
      <c r="C38" s="449"/>
      <c r="D38" s="434"/>
      <c r="E38" s="435"/>
      <c r="F38" s="434"/>
      <c r="G38" s="435"/>
      <c r="H38" s="434"/>
      <c r="I38" s="435"/>
    </row>
    <row r="39" spans="2:9" ht="13.5">
      <c r="B39" s="436" t="s">
        <v>67</v>
      </c>
      <c r="C39" s="437"/>
      <c r="D39" s="436" t="s">
        <v>68</v>
      </c>
      <c r="E39" s="437"/>
      <c r="F39" s="436" t="s">
        <v>69</v>
      </c>
      <c r="G39" s="437"/>
      <c r="H39" s="436" t="s">
        <v>70</v>
      </c>
      <c r="I39" s="437"/>
    </row>
    <row r="40" spans="2:9" ht="13.5">
      <c r="B40" s="432"/>
      <c r="C40" s="433"/>
      <c r="D40" s="432"/>
      <c r="E40" s="433"/>
      <c r="F40" s="432"/>
      <c r="G40" s="433"/>
      <c r="H40" s="432"/>
      <c r="I40" s="433"/>
    </row>
    <row r="41" spans="2:9" ht="13.5">
      <c r="B41" s="432" t="s">
        <v>71</v>
      </c>
      <c r="C41" s="433"/>
      <c r="D41" s="432" t="s">
        <v>72</v>
      </c>
      <c r="E41" s="433"/>
      <c r="F41" s="432" t="s">
        <v>73</v>
      </c>
      <c r="G41" s="433"/>
      <c r="H41" s="432" t="s">
        <v>1102</v>
      </c>
      <c r="I41" s="433"/>
    </row>
    <row r="42" spans="2:9" ht="14.25" thickBot="1">
      <c r="B42" s="434"/>
      <c r="C42" s="435"/>
      <c r="D42" s="434"/>
      <c r="E42" s="435"/>
      <c r="F42" s="434"/>
      <c r="G42" s="435"/>
      <c r="H42" s="434"/>
      <c r="I42" s="435"/>
    </row>
    <row r="43" spans="2:9" ht="13.5">
      <c r="B43" s="436" t="s">
        <v>74</v>
      </c>
      <c r="C43" s="437"/>
      <c r="D43" s="436" t="s">
        <v>75</v>
      </c>
      <c r="E43" s="437"/>
      <c r="F43" s="436" t="s">
        <v>76</v>
      </c>
      <c r="G43" s="437"/>
      <c r="H43" s="436" t="s">
        <v>77</v>
      </c>
      <c r="I43" s="437"/>
    </row>
    <row r="44" spans="2:9" ht="13.5">
      <c r="B44" s="432"/>
      <c r="C44" s="433"/>
      <c r="D44" s="432"/>
      <c r="E44" s="433"/>
      <c r="F44" s="432"/>
      <c r="G44" s="433"/>
      <c r="H44" s="432"/>
      <c r="I44" s="433"/>
    </row>
    <row r="45" spans="2:9" ht="13.5">
      <c r="B45" s="432" t="s">
        <v>78</v>
      </c>
      <c r="C45" s="433"/>
      <c r="D45" s="432" t="s">
        <v>79</v>
      </c>
      <c r="E45" s="433"/>
      <c r="F45" s="432" t="s">
        <v>1113</v>
      </c>
      <c r="G45" s="433"/>
      <c r="H45" s="432" t="s">
        <v>73</v>
      </c>
      <c r="I45" s="433"/>
    </row>
    <row r="46" spans="2:9" ht="14.25" thickBot="1">
      <c r="B46" s="434"/>
      <c r="C46" s="435"/>
      <c r="D46" s="434"/>
      <c r="E46" s="435"/>
      <c r="F46" s="434"/>
      <c r="G46" s="435"/>
      <c r="H46" s="434"/>
      <c r="I46" s="435"/>
    </row>
    <row r="47" spans="2:9" ht="13.5">
      <c r="B47" s="436" t="s">
        <v>80</v>
      </c>
      <c r="C47" s="437"/>
      <c r="D47" s="436" t="s">
        <v>1417</v>
      </c>
      <c r="E47" s="437"/>
      <c r="F47" s="436" t="s">
        <v>1413</v>
      </c>
      <c r="G47" s="437"/>
      <c r="H47" s="436" t="s">
        <v>1415</v>
      </c>
      <c r="I47" s="437"/>
    </row>
    <row r="48" spans="2:9" ht="13.5">
      <c r="B48" s="432"/>
      <c r="C48" s="433"/>
      <c r="D48" s="432"/>
      <c r="E48" s="433"/>
      <c r="F48" s="432"/>
      <c r="G48" s="433"/>
      <c r="H48" s="432"/>
      <c r="I48" s="433"/>
    </row>
    <row r="49" spans="2:9" ht="13.5">
      <c r="B49" s="432" t="s">
        <v>81</v>
      </c>
      <c r="C49" s="433"/>
      <c r="D49" s="432" t="s">
        <v>1412</v>
      </c>
      <c r="E49" s="433"/>
      <c r="F49" s="432" t="s">
        <v>1414</v>
      </c>
      <c r="G49" s="433"/>
      <c r="H49" s="432" t="s">
        <v>1416</v>
      </c>
      <c r="I49" s="433"/>
    </row>
    <row r="50" spans="2:9" ht="14.25" thickBot="1">
      <c r="B50" s="434"/>
      <c r="C50" s="435"/>
      <c r="D50" s="434"/>
      <c r="E50" s="435"/>
      <c r="F50" s="434"/>
      <c r="G50" s="435"/>
      <c r="H50" s="434"/>
      <c r="I50" s="435"/>
    </row>
  </sheetData>
  <sheetProtection/>
  <mergeCells count="80">
    <mergeCell ref="B49:C50"/>
    <mergeCell ref="D49:E50"/>
    <mergeCell ref="F49:G50"/>
    <mergeCell ref="H49:I50"/>
    <mergeCell ref="B47:C48"/>
    <mergeCell ref="D47:E48"/>
    <mergeCell ref="F47:G48"/>
    <mergeCell ref="H47:I48"/>
    <mergeCell ref="D41:E42"/>
    <mergeCell ref="F41:G42"/>
    <mergeCell ref="H41:I42"/>
    <mergeCell ref="B39:C40"/>
    <mergeCell ref="B41:C42"/>
    <mergeCell ref="H39:I40"/>
    <mergeCell ref="B35:C38"/>
    <mergeCell ref="D35:E36"/>
    <mergeCell ref="D39:E40"/>
    <mergeCell ref="F35:G36"/>
    <mergeCell ref="F39:G40"/>
    <mergeCell ref="H35:I36"/>
    <mergeCell ref="D37:E38"/>
    <mergeCell ref="F37:G38"/>
    <mergeCell ref="H37:I38"/>
    <mergeCell ref="B27:C30"/>
    <mergeCell ref="D27:I30"/>
    <mergeCell ref="B31:C34"/>
    <mergeCell ref="D31:E32"/>
    <mergeCell ref="F31:G32"/>
    <mergeCell ref="H31:I32"/>
    <mergeCell ref="D33:E34"/>
    <mergeCell ref="F33:G34"/>
    <mergeCell ref="H33:I34"/>
    <mergeCell ref="B23:C26"/>
    <mergeCell ref="D23:E24"/>
    <mergeCell ref="F23:G24"/>
    <mergeCell ref="H23:I24"/>
    <mergeCell ref="D25:E26"/>
    <mergeCell ref="F25:G26"/>
    <mergeCell ref="H25:I26"/>
    <mergeCell ref="B19:C22"/>
    <mergeCell ref="D19:E20"/>
    <mergeCell ref="F19:G20"/>
    <mergeCell ref="H19:I20"/>
    <mergeCell ref="D21:E22"/>
    <mergeCell ref="F21:G22"/>
    <mergeCell ref="H21:I22"/>
    <mergeCell ref="H15:I16"/>
    <mergeCell ref="D17:E18"/>
    <mergeCell ref="F17:G18"/>
    <mergeCell ref="H17:I18"/>
    <mergeCell ref="B7:C10"/>
    <mergeCell ref="B15:C18"/>
    <mergeCell ref="D15:E16"/>
    <mergeCell ref="F15:G16"/>
    <mergeCell ref="B11:C14"/>
    <mergeCell ref="D11:E12"/>
    <mergeCell ref="F11:G12"/>
    <mergeCell ref="D7:E8"/>
    <mergeCell ref="F7:G8"/>
    <mergeCell ref="H11:I12"/>
    <mergeCell ref="D13:E14"/>
    <mergeCell ref="F13:G14"/>
    <mergeCell ref="H13:I14"/>
    <mergeCell ref="B1:H2"/>
    <mergeCell ref="B5:C6"/>
    <mergeCell ref="D5:E6"/>
    <mergeCell ref="F5:G6"/>
    <mergeCell ref="H5:I6"/>
    <mergeCell ref="H7:I8"/>
    <mergeCell ref="D9:E10"/>
    <mergeCell ref="F9:G10"/>
    <mergeCell ref="H9:I10"/>
    <mergeCell ref="B43:C44"/>
    <mergeCell ref="D43:E44"/>
    <mergeCell ref="F43:G44"/>
    <mergeCell ref="H43:I44"/>
    <mergeCell ref="B45:C46"/>
    <mergeCell ref="D45:E46"/>
    <mergeCell ref="F45:G46"/>
    <mergeCell ref="H45:I46"/>
  </mergeCells>
  <printOptions/>
  <pageMargins left="0" right="0" top="0.7480314960629921" bottom="0.7480314960629921" header="0.31496062992125984" footer="0.31496062992125984"/>
  <pageSetup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1"/>
  </sheetPr>
  <dimension ref="A1:Q79"/>
  <sheetViews>
    <sheetView workbookViewId="0" topLeftCell="A46">
      <selection activeCell="I13" sqref="A13:IV13"/>
    </sheetView>
  </sheetViews>
  <sheetFormatPr defaultColWidth="9.00390625" defaultRowHeight="13.5"/>
  <cols>
    <col min="1" max="1" width="5.875" style="232" customWidth="1"/>
    <col min="2" max="3" width="9.00390625" style="232" customWidth="1"/>
    <col min="4" max="4" width="12.375" style="232" customWidth="1"/>
    <col min="5" max="5" width="9.00390625" style="232" customWidth="1"/>
    <col min="6" max="6" width="12.50390625" style="232" customWidth="1"/>
    <col min="7" max="7" width="9.00390625" style="232" customWidth="1"/>
    <col min="8" max="8" width="12.50390625" style="232" customWidth="1"/>
    <col min="9" max="9" width="10.875" style="232" customWidth="1"/>
    <col min="10" max="16384" width="9.00390625" style="232" customWidth="1"/>
  </cols>
  <sheetData>
    <row r="1" spans="2:8" ht="13.5" customHeight="1">
      <c r="B1" s="448"/>
      <c r="C1" s="448"/>
      <c r="D1" s="448"/>
      <c r="E1" s="448"/>
      <c r="F1" s="448"/>
      <c r="G1" s="448"/>
      <c r="H1" s="448"/>
    </row>
    <row r="2" spans="2:8" ht="13.5" customHeight="1">
      <c r="B2" s="448"/>
      <c r="C2" s="448"/>
      <c r="D2" s="448"/>
      <c r="E2" s="448"/>
      <c r="F2" s="448"/>
      <c r="G2" s="448"/>
      <c r="H2" s="448"/>
    </row>
    <row r="3" ht="13.5"/>
    <row r="4" spans="1:17" ht="13.5">
      <c r="A4" s="259"/>
      <c r="B4" s="260"/>
      <c r="C4" s="260"/>
      <c r="D4" s="260"/>
      <c r="E4" s="260"/>
      <c r="F4" s="260"/>
      <c r="G4" s="260"/>
      <c r="H4" s="260"/>
      <c r="I4" s="260"/>
      <c r="J4" s="259"/>
      <c r="K4" s="259"/>
      <c r="L4" s="259"/>
      <c r="M4" s="259"/>
      <c r="N4" s="259"/>
      <c r="O4" s="259"/>
      <c r="P4" s="259"/>
      <c r="Q4" s="259"/>
    </row>
    <row r="5" spans="1:17" ht="13.5">
      <c r="A5" s="259"/>
      <c r="B5" s="467"/>
      <c r="C5" s="467"/>
      <c r="D5" s="470"/>
      <c r="E5" s="470"/>
      <c r="F5" s="470"/>
      <c r="G5" s="470"/>
      <c r="H5" s="470"/>
      <c r="I5" s="470"/>
      <c r="J5" s="259"/>
      <c r="K5" s="259"/>
      <c r="L5" s="259"/>
      <c r="M5" s="259"/>
      <c r="N5" s="259"/>
      <c r="O5" s="259"/>
      <c r="P5" s="259"/>
      <c r="Q5" s="259"/>
    </row>
    <row r="6" spans="1:17" ht="13.5">
      <c r="A6" s="259"/>
      <c r="B6" s="467"/>
      <c r="C6" s="467"/>
      <c r="D6" s="470"/>
      <c r="E6" s="470"/>
      <c r="F6" s="470"/>
      <c r="G6" s="470"/>
      <c r="H6" s="470"/>
      <c r="I6" s="470"/>
      <c r="J6" s="259"/>
      <c r="K6" s="259"/>
      <c r="L6" s="259"/>
      <c r="M6" s="259"/>
      <c r="N6" s="259"/>
      <c r="O6" s="259"/>
      <c r="P6" s="259"/>
      <c r="Q6" s="259"/>
    </row>
    <row r="7" spans="1:17" ht="13.5">
      <c r="A7" s="259"/>
      <c r="B7" s="467"/>
      <c r="C7" s="467"/>
      <c r="D7" s="442"/>
      <c r="E7" s="442"/>
      <c r="F7" s="442"/>
      <c r="G7" s="442"/>
      <c r="H7" s="442"/>
      <c r="I7" s="442"/>
      <c r="J7" s="259"/>
      <c r="K7" s="259"/>
      <c r="L7" s="259"/>
      <c r="M7" s="259"/>
      <c r="N7" s="259"/>
      <c r="O7" s="259"/>
      <c r="P7" s="259"/>
      <c r="Q7" s="259"/>
    </row>
    <row r="8" spans="1:17" ht="13.5">
      <c r="A8" s="259"/>
      <c r="B8" s="467"/>
      <c r="C8" s="467"/>
      <c r="D8" s="442"/>
      <c r="E8" s="442"/>
      <c r="F8" s="442"/>
      <c r="G8" s="442"/>
      <c r="H8" s="442"/>
      <c r="I8" s="442"/>
      <c r="J8" s="259"/>
      <c r="K8" s="259"/>
      <c r="L8" s="259"/>
      <c r="M8" s="259"/>
      <c r="N8" s="259"/>
      <c r="O8" s="259"/>
      <c r="P8" s="259"/>
      <c r="Q8" s="259"/>
    </row>
    <row r="9" spans="1:17" ht="13.5">
      <c r="A9" s="259"/>
      <c r="B9" s="467"/>
      <c r="C9" s="467"/>
      <c r="D9" s="442"/>
      <c r="E9" s="442"/>
      <c r="F9" s="442"/>
      <c r="G9" s="442"/>
      <c r="H9" s="442"/>
      <c r="I9" s="442"/>
      <c r="J9" s="259"/>
      <c r="K9" s="259"/>
      <c r="L9" s="259"/>
      <c r="M9" s="259"/>
      <c r="N9" s="259"/>
      <c r="O9" s="259"/>
      <c r="P9" s="259"/>
      <c r="Q9" s="259"/>
    </row>
    <row r="10" spans="1:17" ht="13.5">
      <c r="A10" s="259"/>
      <c r="B10" s="467"/>
      <c r="C10" s="467"/>
      <c r="D10" s="442"/>
      <c r="E10" s="442"/>
      <c r="F10" s="442"/>
      <c r="G10" s="442"/>
      <c r="H10" s="442"/>
      <c r="I10" s="442"/>
      <c r="J10" s="259"/>
      <c r="K10" s="259"/>
      <c r="L10" s="259"/>
      <c r="M10" s="259"/>
      <c r="N10" s="259"/>
      <c r="O10" s="259"/>
      <c r="P10" s="259"/>
      <c r="Q10" s="259"/>
    </row>
    <row r="11" spans="1:17" ht="13.5">
      <c r="A11" s="259"/>
      <c r="B11" s="261"/>
      <c r="C11" s="261"/>
      <c r="D11" s="262"/>
      <c r="E11" s="262"/>
      <c r="F11" s="262"/>
      <c r="G11" s="262"/>
      <c r="H11" s="261"/>
      <c r="I11" s="261"/>
      <c r="J11" s="259"/>
      <c r="K11" s="259"/>
      <c r="L11" s="259"/>
      <c r="M11" s="259"/>
      <c r="N11" s="259"/>
      <c r="O11" s="259"/>
      <c r="P11" s="259"/>
      <c r="Q11" s="259"/>
    </row>
    <row r="12" spans="1:17" ht="13.5">
      <c r="A12" s="259"/>
      <c r="B12" s="261"/>
      <c r="C12" s="261"/>
      <c r="D12" s="262"/>
      <c r="E12" s="262"/>
      <c r="F12" s="262"/>
      <c r="G12" s="262"/>
      <c r="H12" s="261"/>
      <c r="I12" s="261"/>
      <c r="J12" s="259"/>
      <c r="K12" s="259"/>
      <c r="L12" s="259"/>
      <c r="M12" s="259"/>
      <c r="N12" s="259"/>
      <c r="O12" s="259"/>
      <c r="P12" s="259"/>
      <c r="Q12" s="259"/>
    </row>
    <row r="13" spans="1:17" ht="13.5">
      <c r="A13" s="259"/>
      <c r="B13" s="261"/>
      <c r="C13" s="261"/>
      <c r="D13" s="262"/>
      <c r="E13" s="262"/>
      <c r="F13" s="262"/>
      <c r="G13" s="262"/>
      <c r="H13" s="261"/>
      <c r="I13" s="261"/>
      <c r="J13" s="259"/>
      <c r="K13" s="259"/>
      <c r="L13" s="259"/>
      <c r="M13" s="259"/>
      <c r="N13" s="259"/>
      <c r="O13" s="259"/>
      <c r="P13" s="259"/>
      <c r="Q13" s="259"/>
    </row>
    <row r="14" spans="1:17" ht="13.5">
      <c r="A14" s="468" t="s">
        <v>1418</v>
      </c>
      <c r="B14" s="468"/>
      <c r="C14" s="468"/>
      <c r="D14" s="468"/>
      <c r="E14" s="468"/>
      <c r="F14" s="468"/>
      <c r="G14" s="468"/>
      <c r="H14" s="468"/>
      <c r="I14" s="262"/>
      <c r="J14" s="259"/>
      <c r="K14" s="259"/>
      <c r="L14" s="259"/>
      <c r="M14" s="259"/>
      <c r="N14" s="259"/>
      <c r="O14" s="259"/>
      <c r="P14" s="259"/>
      <c r="Q14" s="259"/>
    </row>
    <row r="15" spans="1:17" ht="13.5">
      <c r="A15" s="468"/>
      <c r="B15" s="468"/>
      <c r="C15" s="468"/>
      <c r="D15" s="468"/>
      <c r="E15" s="468"/>
      <c r="F15" s="468"/>
      <c r="G15" s="468"/>
      <c r="H15" s="468"/>
      <c r="I15" s="262"/>
      <c r="J15" s="259"/>
      <c r="K15" s="259"/>
      <c r="L15" s="259"/>
      <c r="M15" s="259"/>
      <c r="N15" s="259"/>
      <c r="O15" s="259"/>
      <c r="P15" s="259"/>
      <c r="Q15" s="259"/>
    </row>
    <row r="16" spans="1:17" ht="13.5">
      <c r="A16" s="259"/>
      <c r="B16" s="467"/>
      <c r="C16" s="467"/>
      <c r="D16" s="442"/>
      <c r="E16" s="442"/>
      <c r="F16" s="442"/>
      <c r="G16" s="442"/>
      <c r="H16" s="467"/>
      <c r="I16" s="467"/>
      <c r="J16" s="259"/>
      <c r="K16" s="259"/>
      <c r="L16" s="259"/>
      <c r="M16" s="259"/>
      <c r="N16" s="259"/>
      <c r="O16" s="259"/>
      <c r="P16" s="259"/>
      <c r="Q16" s="259"/>
    </row>
    <row r="17" spans="1:17" ht="13.5">
      <c r="A17" s="259"/>
      <c r="B17" s="467"/>
      <c r="C17" s="467"/>
      <c r="D17" s="442"/>
      <c r="E17" s="442"/>
      <c r="F17" s="442"/>
      <c r="G17" s="442"/>
      <c r="H17" s="467"/>
      <c r="I17" s="467"/>
      <c r="J17" s="259"/>
      <c r="K17" s="259"/>
      <c r="L17" s="259"/>
      <c r="M17" s="259"/>
      <c r="N17" s="259"/>
      <c r="O17" s="259"/>
      <c r="P17" s="259"/>
      <c r="Q17" s="259"/>
    </row>
    <row r="18" spans="1:17" ht="13.5">
      <c r="A18" s="259"/>
      <c r="B18" s="467"/>
      <c r="C18" s="467"/>
      <c r="D18" s="442"/>
      <c r="E18" s="442"/>
      <c r="F18" s="467"/>
      <c r="G18" s="467"/>
      <c r="H18" s="467"/>
      <c r="I18" s="467"/>
      <c r="J18" s="259"/>
      <c r="K18" s="259"/>
      <c r="L18" s="259"/>
      <c r="M18" s="259"/>
      <c r="N18" s="259"/>
      <c r="O18" s="259"/>
      <c r="P18" s="259"/>
      <c r="Q18" s="259"/>
    </row>
    <row r="19" spans="1:17" ht="13.5">
      <c r="A19" s="259"/>
      <c r="B19" s="467"/>
      <c r="C19" s="467"/>
      <c r="D19" s="442"/>
      <c r="E19" s="442"/>
      <c r="F19" s="467"/>
      <c r="G19" s="467"/>
      <c r="H19" s="467"/>
      <c r="I19" s="467"/>
      <c r="J19" s="259"/>
      <c r="K19" s="259"/>
      <c r="L19" s="259"/>
      <c r="M19" s="259"/>
      <c r="N19" s="259"/>
      <c r="O19" s="259"/>
      <c r="P19" s="259"/>
      <c r="Q19" s="259"/>
    </row>
    <row r="20" spans="1:17" ht="13.5">
      <c r="A20" s="259"/>
      <c r="B20" s="467"/>
      <c r="C20" s="467"/>
      <c r="D20" s="467"/>
      <c r="E20" s="467"/>
      <c r="F20" s="467"/>
      <c r="G20" s="467"/>
      <c r="H20" s="467"/>
      <c r="I20" s="467"/>
      <c r="J20" s="259"/>
      <c r="K20" s="259"/>
      <c r="L20" s="259"/>
      <c r="M20" s="259"/>
      <c r="N20" s="259"/>
      <c r="O20" s="259"/>
      <c r="P20" s="259"/>
      <c r="Q20" s="259"/>
    </row>
    <row r="21" spans="1:17" ht="13.5">
      <c r="A21" s="259"/>
      <c r="B21" s="467"/>
      <c r="C21" s="467"/>
      <c r="D21" s="467"/>
      <c r="E21" s="467"/>
      <c r="F21" s="467"/>
      <c r="G21" s="467"/>
      <c r="H21" s="467"/>
      <c r="I21" s="467"/>
      <c r="J21" s="259"/>
      <c r="K21" s="259"/>
      <c r="L21" s="259"/>
      <c r="M21" s="259"/>
      <c r="N21" s="259"/>
      <c r="O21" s="259"/>
      <c r="P21" s="259"/>
      <c r="Q21" s="259"/>
    </row>
    <row r="22" spans="1:17" ht="13.5">
      <c r="A22" s="259"/>
      <c r="B22" s="467"/>
      <c r="C22" s="467"/>
      <c r="D22" s="467"/>
      <c r="E22" s="467"/>
      <c r="F22" s="467"/>
      <c r="G22" s="467"/>
      <c r="H22" s="467"/>
      <c r="I22" s="467"/>
      <c r="J22" s="259"/>
      <c r="K22" s="259"/>
      <c r="L22" s="259"/>
      <c r="M22" s="259"/>
      <c r="N22" s="259"/>
      <c r="O22" s="259"/>
      <c r="P22" s="259"/>
      <c r="Q22" s="259"/>
    </row>
    <row r="23" spans="1:17" ht="13.5">
      <c r="A23" s="259"/>
      <c r="B23" s="467"/>
      <c r="C23" s="467"/>
      <c r="D23" s="467"/>
      <c r="E23" s="467"/>
      <c r="F23" s="467"/>
      <c r="G23" s="467"/>
      <c r="H23" s="467"/>
      <c r="I23" s="467"/>
      <c r="J23" s="259"/>
      <c r="K23" s="259"/>
      <c r="L23" s="259"/>
      <c r="M23" s="259"/>
      <c r="N23" s="259"/>
      <c r="O23" s="259"/>
      <c r="P23" s="259"/>
      <c r="Q23" s="259"/>
    </row>
    <row r="24" spans="1:17" ht="13.5">
      <c r="A24" s="259"/>
      <c r="B24" s="467"/>
      <c r="C24" s="467"/>
      <c r="D24" s="469"/>
      <c r="E24" s="469"/>
      <c r="F24" s="467"/>
      <c r="G24" s="467"/>
      <c r="H24" s="467"/>
      <c r="I24" s="467"/>
      <c r="J24" s="259"/>
      <c r="K24" s="259"/>
      <c r="L24" s="259"/>
      <c r="M24" s="259"/>
      <c r="N24" s="259"/>
      <c r="O24" s="259"/>
      <c r="P24" s="259"/>
      <c r="Q24" s="259"/>
    </row>
    <row r="25" spans="1:17" ht="13.5">
      <c r="A25" s="259"/>
      <c r="B25" s="467"/>
      <c r="C25" s="467"/>
      <c r="D25" s="469"/>
      <c r="E25" s="469"/>
      <c r="F25" s="467"/>
      <c r="G25" s="467"/>
      <c r="H25" s="467"/>
      <c r="I25" s="467"/>
      <c r="J25" s="259"/>
      <c r="K25" s="259"/>
      <c r="L25" s="259"/>
      <c r="M25" s="259"/>
      <c r="N25" s="259"/>
      <c r="O25" s="259"/>
      <c r="P25" s="259"/>
      <c r="Q25" s="259"/>
    </row>
    <row r="26" spans="1:17" ht="13.5">
      <c r="A26" s="259"/>
      <c r="B26" s="467"/>
      <c r="C26" s="467"/>
      <c r="D26" s="467"/>
      <c r="E26" s="467"/>
      <c r="F26" s="467"/>
      <c r="G26" s="467"/>
      <c r="H26" s="467"/>
      <c r="I26" s="467"/>
      <c r="J26" s="259"/>
      <c r="K26" s="259"/>
      <c r="L26" s="259"/>
      <c r="M26" s="259"/>
      <c r="N26" s="259"/>
      <c r="O26" s="259"/>
      <c r="P26" s="259"/>
      <c r="Q26" s="259"/>
    </row>
    <row r="27" spans="1:17" ht="13.5">
      <c r="A27" s="259"/>
      <c r="B27" s="467"/>
      <c r="C27" s="467"/>
      <c r="D27" s="467"/>
      <c r="E27" s="467"/>
      <c r="F27" s="467"/>
      <c r="G27" s="467"/>
      <c r="H27" s="467"/>
      <c r="I27" s="467"/>
      <c r="J27" s="259"/>
      <c r="K27" s="259"/>
      <c r="L27" s="259"/>
      <c r="M27" s="259"/>
      <c r="N27" s="259"/>
      <c r="O27" s="259"/>
      <c r="P27" s="259"/>
      <c r="Q27" s="259"/>
    </row>
    <row r="28" spans="1:17" ht="13.5" customHeight="1">
      <c r="A28" s="259"/>
      <c r="B28" s="261"/>
      <c r="C28" s="261"/>
      <c r="D28" s="263"/>
      <c r="E28" s="263"/>
      <c r="F28" s="263"/>
      <c r="G28" s="263"/>
      <c r="H28" s="263"/>
      <c r="I28" s="263"/>
      <c r="J28" s="259"/>
      <c r="K28" s="259"/>
      <c r="L28" s="259"/>
      <c r="M28" s="259"/>
      <c r="N28" s="259"/>
      <c r="O28" s="259"/>
      <c r="P28" s="259"/>
      <c r="Q28" s="259"/>
    </row>
    <row r="29" spans="1:17" ht="13.5" customHeight="1">
      <c r="A29" s="259"/>
      <c r="B29" s="261"/>
      <c r="C29" s="261"/>
      <c r="D29" s="263"/>
      <c r="E29" s="263"/>
      <c r="F29" s="263"/>
      <c r="G29" s="263"/>
      <c r="H29" s="263"/>
      <c r="I29" s="263"/>
      <c r="J29" s="259"/>
      <c r="K29" s="259"/>
      <c r="L29" s="259"/>
      <c r="M29" s="259"/>
      <c r="N29" s="259"/>
      <c r="O29" s="259"/>
      <c r="P29" s="259"/>
      <c r="Q29" s="259"/>
    </row>
    <row r="30" spans="1:17" ht="13.5" customHeight="1">
      <c r="A30" s="468" t="s">
        <v>1419</v>
      </c>
      <c r="B30" s="468"/>
      <c r="C30" s="468"/>
      <c r="D30" s="468"/>
      <c r="E30" s="468"/>
      <c r="F30" s="468"/>
      <c r="G30" s="468"/>
      <c r="H30" s="468"/>
      <c r="I30" s="263"/>
      <c r="J30" s="259"/>
      <c r="K30" s="259"/>
      <c r="L30" s="259"/>
      <c r="M30" s="259"/>
      <c r="N30" s="259"/>
      <c r="O30" s="259"/>
      <c r="P30" s="259"/>
      <c r="Q30" s="259"/>
    </row>
    <row r="31" spans="1:17" ht="13.5" customHeight="1">
      <c r="A31" s="468"/>
      <c r="B31" s="468"/>
      <c r="C31" s="468"/>
      <c r="D31" s="468"/>
      <c r="E31" s="468"/>
      <c r="F31" s="468"/>
      <c r="G31" s="468"/>
      <c r="H31" s="468"/>
      <c r="I31" s="263"/>
      <c r="J31" s="259"/>
      <c r="K31" s="259"/>
      <c r="L31" s="259"/>
      <c r="M31" s="259"/>
      <c r="N31" s="259"/>
      <c r="O31" s="259"/>
      <c r="P31" s="259"/>
      <c r="Q31" s="259"/>
    </row>
    <row r="32" spans="1:17" ht="13.5">
      <c r="A32" s="259"/>
      <c r="B32" s="467"/>
      <c r="C32" s="467"/>
      <c r="D32" s="467"/>
      <c r="E32" s="467"/>
      <c r="F32" s="467"/>
      <c r="G32" s="467"/>
      <c r="H32" s="467"/>
      <c r="I32" s="467"/>
      <c r="J32" s="259"/>
      <c r="K32" s="259"/>
      <c r="L32" s="259"/>
      <c r="M32" s="259"/>
      <c r="N32" s="259"/>
      <c r="O32" s="259"/>
      <c r="P32" s="259"/>
      <c r="Q32" s="259"/>
    </row>
    <row r="33" spans="1:17" ht="13.5">
      <c r="A33" s="259"/>
      <c r="B33" s="467"/>
      <c r="C33" s="467"/>
      <c r="D33" s="467"/>
      <c r="E33" s="467"/>
      <c r="F33" s="467"/>
      <c r="G33" s="467"/>
      <c r="H33" s="467"/>
      <c r="I33" s="467"/>
      <c r="J33" s="259"/>
      <c r="K33" s="259"/>
      <c r="L33" s="259"/>
      <c r="M33" s="259"/>
      <c r="N33" s="259"/>
      <c r="O33" s="259"/>
      <c r="P33" s="259"/>
      <c r="Q33" s="259"/>
    </row>
    <row r="34" spans="1:17" ht="13.5">
      <c r="A34" s="259"/>
      <c r="B34" s="467"/>
      <c r="C34" s="467"/>
      <c r="D34" s="467"/>
      <c r="E34" s="467"/>
      <c r="F34" s="467"/>
      <c r="G34" s="467"/>
      <c r="H34" s="467"/>
      <c r="I34" s="467"/>
      <c r="J34" s="259"/>
      <c r="K34" s="259"/>
      <c r="L34" s="259"/>
      <c r="M34" s="259"/>
      <c r="N34" s="259"/>
      <c r="O34" s="259"/>
      <c r="P34" s="259"/>
      <c r="Q34" s="259"/>
    </row>
    <row r="35" spans="1:17" ht="13.5">
      <c r="A35" s="259"/>
      <c r="B35" s="467"/>
      <c r="C35" s="467"/>
      <c r="D35" s="467"/>
      <c r="E35" s="467"/>
      <c r="F35" s="467"/>
      <c r="G35" s="467"/>
      <c r="H35" s="467"/>
      <c r="I35" s="467"/>
      <c r="J35" s="259"/>
      <c r="K35" s="259"/>
      <c r="L35" s="259"/>
      <c r="M35" s="259"/>
      <c r="N35" s="259"/>
      <c r="O35" s="259"/>
      <c r="P35" s="259"/>
      <c r="Q35" s="259"/>
    </row>
    <row r="36" spans="1:17" ht="13.5">
      <c r="A36" s="259"/>
      <c r="B36" s="467"/>
      <c r="C36" s="467"/>
      <c r="D36" s="467"/>
      <c r="E36" s="467"/>
      <c r="F36" s="467"/>
      <c r="G36" s="467"/>
      <c r="H36" s="467"/>
      <c r="I36" s="467"/>
      <c r="J36" s="259"/>
      <c r="K36" s="259"/>
      <c r="L36" s="259"/>
      <c r="M36" s="259"/>
      <c r="N36" s="259"/>
      <c r="O36" s="259"/>
      <c r="P36" s="259"/>
      <c r="Q36" s="259"/>
    </row>
    <row r="37" spans="1:17" ht="13.5">
      <c r="A37" s="259"/>
      <c r="B37" s="467"/>
      <c r="C37" s="467"/>
      <c r="D37" s="467"/>
      <c r="E37" s="467"/>
      <c r="F37" s="467"/>
      <c r="G37" s="467"/>
      <c r="H37" s="467"/>
      <c r="I37" s="467"/>
      <c r="J37" s="259"/>
      <c r="K37" s="259"/>
      <c r="L37" s="259"/>
      <c r="M37" s="259"/>
      <c r="N37" s="259"/>
      <c r="O37" s="259"/>
      <c r="P37" s="259"/>
      <c r="Q37" s="259"/>
    </row>
    <row r="38" spans="1:17" ht="13.5">
      <c r="A38" s="259"/>
      <c r="B38" s="467"/>
      <c r="C38" s="467"/>
      <c r="D38" s="467"/>
      <c r="E38" s="467"/>
      <c r="F38" s="467"/>
      <c r="G38" s="467"/>
      <c r="H38" s="467"/>
      <c r="I38" s="467"/>
      <c r="J38" s="259"/>
      <c r="K38" s="259"/>
      <c r="L38" s="259"/>
      <c r="M38" s="259"/>
      <c r="N38" s="259"/>
      <c r="O38" s="259"/>
      <c r="P38" s="259"/>
      <c r="Q38" s="259"/>
    </row>
    <row r="39" spans="1:17" ht="13.5">
      <c r="A39" s="259"/>
      <c r="B39" s="467"/>
      <c r="C39" s="467"/>
      <c r="D39" s="467"/>
      <c r="E39" s="467"/>
      <c r="F39" s="467"/>
      <c r="G39" s="467"/>
      <c r="H39" s="467"/>
      <c r="I39" s="467"/>
      <c r="J39" s="259"/>
      <c r="K39" s="259"/>
      <c r="L39" s="259"/>
      <c r="M39" s="259"/>
      <c r="N39" s="259"/>
      <c r="O39" s="259"/>
      <c r="P39" s="259"/>
      <c r="Q39" s="259"/>
    </row>
    <row r="40" spans="1:17" ht="13.5">
      <c r="A40" s="259"/>
      <c r="B40" s="467"/>
      <c r="C40" s="467"/>
      <c r="D40" s="467"/>
      <c r="E40" s="467"/>
      <c r="F40" s="467"/>
      <c r="G40" s="467"/>
      <c r="H40" s="467"/>
      <c r="I40" s="467"/>
      <c r="J40" s="259"/>
      <c r="K40" s="259"/>
      <c r="L40" s="259"/>
      <c r="M40" s="259"/>
      <c r="N40" s="259"/>
      <c r="O40" s="259"/>
      <c r="P40" s="259"/>
      <c r="Q40" s="259"/>
    </row>
    <row r="41" spans="1:17" ht="13.5">
      <c r="A41" s="259"/>
      <c r="B41" s="467"/>
      <c r="C41" s="467"/>
      <c r="D41" s="467"/>
      <c r="E41" s="467"/>
      <c r="F41" s="467"/>
      <c r="G41" s="467"/>
      <c r="H41" s="467"/>
      <c r="I41" s="467"/>
      <c r="J41" s="259"/>
      <c r="K41" s="259"/>
      <c r="L41" s="259"/>
      <c r="M41" s="259"/>
      <c r="N41" s="259"/>
      <c r="O41" s="259"/>
      <c r="P41" s="259"/>
      <c r="Q41" s="259"/>
    </row>
    <row r="42" spans="1:17" ht="13.5">
      <c r="A42" s="259"/>
      <c r="B42" s="467"/>
      <c r="C42" s="467"/>
      <c r="D42" s="467"/>
      <c r="E42" s="467"/>
      <c r="F42" s="467"/>
      <c r="G42" s="467"/>
      <c r="H42" s="467"/>
      <c r="I42" s="467"/>
      <c r="J42" s="259"/>
      <c r="K42" s="259"/>
      <c r="L42" s="259"/>
      <c r="M42" s="259"/>
      <c r="N42" s="259"/>
      <c r="O42" s="259"/>
      <c r="P42" s="259"/>
      <c r="Q42" s="259"/>
    </row>
    <row r="43" spans="1:17" ht="13.5">
      <c r="A43" s="259"/>
      <c r="B43" s="467"/>
      <c r="C43" s="467"/>
      <c r="D43" s="467"/>
      <c r="E43" s="467"/>
      <c r="F43" s="467"/>
      <c r="G43" s="467"/>
      <c r="H43" s="467"/>
      <c r="I43" s="467"/>
      <c r="J43" s="259"/>
      <c r="K43" s="259"/>
      <c r="L43" s="259"/>
      <c r="M43" s="259"/>
      <c r="N43" s="259"/>
      <c r="O43" s="259"/>
      <c r="P43" s="259"/>
      <c r="Q43" s="259"/>
    </row>
    <row r="44" spans="1:17" ht="13.5">
      <c r="A44" s="259"/>
      <c r="B44" s="467"/>
      <c r="C44" s="467"/>
      <c r="D44" s="467"/>
      <c r="E44" s="467"/>
      <c r="F44" s="467"/>
      <c r="G44" s="467"/>
      <c r="H44" s="467"/>
      <c r="I44" s="467"/>
      <c r="J44" s="259"/>
      <c r="K44" s="259"/>
      <c r="L44" s="259"/>
      <c r="M44" s="259"/>
      <c r="N44" s="259"/>
      <c r="O44" s="259"/>
      <c r="P44" s="259"/>
      <c r="Q44" s="259"/>
    </row>
    <row r="45" spans="1:17" ht="13.5">
      <c r="A45" s="259"/>
      <c r="B45" s="467"/>
      <c r="C45" s="467"/>
      <c r="D45" s="467"/>
      <c r="E45" s="467"/>
      <c r="F45" s="467"/>
      <c r="G45" s="467"/>
      <c r="H45" s="467"/>
      <c r="I45" s="467"/>
      <c r="J45" s="259"/>
      <c r="K45" s="259"/>
      <c r="L45" s="259"/>
      <c r="M45" s="259"/>
      <c r="N45" s="259"/>
      <c r="O45" s="259"/>
      <c r="P45" s="259"/>
      <c r="Q45" s="259"/>
    </row>
    <row r="46" spans="1:17" ht="13.5">
      <c r="A46" s="466" t="s">
        <v>1420</v>
      </c>
      <c r="B46" s="466"/>
      <c r="C46" s="466"/>
      <c r="D46" s="466"/>
      <c r="E46" s="466"/>
      <c r="F46" s="466"/>
      <c r="G46" s="466"/>
      <c r="H46" s="467"/>
      <c r="I46" s="467"/>
      <c r="J46" s="259"/>
      <c r="K46" s="259"/>
      <c r="L46" s="259"/>
      <c r="M46" s="259"/>
      <c r="N46" s="259"/>
      <c r="O46" s="259"/>
      <c r="P46" s="259"/>
      <c r="Q46" s="259"/>
    </row>
    <row r="47" spans="1:17" ht="13.5">
      <c r="A47" s="466"/>
      <c r="B47" s="466"/>
      <c r="C47" s="466"/>
      <c r="D47" s="466"/>
      <c r="E47" s="466"/>
      <c r="F47" s="466"/>
      <c r="G47" s="466"/>
      <c r="H47" s="467"/>
      <c r="I47" s="467"/>
      <c r="J47" s="259"/>
      <c r="K47" s="259"/>
      <c r="L47" s="259"/>
      <c r="M47" s="259"/>
      <c r="N47" s="259"/>
      <c r="O47" s="259"/>
      <c r="P47" s="259"/>
      <c r="Q47" s="259"/>
    </row>
    <row r="48" spans="1:17" ht="13.5">
      <c r="A48" s="259"/>
      <c r="B48" s="467"/>
      <c r="C48" s="467"/>
      <c r="D48" s="467"/>
      <c r="E48" s="467"/>
      <c r="F48" s="467"/>
      <c r="G48" s="467"/>
      <c r="H48" s="467"/>
      <c r="I48" s="467"/>
      <c r="J48" s="259"/>
      <c r="K48" s="259"/>
      <c r="L48" s="259"/>
      <c r="M48" s="259"/>
      <c r="N48" s="259"/>
      <c r="O48" s="259"/>
      <c r="P48" s="259"/>
      <c r="Q48" s="259"/>
    </row>
    <row r="49" spans="1:17" ht="13.5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</row>
    <row r="50" spans="1:17" ht="13.5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</row>
    <row r="51" spans="1:17" ht="13.5">
      <c r="A51" s="259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</row>
    <row r="52" spans="1:17" ht="13.5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</row>
    <row r="53" spans="1:17" ht="13.5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</row>
    <row r="54" spans="1:17" ht="13.5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</row>
    <row r="55" spans="1:17" ht="13.5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</row>
    <row r="56" spans="1:17" ht="13.5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</row>
    <row r="57" spans="1:17" ht="13.5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</row>
    <row r="58" spans="1:17" ht="13.5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</row>
    <row r="59" spans="1:17" ht="13.5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</row>
    <row r="60" spans="1:17" ht="13.5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</row>
    <row r="61" spans="1:17" ht="13.5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</row>
    <row r="62" spans="1:17" ht="13.5">
      <c r="A62" s="466" t="s">
        <v>1421</v>
      </c>
      <c r="B62" s="466"/>
      <c r="C62" s="466"/>
      <c r="D62" s="466"/>
      <c r="E62" s="466"/>
      <c r="F62" s="466"/>
      <c r="G62" s="466"/>
      <c r="H62" s="466"/>
      <c r="I62" s="259"/>
      <c r="J62" s="259"/>
      <c r="K62" s="259"/>
      <c r="L62" s="259"/>
      <c r="M62" s="259"/>
      <c r="N62" s="259"/>
      <c r="O62" s="259"/>
      <c r="P62" s="259"/>
      <c r="Q62" s="259"/>
    </row>
    <row r="63" spans="1:17" ht="13.5">
      <c r="A63" s="466"/>
      <c r="B63" s="466"/>
      <c r="C63" s="466"/>
      <c r="D63" s="466"/>
      <c r="E63" s="466"/>
      <c r="F63" s="466"/>
      <c r="G63" s="466"/>
      <c r="H63" s="466"/>
      <c r="I63" s="259"/>
      <c r="J63" s="259"/>
      <c r="K63" s="259"/>
      <c r="L63" s="259"/>
      <c r="M63" s="259"/>
      <c r="N63" s="259"/>
      <c r="O63" s="259"/>
      <c r="P63" s="259"/>
      <c r="Q63" s="259"/>
    </row>
    <row r="64" spans="1:17" ht="13.5">
      <c r="A64" s="259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</row>
    <row r="65" spans="1:17" ht="13.5">
      <c r="A65" s="259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</row>
    <row r="66" spans="1:17" ht="13.5">
      <c r="A66" s="259"/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</row>
    <row r="67" spans="1:17" ht="13.5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</row>
    <row r="68" spans="1:17" ht="13.5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</row>
    <row r="69" spans="1:17" ht="13.5">
      <c r="A69" s="259"/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</row>
    <row r="70" spans="1:17" ht="13.5">
      <c r="A70" s="259"/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</row>
    <row r="71" spans="1:17" ht="13.5">
      <c r="A71" s="259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</row>
    <row r="72" spans="1:17" ht="13.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</row>
    <row r="73" spans="1:17" ht="13.5">
      <c r="A73" s="259"/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</row>
    <row r="74" spans="1:17" ht="13.5">
      <c r="A74" s="259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</row>
    <row r="75" spans="1:17" ht="13.5">
      <c r="A75" s="259"/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</row>
    <row r="76" spans="1:17" ht="13.5">
      <c r="A76" s="259"/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</row>
    <row r="77" spans="1:17" ht="13.5">
      <c r="A77" s="259"/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</row>
    <row r="78" spans="1:17" ht="13.5">
      <c r="A78" s="466" t="s">
        <v>1422</v>
      </c>
      <c r="B78" s="466"/>
      <c r="C78" s="466"/>
      <c r="D78" s="466"/>
      <c r="E78" s="466"/>
      <c r="F78" s="466"/>
      <c r="G78" s="466"/>
      <c r="H78" s="466"/>
      <c r="I78" s="259"/>
      <c r="J78" s="259"/>
      <c r="K78" s="259"/>
      <c r="L78" s="259"/>
      <c r="M78" s="259"/>
      <c r="N78" s="259"/>
      <c r="O78" s="259"/>
      <c r="P78" s="259"/>
      <c r="Q78" s="259"/>
    </row>
    <row r="79" spans="1:17" ht="13.5">
      <c r="A79" s="466"/>
      <c r="B79" s="466"/>
      <c r="C79" s="466"/>
      <c r="D79" s="466"/>
      <c r="E79" s="466"/>
      <c r="F79" s="466"/>
      <c r="G79" s="466"/>
      <c r="H79" s="466"/>
      <c r="I79" s="259"/>
      <c r="J79" s="259"/>
      <c r="K79" s="259"/>
      <c r="L79" s="259"/>
      <c r="M79" s="259"/>
      <c r="N79" s="259"/>
      <c r="O79" s="259"/>
      <c r="P79" s="259"/>
      <c r="Q79" s="259"/>
    </row>
  </sheetData>
  <sheetProtection/>
  <mergeCells count="69">
    <mergeCell ref="H46:I47"/>
    <mergeCell ref="A46:G47"/>
    <mergeCell ref="H9:I10"/>
    <mergeCell ref="B44:C45"/>
    <mergeCell ref="D44:E45"/>
    <mergeCell ref="F44:G45"/>
    <mergeCell ref="H44:I45"/>
    <mergeCell ref="B7:C10"/>
    <mergeCell ref="B16:C19"/>
    <mergeCell ref="D16:E17"/>
    <mergeCell ref="B1:H2"/>
    <mergeCell ref="B5:C6"/>
    <mergeCell ref="D5:E6"/>
    <mergeCell ref="F5:G6"/>
    <mergeCell ref="H5:I6"/>
    <mergeCell ref="F16:G17"/>
    <mergeCell ref="D7:E8"/>
    <mergeCell ref="F7:G8"/>
    <mergeCell ref="A14:H15"/>
    <mergeCell ref="H7:I8"/>
    <mergeCell ref="D9:E10"/>
    <mergeCell ref="F9:G10"/>
    <mergeCell ref="H16:I17"/>
    <mergeCell ref="D18:E19"/>
    <mergeCell ref="F18:G19"/>
    <mergeCell ref="H18:I19"/>
    <mergeCell ref="B20:C23"/>
    <mergeCell ref="D20:E21"/>
    <mergeCell ref="F20:G21"/>
    <mergeCell ref="H20:I21"/>
    <mergeCell ref="D22:E23"/>
    <mergeCell ref="F22:G23"/>
    <mergeCell ref="H22:I23"/>
    <mergeCell ref="A30:H31"/>
    <mergeCell ref="B24:C27"/>
    <mergeCell ref="D24:E25"/>
    <mergeCell ref="F24:G25"/>
    <mergeCell ref="H24:I25"/>
    <mergeCell ref="D26:E27"/>
    <mergeCell ref="F26:G27"/>
    <mergeCell ref="H26:I27"/>
    <mergeCell ref="B32:C35"/>
    <mergeCell ref="D32:E33"/>
    <mergeCell ref="F32:G33"/>
    <mergeCell ref="H32:I33"/>
    <mergeCell ref="D34:E35"/>
    <mergeCell ref="F34:G35"/>
    <mergeCell ref="H34:I35"/>
    <mergeCell ref="H36:I37"/>
    <mergeCell ref="D38:E39"/>
    <mergeCell ref="F38:G39"/>
    <mergeCell ref="H38:I39"/>
    <mergeCell ref="B36:C39"/>
    <mergeCell ref="D36:E37"/>
    <mergeCell ref="D40:E41"/>
    <mergeCell ref="F36:G37"/>
    <mergeCell ref="F40:G41"/>
    <mergeCell ref="D42:E43"/>
    <mergeCell ref="F42:G43"/>
    <mergeCell ref="H42:I43"/>
    <mergeCell ref="B40:C41"/>
    <mergeCell ref="B42:C43"/>
    <mergeCell ref="H40:I41"/>
    <mergeCell ref="A62:H63"/>
    <mergeCell ref="A78:H79"/>
    <mergeCell ref="B48:C48"/>
    <mergeCell ref="D48:E48"/>
    <mergeCell ref="F48:G48"/>
    <mergeCell ref="H48:I48"/>
  </mergeCells>
  <printOptions/>
  <pageMargins left="0" right="0" top="0.7480314960629921" bottom="0.7480314960629921" header="0.31496062992125984" footer="0.31496062992125984"/>
  <pageSetup orientation="portrait" paperSize="9" scale="10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/>
  <dimension ref="A2:T584"/>
  <sheetViews>
    <sheetView zoomScaleSheetLayoutView="100" workbookViewId="0" topLeftCell="A382">
      <selection activeCell="M382" sqref="C1:M16384"/>
    </sheetView>
  </sheetViews>
  <sheetFormatPr defaultColWidth="9.00390625" defaultRowHeight="13.5" customHeight="1"/>
  <cols>
    <col min="1" max="1" width="8.00390625" style="76" customWidth="1"/>
    <col min="2" max="2" width="6.75390625" style="76" customWidth="1"/>
    <col min="3" max="9" width="1.12109375" style="76" hidden="1" customWidth="1"/>
    <col min="10" max="11" width="1.12109375" style="87" hidden="1" customWidth="1"/>
    <col min="12" max="13" width="1.12109375" style="76" hidden="1" customWidth="1"/>
    <col min="14" max="16384" width="16.125" style="76" customWidth="1"/>
  </cols>
  <sheetData>
    <row r="2" spans="2:8" ht="13.5" customHeight="1">
      <c r="B2" s="478" t="s">
        <v>1305</v>
      </c>
      <c r="C2" s="478"/>
      <c r="D2" s="477" t="s">
        <v>1306</v>
      </c>
      <c r="E2" s="477"/>
      <c r="F2" s="477"/>
      <c r="G2" s="477"/>
      <c r="H2" s="477"/>
    </row>
    <row r="3" spans="2:8" ht="13.5" customHeight="1">
      <c r="B3" s="478"/>
      <c r="C3" s="478"/>
      <c r="D3" s="477"/>
      <c r="E3" s="477"/>
      <c r="F3" s="477"/>
      <c r="G3" s="477"/>
      <c r="H3" s="477"/>
    </row>
    <row r="4" spans="2:8" ht="13.5" customHeight="1">
      <c r="B4" s="110" t="s">
        <v>1191</v>
      </c>
      <c r="G4" s="76" t="s">
        <v>1307</v>
      </c>
      <c r="H4" s="76" t="s">
        <v>1308</v>
      </c>
    </row>
    <row r="5" spans="2:8" ht="13.5" customHeight="1">
      <c r="B5" s="110" t="s">
        <v>1191</v>
      </c>
      <c r="G5" s="115">
        <f>COUNTIF(M4:M15,"東近江市")</f>
        <v>0</v>
      </c>
      <c r="H5" s="116">
        <f>(G5/RIGHT(A15,2))</f>
        <v>0</v>
      </c>
    </row>
    <row r="6" spans="1:13" ht="13.5" customHeight="1">
      <c r="A6" s="165" t="s">
        <v>1309</v>
      </c>
      <c r="B6" s="202" t="s">
        <v>1310</v>
      </c>
      <c r="C6" s="76" t="s">
        <v>1311</v>
      </c>
      <c r="D6" s="110" t="s">
        <v>1191</v>
      </c>
      <c r="F6" s="203" t="str">
        <f>A6</f>
        <v>A01</v>
      </c>
      <c r="G6" s="110" t="str">
        <f>B6&amp;C6</f>
        <v>塩田浩三</v>
      </c>
      <c r="H6" s="76" t="str">
        <f>D6</f>
        <v>安土ＴＣ</v>
      </c>
      <c r="I6" s="110" t="s">
        <v>384</v>
      </c>
      <c r="J6" s="110">
        <v>1956</v>
      </c>
      <c r="K6" s="110">
        <f aca="true" t="shared" si="0" ref="K6:K15">2015-J6</f>
        <v>59</v>
      </c>
      <c r="L6" s="78" t="str">
        <f aca="true" t="shared" si="1" ref="L6:L15">IF(G6="","",IF(COUNTIF($G$3:$G$15,G6)&gt;1,"2重登録","OK"))</f>
        <v>OK</v>
      </c>
      <c r="M6" s="93" t="s">
        <v>1192</v>
      </c>
    </row>
    <row r="7" spans="1:13" ht="13.5" customHeight="1">
      <c r="A7" s="165" t="s">
        <v>1193</v>
      </c>
      <c r="B7" s="202" t="s">
        <v>1194</v>
      </c>
      <c r="C7" s="76" t="s">
        <v>1195</v>
      </c>
      <c r="D7" s="110" t="s">
        <v>1191</v>
      </c>
      <c r="F7" s="203" t="str">
        <f aca="true" t="shared" si="2" ref="F7:F15">A7</f>
        <v>A02</v>
      </c>
      <c r="G7" s="110" t="str">
        <f aca="true" t="shared" si="3" ref="G7:G15">B7&amp;C7</f>
        <v>寺田昌登</v>
      </c>
      <c r="H7" s="76" t="str">
        <f aca="true" t="shared" si="4" ref="H7:H15">D7</f>
        <v>安土ＴＣ</v>
      </c>
      <c r="I7" s="110" t="s">
        <v>384</v>
      </c>
      <c r="J7" s="110">
        <v>1947</v>
      </c>
      <c r="K7" s="110">
        <f t="shared" si="0"/>
        <v>68</v>
      </c>
      <c r="L7" s="78" t="str">
        <f t="shared" si="1"/>
        <v>OK</v>
      </c>
      <c r="M7" s="93" t="s">
        <v>1192</v>
      </c>
    </row>
    <row r="8" spans="1:13" ht="13.5" customHeight="1">
      <c r="A8" s="165" t="s">
        <v>1196</v>
      </c>
      <c r="B8" s="202" t="s">
        <v>1074</v>
      </c>
      <c r="C8" s="76" t="s">
        <v>1312</v>
      </c>
      <c r="D8" s="110" t="s">
        <v>1191</v>
      </c>
      <c r="F8" s="203" t="str">
        <f t="shared" si="2"/>
        <v>A03</v>
      </c>
      <c r="G8" s="110" t="str">
        <f t="shared" si="3"/>
        <v>神山勝治</v>
      </c>
      <c r="H8" s="76" t="str">
        <f t="shared" si="4"/>
        <v>安土ＴＣ</v>
      </c>
      <c r="I8" s="110" t="s">
        <v>384</v>
      </c>
      <c r="J8" s="110">
        <v>1964</v>
      </c>
      <c r="K8" s="110">
        <f t="shared" si="0"/>
        <v>51</v>
      </c>
      <c r="L8" s="78" t="str">
        <f t="shared" si="1"/>
        <v>OK</v>
      </c>
      <c r="M8" s="93" t="s">
        <v>1192</v>
      </c>
    </row>
    <row r="9" spans="1:13" ht="13.5" customHeight="1">
      <c r="A9" s="165" t="s">
        <v>1197</v>
      </c>
      <c r="B9" s="202" t="s">
        <v>1198</v>
      </c>
      <c r="C9" s="76" t="s">
        <v>1313</v>
      </c>
      <c r="D9" s="110" t="s">
        <v>1191</v>
      </c>
      <c r="F9" s="203" t="str">
        <f t="shared" si="2"/>
        <v>A04</v>
      </c>
      <c r="G9" s="110" t="str">
        <f t="shared" si="3"/>
        <v>片山光紀</v>
      </c>
      <c r="H9" s="76" t="str">
        <f t="shared" si="4"/>
        <v>安土ＴＣ</v>
      </c>
      <c r="I9" s="110" t="s">
        <v>384</v>
      </c>
      <c r="J9" s="110">
        <v>1965</v>
      </c>
      <c r="K9" s="110">
        <f t="shared" si="0"/>
        <v>50</v>
      </c>
      <c r="L9" s="78" t="str">
        <f t="shared" si="1"/>
        <v>OK</v>
      </c>
      <c r="M9" s="93" t="s">
        <v>1192</v>
      </c>
    </row>
    <row r="10" spans="1:13" ht="13.5" customHeight="1">
      <c r="A10" s="165" t="s">
        <v>1199</v>
      </c>
      <c r="B10" s="202" t="s">
        <v>1200</v>
      </c>
      <c r="C10" s="76" t="s">
        <v>1201</v>
      </c>
      <c r="D10" s="110" t="s">
        <v>1191</v>
      </c>
      <c r="F10" s="203" t="str">
        <f t="shared" si="2"/>
        <v>A05</v>
      </c>
      <c r="G10" s="110" t="str">
        <f t="shared" si="3"/>
        <v>濱邊皓彦</v>
      </c>
      <c r="H10" s="76" t="str">
        <f t="shared" si="4"/>
        <v>安土ＴＣ</v>
      </c>
      <c r="I10" s="110" t="s">
        <v>384</v>
      </c>
      <c r="J10" s="110">
        <v>1941</v>
      </c>
      <c r="K10" s="110">
        <f t="shared" si="0"/>
        <v>74</v>
      </c>
      <c r="L10" s="78" t="str">
        <f t="shared" si="1"/>
        <v>OK</v>
      </c>
      <c r="M10" s="93" t="s">
        <v>1192</v>
      </c>
    </row>
    <row r="11" spans="1:13" ht="13.5" customHeight="1">
      <c r="A11" s="165" t="s">
        <v>1202</v>
      </c>
      <c r="B11" s="202" t="s">
        <v>1203</v>
      </c>
      <c r="C11" s="76" t="s">
        <v>1314</v>
      </c>
      <c r="D11" s="110" t="s">
        <v>1191</v>
      </c>
      <c r="F11" s="203" t="str">
        <f t="shared" si="2"/>
        <v>A06</v>
      </c>
      <c r="G11" s="110" t="str">
        <f t="shared" si="3"/>
        <v>河村能裕</v>
      </c>
      <c r="H11" s="76" t="str">
        <f t="shared" si="4"/>
        <v>安土ＴＣ</v>
      </c>
      <c r="I11" s="110" t="s">
        <v>384</v>
      </c>
      <c r="J11" s="110">
        <v>1969</v>
      </c>
      <c r="K11" s="110">
        <f t="shared" si="0"/>
        <v>46</v>
      </c>
      <c r="L11" s="78" t="str">
        <f t="shared" si="1"/>
        <v>OK</v>
      </c>
      <c r="M11" s="93" t="s">
        <v>1204</v>
      </c>
    </row>
    <row r="12" spans="1:13" ht="13.5" customHeight="1">
      <c r="A12" s="165" t="s">
        <v>1205</v>
      </c>
      <c r="B12" s="204" t="s">
        <v>1075</v>
      </c>
      <c r="C12" s="76" t="s">
        <v>1315</v>
      </c>
      <c r="D12" s="110" t="s">
        <v>1191</v>
      </c>
      <c r="F12" s="203" t="str">
        <f t="shared" si="2"/>
        <v>A07</v>
      </c>
      <c r="G12" s="110" t="str">
        <f t="shared" si="3"/>
        <v>松村友二</v>
      </c>
      <c r="H12" s="76" t="str">
        <f t="shared" si="4"/>
        <v>安土ＴＣ</v>
      </c>
      <c r="I12" s="110" t="s">
        <v>384</v>
      </c>
      <c r="J12" s="110">
        <v>1965</v>
      </c>
      <c r="K12" s="110">
        <f t="shared" si="0"/>
        <v>50</v>
      </c>
      <c r="L12" s="78" t="str">
        <f t="shared" si="1"/>
        <v>OK</v>
      </c>
      <c r="M12" s="93" t="s">
        <v>1192</v>
      </c>
    </row>
    <row r="13" spans="1:13" ht="13.5" customHeight="1">
      <c r="A13" s="165" t="s">
        <v>1206</v>
      </c>
      <c r="B13" s="204" t="s">
        <v>1207</v>
      </c>
      <c r="C13" s="76" t="s">
        <v>1208</v>
      </c>
      <c r="D13" s="110" t="s">
        <v>1191</v>
      </c>
      <c r="F13" s="203" t="str">
        <f t="shared" si="2"/>
        <v>A08</v>
      </c>
      <c r="G13" s="110" t="str">
        <f t="shared" si="3"/>
        <v>住田安司</v>
      </c>
      <c r="H13" s="76" t="str">
        <f t="shared" si="4"/>
        <v>安土ＴＣ</v>
      </c>
      <c r="I13" s="110" t="s">
        <v>384</v>
      </c>
      <c r="J13" s="110">
        <v>1977</v>
      </c>
      <c r="K13" s="110">
        <f t="shared" si="0"/>
        <v>38</v>
      </c>
      <c r="L13" s="78" t="str">
        <f t="shared" si="1"/>
        <v>OK</v>
      </c>
      <c r="M13" s="93" t="s">
        <v>1192</v>
      </c>
    </row>
    <row r="14" spans="1:13" ht="13.5" customHeight="1">
      <c r="A14" s="165" t="s">
        <v>1209</v>
      </c>
      <c r="B14" s="204" t="s">
        <v>1076</v>
      </c>
      <c r="C14" s="76" t="s">
        <v>1316</v>
      </c>
      <c r="D14" s="110" t="s">
        <v>1191</v>
      </c>
      <c r="F14" s="203" t="str">
        <f t="shared" si="2"/>
        <v>A09</v>
      </c>
      <c r="G14" s="110" t="str">
        <f t="shared" si="3"/>
        <v>北川栄治</v>
      </c>
      <c r="H14" s="76" t="str">
        <f t="shared" si="4"/>
        <v>安土ＴＣ</v>
      </c>
      <c r="I14" s="110" t="s">
        <v>384</v>
      </c>
      <c r="J14" s="110">
        <v>1971</v>
      </c>
      <c r="K14" s="110">
        <f t="shared" si="0"/>
        <v>44</v>
      </c>
      <c r="L14" s="78" t="str">
        <f t="shared" si="1"/>
        <v>OK</v>
      </c>
      <c r="M14" s="93" t="s">
        <v>1192</v>
      </c>
    </row>
    <row r="15" spans="1:13" ht="13.5">
      <c r="A15" s="165" t="s">
        <v>1210</v>
      </c>
      <c r="B15" s="110" t="s">
        <v>1211</v>
      </c>
      <c r="C15" s="77" t="s">
        <v>1317</v>
      </c>
      <c r="D15" s="110" t="s">
        <v>1191</v>
      </c>
      <c r="F15" s="203" t="str">
        <f t="shared" si="2"/>
        <v>A10</v>
      </c>
      <c r="G15" s="110" t="str">
        <f t="shared" si="3"/>
        <v>脇野佳邦</v>
      </c>
      <c r="H15" s="76" t="str">
        <f t="shared" si="4"/>
        <v>安土ＴＣ</v>
      </c>
      <c r="I15" s="110" t="s">
        <v>384</v>
      </c>
      <c r="J15" s="110">
        <v>1973</v>
      </c>
      <c r="K15" s="110">
        <f t="shared" si="0"/>
        <v>42</v>
      </c>
      <c r="L15" s="78" t="str">
        <f t="shared" si="1"/>
        <v>OK</v>
      </c>
      <c r="M15" s="93" t="s">
        <v>1192</v>
      </c>
    </row>
    <row r="19" spans="2:12" s="93" customFormat="1" ht="13.5">
      <c r="B19" s="478" t="s">
        <v>1077</v>
      </c>
      <c r="C19" s="478"/>
      <c r="D19" s="478" t="s">
        <v>1078</v>
      </c>
      <c r="E19" s="478"/>
      <c r="F19" s="478"/>
      <c r="G19" s="478"/>
      <c r="H19" s="478"/>
      <c r="I19" s="110"/>
      <c r="J19" s="110"/>
      <c r="K19" s="110"/>
      <c r="L19" s="78"/>
    </row>
    <row r="20" spans="2:12" s="93" customFormat="1" ht="13.5">
      <c r="B20" s="478"/>
      <c r="C20" s="478"/>
      <c r="D20" s="478"/>
      <c r="E20" s="478"/>
      <c r="F20" s="478"/>
      <c r="G20" s="478"/>
      <c r="H20" s="478"/>
      <c r="I20" s="110"/>
      <c r="J20" s="110"/>
      <c r="K20" s="110"/>
      <c r="L20" s="78"/>
    </row>
    <row r="21" spans="2:12" s="93" customFormat="1" ht="13.5">
      <c r="B21" s="110"/>
      <c r="C21" s="110"/>
      <c r="D21" s="110"/>
      <c r="E21" s="110"/>
      <c r="F21" s="110"/>
      <c r="G21" s="76" t="s">
        <v>1079</v>
      </c>
      <c r="H21" s="76" t="s">
        <v>1080</v>
      </c>
      <c r="I21" s="76"/>
      <c r="J21" s="87"/>
      <c r="K21" s="110"/>
      <c r="L21" s="78"/>
    </row>
    <row r="22" spans="1:12" s="93" customFormat="1" ht="13.5">
      <c r="A22" s="79"/>
      <c r="B22" s="482"/>
      <c r="C22" s="482"/>
      <c r="D22" s="110"/>
      <c r="E22" s="110"/>
      <c r="F22" s="110"/>
      <c r="G22" s="115">
        <f>COUNTIF(M24:M53,"東近江市")</f>
        <v>0</v>
      </c>
      <c r="H22" s="116">
        <v>0</v>
      </c>
      <c r="I22" s="76"/>
      <c r="J22" s="87"/>
      <c r="K22" s="110"/>
      <c r="L22" s="78"/>
    </row>
    <row r="23" spans="1:12" s="93" customFormat="1" ht="13.5">
      <c r="A23" s="79"/>
      <c r="B23" s="79"/>
      <c r="C23" s="79"/>
      <c r="D23" s="110" t="s">
        <v>1120</v>
      </c>
      <c r="E23" s="110"/>
      <c r="F23" s="110"/>
      <c r="G23" s="115"/>
      <c r="H23" s="116" t="s">
        <v>1121</v>
      </c>
      <c r="I23" s="76"/>
      <c r="J23" s="87"/>
      <c r="K23" s="110"/>
      <c r="L23" s="78"/>
    </row>
    <row r="24" spans="1:13" s="147" customFormat="1" ht="13.5">
      <c r="A24" s="147" t="s">
        <v>1122</v>
      </c>
      <c r="B24" s="109" t="s">
        <v>903</v>
      </c>
      <c r="C24" s="147" t="s">
        <v>904</v>
      </c>
      <c r="D24" s="147" t="s">
        <v>905</v>
      </c>
      <c r="F24" s="147" t="str">
        <f>A24</f>
        <v>B01</v>
      </c>
      <c r="G24" s="147" t="str">
        <f>B24&amp;C24</f>
        <v>池端誠治</v>
      </c>
      <c r="H24" s="147" t="s">
        <v>905</v>
      </c>
      <c r="I24" s="147" t="s">
        <v>384</v>
      </c>
      <c r="J24" s="147">
        <v>1972</v>
      </c>
      <c r="K24" s="88">
        <f>IF(J24="","",(2013-J24))</f>
        <v>41</v>
      </c>
      <c r="L24" s="78" t="str">
        <f aca="true" t="shared" si="5" ref="L24:L53">IF(G24="","",IF(COUNTIF($G$3:$G$634,G24)&gt;1,"2重登録","OK"))</f>
        <v>OK</v>
      </c>
      <c r="M24" s="147" t="s">
        <v>430</v>
      </c>
    </row>
    <row r="25" spans="1:17" s="147" customFormat="1" ht="13.5">
      <c r="A25" s="147" t="s">
        <v>1318</v>
      </c>
      <c r="B25" s="147" t="s">
        <v>1123</v>
      </c>
      <c r="C25" s="147" t="s">
        <v>1124</v>
      </c>
      <c r="D25" s="147" t="s">
        <v>1319</v>
      </c>
      <c r="F25" s="147" t="str">
        <f aca="true" t="shared" si="6" ref="F25:F53">A25</f>
        <v>B02</v>
      </c>
      <c r="G25" s="147" t="str">
        <f aca="true" t="shared" si="7" ref="G25:G53">B25&amp;C25</f>
        <v>荻野義之</v>
      </c>
      <c r="H25" s="147" t="s">
        <v>1319</v>
      </c>
      <c r="I25" s="147" t="s">
        <v>384</v>
      </c>
      <c r="K25" s="88">
        <f aca="true" t="shared" si="8" ref="K25:K53">IF(J25="","",(2013-J25))</f>
      </c>
      <c r="L25" s="78" t="str">
        <f t="shared" si="5"/>
        <v>OK</v>
      </c>
      <c r="M25" s="147" t="s">
        <v>426</v>
      </c>
      <c r="Q25" s="109"/>
    </row>
    <row r="26" spans="1:17" s="147" customFormat="1" ht="13.5">
      <c r="A26" s="147" t="s">
        <v>482</v>
      </c>
      <c r="B26" s="147" t="s">
        <v>906</v>
      </c>
      <c r="C26" s="147" t="s">
        <v>907</v>
      </c>
      <c r="D26" s="147" t="s">
        <v>905</v>
      </c>
      <c r="F26" s="147" t="str">
        <f t="shared" si="6"/>
        <v>B03</v>
      </c>
      <c r="G26" s="147" t="str">
        <f t="shared" si="7"/>
        <v>押谷繁樹</v>
      </c>
      <c r="H26" s="147" t="s">
        <v>905</v>
      </c>
      <c r="I26" s="147" t="s">
        <v>384</v>
      </c>
      <c r="J26" s="147">
        <v>1981</v>
      </c>
      <c r="K26" s="88">
        <f t="shared" si="8"/>
        <v>32</v>
      </c>
      <c r="L26" s="78" t="str">
        <f t="shared" si="5"/>
        <v>OK</v>
      </c>
      <c r="M26" s="147" t="s">
        <v>982</v>
      </c>
      <c r="Q26" s="109"/>
    </row>
    <row r="27" spans="1:17" s="147" customFormat="1" ht="13.5">
      <c r="A27" s="147" t="s">
        <v>483</v>
      </c>
      <c r="B27" s="147" t="s">
        <v>1125</v>
      </c>
      <c r="C27" s="147" t="s">
        <v>909</v>
      </c>
      <c r="D27" s="147" t="s">
        <v>905</v>
      </c>
      <c r="F27" s="147" t="str">
        <f t="shared" si="6"/>
        <v>B04</v>
      </c>
      <c r="G27" s="147" t="str">
        <f t="shared" si="7"/>
        <v>金谷太郎</v>
      </c>
      <c r="H27" s="147" t="s">
        <v>905</v>
      </c>
      <c r="I27" s="147" t="s">
        <v>384</v>
      </c>
      <c r="J27" s="147">
        <v>1976</v>
      </c>
      <c r="K27" s="88">
        <f t="shared" si="8"/>
        <v>37</v>
      </c>
      <c r="L27" s="78" t="str">
        <f t="shared" si="5"/>
        <v>OK</v>
      </c>
      <c r="M27" s="147" t="s">
        <v>430</v>
      </c>
      <c r="Q27" s="109"/>
    </row>
    <row r="28" spans="1:17" s="147" customFormat="1" ht="13.5">
      <c r="A28" s="147" t="s">
        <v>484</v>
      </c>
      <c r="B28" s="147" t="s">
        <v>980</v>
      </c>
      <c r="C28" s="147" t="s">
        <v>1126</v>
      </c>
      <c r="D28" s="147" t="s">
        <v>926</v>
      </c>
      <c r="F28" s="147" t="str">
        <f t="shared" si="6"/>
        <v>B05</v>
      </c>
      <c r="G28" s="147" t="str">
        <f t="shared" si="7"/>
        <v>佐野望</v>
      </c>
      <c r="H28" s="147" t="s">
        <v>926</v>
      </c>
      <c r="I28" s="147" t="s">
        <v>384</v>
      </c>
      <c r="J28" s="147">
        <v>1982</v>
      </c>
      <c r="K28" s="88">
        <f t="shared" si="8"/>
        <v>31</v>
      </c>
      <c r="L28" s="78" t="str">
        <f t="shared" si="5"/>
        <v>OK</v>
      </c>
      <c r="M28" s="147" t="s">
        <v>430</v>
      </c>
      <c r="Q28" s="109"/>
    </row>
    <row r="29" spans="1:13" s="147" customFormat="1" ht="13.5">
      <c r="A29" s="147" t="s">
        <v>485</v>
      </c>
      <c r="B29" s="147" t="s">
        <v>856</v>
      </c>
      <c r="C29" s="147" t="s">
        <v>910</v>
      </c>
      <c r="D29" s="147" t="s">
        <v>1319</v>
      </c>
      <c r="F29" s="147" t="str">
        <f t="shared" si="6"/>
        <v>B06</v>
      </c>
      <c r="G29" s="147" t="str">
        <f t="shared" si="7"/>
        <v>谷口友宏</v>
      </c>
      <c r="H29" s="147" t="s">
        <v>1319</v>
      </c>
      <c r="I29" s="147" t="s">
        <v>384</v>
      </c>
      <c r="J29" s="147">
        <v>1980</v>
      </c>
      <c r="K29" s="88">
        <f t="shared" si="8"/>
        <v>33</v>
      </c>
      <c r="L29" s="78" t="str">
        <f t="shared" si="5"/>
        <v>OK</v>
      </c>
      <c r="M29" s="147" t="s">
        <v>430</v>
      </c>
    </row>
    <row r="30" spans="1:13" s="147" customFormat="1" ht="13.5">
      <c r="A30" s="147" t="s">
        <v>486</v>
      </c>
      <c r="B30" s="147" t="s">
        <v>1106</v>
      </c>
      <c r="C30" s="147" t="s">
        <v>911</v>
      </c>
      <c r="D30" s="147" t="s">
        <v>1319</v>
      </c>
      <c r="F30" s="147" t="str">
        <f t="shared" si="6"/>
        <v>B07</v>
      </c>
      <c r="G30" s="147" t="str">
        <f t="shared" si="7"/>
        <v>辻義規</v>
      </c>
      <c r="H30" s="147" t="s">
        <v>1319</v>
      </c>
      <c r="I30" s="147" t="s">
        <v>384</v>
      </c>
      <c r="J30" s="147">
        <v>1973</v>
      </c>
      <c r="K30" s="88">
        <f t="shared" si="8"/>
        <v>40</v>
      </c>
      <c r="L30" s="78" t="str">
        <f t="shared" si="5"/>
        <v>OK</v>
      </c>
      <c r="M30" s="147" t="s">
        <v>430</v>
      </c>
    </row>
    <row r="31" spans="1:13" s="147" customFormat="1" ht="13.5">
      <c r="A31" s="147" t="s">
        <v>487</v>
      </c>
      <c r="B31" s="147" t="s">
        <v>392</v>
      </c>
      <c r="C31" s="147" t="s">
        <v>858</v>
      </c>
      <c r="D31" s="147" t="s">
        <v>905</v>
      </c>
      <c r="F31" s="147" t="str">
        <f t="shared" si="6"/>
        <v>B08</v>
      </c>
      <c r="G31" s="147" t="str">
        <f t="shared" si="7"/>
        <v>土田哲也</v>
      </c>
      <c r="H31" s="147" t="s">
        <v>905</v>
      </c>
      <c r="I31" s="147" t="s">
        <v>384</v>
      </c>
      <c r="J31" s="147">
        <v>1990</v>
      </c>
      <c r="K31" s="88">
        <f t="shared" si="8"/>
        <v>23</v>
      </c>
      <c r="L31" s="78" t="str">
        <f t="shared" si="5"/>
        <v>OK</v>
      </c>
      <c r="M31" s="147" t="s">
        <v>982</v>
      </c>
    </row>
    <row r="32" spans="1:13" s="147" customFormat="1" ht="13.5">
      <c r="A32" s="147" t="s">
        <v>488</v>
      </c>
      <c r="B32" s="147" t="s">
        <v>912</v>
      </c>
      <c r="C32" s="147" t="s">
        <v>913</v>
      </c>
      <c r="D32" s="147" t="s">
        <v>1319</v>
      </c>
      <c r="F32" s="147" t="str">
        <f t="shared" si="6"/>
        <v>B09</v>
      </c>
      <c r="G32" s="147" t="str">
        <f t="shared" si="7"/>
        <v>成宮康弘</v>
      </c>
      <c r="H32" s="147" t="s">
        <v>1319</v>
      </c>
      <c r="I32" s="147" t="s">
        <v>384</v>
      </c>
      <c r="J32" s="147">
        <v>1970</v>
      </c>
      <c r="K32" s="88">
        <f t="shared" si="8"/>
        <v>43</v>
      </c>
      <c r="L32" s="78" t="str">
        <f t="shared" si="5"/>
        <v>OK</v>
      </c>
      <c r="M32" s="147" t="s">
        <v>430</v>
      </c>
    </row>
    <row r="33" spans="1:13" s="147" customFormat="1" ht="13.5">
      <c r="A33" s="147" t="s">
        <v>489</v>
      </c>
      <c r="B33" s="147" t="s">
        <v>914</v>
      </c>
      <c r="C33" s="147" t="s">
        <v>1127</v>
      </c>
      <c r="D33" s="147" t="s">
        <v>1319</v>
      </c>
      <c r="F33" s="147" t="str">
        <f t="shared" si="6"/>
        <v>B10</v>
      </c>
      <c r="G33" s="147" t="str">
        <f t="shared" si="7"/>
        <v>西川昌一</v>
      </c>
      <c r="H33" s="147" t="s">
        <v>1319</v>
      </c>
      <c r="I33" s="147" t="s">
        <v>384</v>
      </c>
      <c r="J33" s="147">
        <v>1970</v>
      </c>
      <c r="K33" s="88">
        <f t="shared" si="8"/>
        <v>43</v>
      </c>
      <c r="L33" s="78" t="str">
        <f t="shared" si="5"/>
        <v>OK</v>
      </c>
      <c r="M33" s="147" t="s">
        <v>1081</v>
      </c>
    </row>
    <row r="34" spans="1:13" s="147" customFormat="1" ht="13.5">
      <c r="A34" s="147" t="s">
        <v>490</v>
      </c>
      <c r="B34" s="147" t="s">
        <v>1082</v>
      </c>
      <c r="C34" s="147" t="s">
        <v>363</v>
      </c>
      <c r="D34" s="147" t="s">
        <v>905</v>
      </c>
      <c r="F34" s="147" t="str">
        <f t="shared" si="6"/>
        <v>B11</v>
      </c>
      <c r="G34" s="147" t="str">
        <f t="shared" si="7"/>
        <v>平塚聡</v>
      </c>
      <c r="H34" s="147" t="s">
        <v>905</v>
      </c>
      <c r="I34" s="147" t="s">
        <v>384</v>
      </c>
      <c r="J34" s="147">
        <v>1960</v>
      </c>
      <c r="K34" s="88">
        <f t="shared" si="8"/>
        <v>53</v>
      </c>
      <c r="L34" s="78" t="str">
        <f t="shared" si="5"/>
        <v>OK</v>
      </c>
      <c r="M34" s="147" t="s">
        <v>430</v>
      </c>
    </row>
    <row r="35" spans="1:13" s="147" customFormat="1" ht="13.5">
      <c r="A35" s="147" t="s">
        <v>491</v>
      </c>
      <c r="B35" s="147" t="s">
        <v>1082</v>
      </c>
      <c r="C35" s="147" t="s">
        <v>1273</v>
      </c>
      <c r="D35" s="147" t="s">
        <v>908</v>
      </c>
      <c r="E35" s="147" t="s">
        <v>1274</v>
      </c>
      <c r="F35" s="147" t="str">
        <f t="shared" si="6"/>
        <v>B12</v>
      </c>
      <c r="G35" s="147" t="str">
        <f t="shared" si="7"/>
        <v>平塚好真</v>
      </c>
      <c r="H35" s="147" t="s">
        <v>908</v>
      </c>
      <c r="I35" s="147" t="s">
        <v>384</v>
      </c>
      <c r="J35" s="147">
        <v>2004</v>
      </c>
      <c r="K35" s="88">
        <f t="shared" si="8"/>
        <v>9</v>
      </c>
      <c r="L35" s="78" t="str">
        <f t="shared" si="5"/>
        <v>OK</v>
      </c>
      <c r="M35" s="147" t="s">
        <v>430</v>
      </c>
    </row>
    <row r="36" spans="1:17" s="147" customFormat="1" ht="13.5">
      <c r="A36" s="147" t="s">
        <v>492</v>
      </c>
      <c r="B36" s="147" t="s">
        <v>917</v>
      </c>
      <c r="C36" s="147" t="s">
        <v>1128</v>
      </c>
      <c r="D36" s="147" t="s">
        <v>905</v>
      </c>
      <c r="F36" s="147" t="str">
        <f t="shared" si="6"/>
        <v>B13</v>
      </c>
      <c r="G36" s="147" t="str">
        <f t="shared" si="7"/>
        <v>古市卓志</v>
      </c>
      <c r="H36" s="147" t="s">
        <v>905</v>
      </c>
      <c r="I36" s="147" t="s">
        <v>384</v>
      </c>
      <c r="J36" s="147">
        <v>1974</v>
      </c>
      <c r="K36" s="88">
        <f t="shared" si="8"/>
        <v>39</v>
      </c>
      <c r="L36" s="78" t="str">
        <f t="shared" si="5"/>
        <v>OK</v>
      </c>
      <c r="M36" s="147" t="s">
        <v>430</v>
      </c>
      <c r="Q36" s="109"/>
    </row>
    <row r="37" spans="1:17" s="147" customFormat="1" ht="13.5">
      <c r="A37" s="147" t="s">
        <v>493</v>
      </c>
      <c r="B37" s="147" t="s">
        <v>953</v>
      </c>
      <c r="C37" s="147" t="s">
        <v>1129</v>
      </c>
      <c r="D37" s="147" t="s">
        <v>1113</v>
      </c>
      <c r="F37" s="147" t="str">
        <f t="shared" si="6"/>
        <v>B14</v>
      </c>
      <c r="G37" s="147" t="str">
        <f t="shared" si="7"/>
        <v>松井寛司</v>
      </c>
      <c r="H37" s="147" t="s">
        <v>1113</v>
      </c>
      <c r="I37" s="147" t="s">
        <v>384</v>
      </c>
      <c r="K37" s="88">
        <f t="shared" si="8"/>
      </c>
      <c r="L37" s="78" t="str">
        <f t="shared" si="5"/>
        <v>OK</v>
      </c>
      <c r="M37" s="147" t="s">
        <v>982</v>
      </c>
      <c r="Q37" s="109"/>
    </row>
    <row r="38" spans="1:17" s="147" customFormat="1" ht="13.5">
      <c r="A38" s="147" t="s">
        <v>494</v>
      </c>
      <c r="B38" s="147" t="s">
        <v>918</v>
      </c>
      <c r="C38" s="147" t="s">
        <v>1130</v>
      </c>
      <c r="D38" s="147" t="s">
        <v>1319</v>
      </c>
      <c r="F38" s="147" t="str">
        <f t="shared" si="6"/>
        <v>B15</v>
      </c>
      <c r="G38" s="147" t="str">
        <f t="shared" si="7"/>
        <v>村上知孝</v>
      </c>
      <c r="H38" s="147" t="s">
        <v>1319</v>
      </c>
      <c r="I38" s="147" t="s">
        <v>384</v>
      </c>
      <c r="J38" s="147">
        <v>1980</v>
      </c>
      <c r="K38" s="88">
        <f t="shared" si="8"/>
        <v>33</v>
      </c>
      <c r="L38" s="78" t="str">
        <f t="shared" si="5"/>
        <v>OK</v>
      </c>
      <c r="M38" s="147" t="s">
        <v>983</v>
      </c>
      <c r="Q38" s="109"/>
    </row>
    <row r="39" spans="1:17" s="147" customFormat="1" ht="13.5">
      <c r="A39" s="147" t="s">
        <v>496</v>
      </c>
      <c r="B39" s="147" t="s">
        <v>919</v>
      </c>
      <c r="C39" s="147" t="s">
        <v>920</v>
      </c>
      <c r="D39" s="147" t="s">
        <v>905</v>
      </c>
      <c r="F39" s="147" t="str">
        <f t="shared" si="6"/>
        <v>B16</v>
      </c>
      <c r="G39" s="147" t="str">
        <f t="shared" si="7"/>
        <v>八木篤司</v>
      </c>
      <c r="H39" s="147" t="s">
        <v>905</v>
      </c>
      <c r="I39" s="147" t="s">
        <v>384</v>
      </c>
      <c r="J39" s="147">
        <v>1973</v>
      </c>
      <c r="K39" s="88">
        <f t="shared" si="8"/>
        <v>40</v>
      </c>
      <c r="L39" s="78" t="str">
        <f t="shared" si="5"/>
        <v>OK</v>
      </c>
      <c r="M39" s="147" t="s">
        <v>430</v>
      </c>
      <c r="Q39" s="109"/>
    </row>
    <row r="40" spans="1:17" s="147" customFormat="1" ht="13.5">
      <c r="A40" s="147" t="s">
        <v>497</v>
      </c>
      <c r="B40" s="147" t="s">
        <v>1131</v>
      </c>
      <c r="C40" s="147" t="s">
        <v>921</v>
      </c>
      <c r="D40" s="147" t="s">
        <v>905</v>
      </c>
      <c r="F40" s="147" t="str">
        <f t="shared" si="6"/>
        <v>B17</v>
      </c>
      <c r="G40" s="147" t="str">
        <f t="shared" si="7"/>
        <v>山崎正雄</v>
      </c>
      <c r="H40" s="147" t="s">
        <v>905</v>
      </c>
      <c r="I40" s="147" t="s">
        <v>384</v>
      </c>
      <c r="J40" s="147">
        <v>1982</v>
      </c>
      <c r="K40" s="88">
        <f t="shared" si="8"/>
        <v>31</v>
      </c>
      <c r="L40" s="78" t="str">
        <f t="shared" si="5"/>
        <v>OK</v>
      </c>
      <c r="M40" s="147" t="s">
        <v>982</v>
      </c>
      <c r="Q40" s="109"/>
    </row>
    <row r="41" spans="1:17" s="147" customFormat="1" ht="13.5">
      <c r="A41" s="147" t="s">
        <v>499</v>
      </c>
      <c r="B41" s="113" t="s">
        <v>922</v>
      </c>
      <c r="C41" s="113" t="s">
        <v>923</v>
      </c>
      <c r="D41" s="147" t="s">
        <v>905</v>
      </c>
      <c r="F41" s="147" t="str">
        <f t="shared" si="6"/>
        <v>B18</v>
      </c>
      <c r="G41" s="147" t="str">
        <f t="shared" si="7"/>
        <v>伊吹邦子</v>
      </c>
      <c r="H41" s="147" t="s">
        <v>905</v>
      </c>
      <c r="I41" s="147" t="s">
        <v>1083</v>
      </c>
      <c r="J41" s="147">
        <v>1969</v>
      </c>
      <c r="K41" s="88">
        <f t="shared" si="8"/>
        <v>44</v>
      </c>
      <c r="L41" s="78" t="str">
        <f t="shared" si="5"/>
        <v>OK</v>
      </c>
      <c r="M41" s="147" t="s">
        <v>430</v>
      </c>
      <c r="Q41" s="109"/>
    </row>
    <row r="42" spans="1:17" s="147" customFormat="1" ht="13.5">
      <c r="A42" s="147" t="s">
        <v>501</v>
      </c>
      <c r="B42" s="113" t="s">
        <v>924</v>
      </c>
      <c r="C42" s="113" t="s">
        <v>925</v>
      </c>
      <c r="D42" s="147" t="s">
        <v>926</v>
      </c>
      <c r="F42" s="147" t="str">
        <f t="shared" si="6"/>
        <v>B19</v>
      </c>
      <c r="G42" s="147" t="str">
        <f t="shared" si="7"/>
        <v>木村美香</v>
      </c>
      <c r="H42" s="147" t="s">
        <v>926</v>
      </c>
      <c r="I42" s="147" t="s">
        <v>1083</v>
      </c>
      <c r="J42" s="147">
        <v>1962</v>
      </c>
      <c r="K42" s="88">
        <f t="shared" si="8"/>
        <v>51</v>
      </c>
      <c r="L42" s="78" t="str">
        <f t="shared" si="5"/>
        <v>OK</v>
      </c>
      <c r="M42" s="147" t="s">
        <v>1081</v>
      </c>
      <c r="Q42" s="109"/>
    </row>
    <row r="43" spans="1:17" s="147" customFormat="1" ht="13.5">
      <c r="A43" s="147" t="s">
        <v>502</v>
      </c>
      <c r="B43" s="113" t="s">
        <v>927</v>
      </c>
      <c r="C43" s="113" t="s">
        <v>928</v>
      </c>
      <c r="D43" s="147" t="s">
        <v>905</v>
      </c>
      <c r="F43" s="147" t="str">
        <f t="shared" si="6"/>
        <v>B20</v>
      </c>
      <c r="G43" s="147" t="str">
        <f t="shared" si="7"/>
        <v>近藤直美</v>
      </c>
      <c r="H43" s="147" t="s">
        <v>905</v>
      </c>
      <c r="I43" s="147" t="s">
        <v>1083</v>
      </c>
      <c r="J43" s="147">
        <v>1963</v>
      </c>
      <c r="K43" s="88">
        <f t="shared" si="8"/>
        <v>50</v>
      </c>
      <c r="L43" s="78" t="str">
        <f t="shared" si="5"/>
        <v>OK</v>
      </c>
      <c r="M43" s="147" t="s">
        <v>430</v>
      </c>
      <c r="Q43" s="109"/>
    </row>
    <row r="44" spans="1:17" s="147" customFormat="1" ht="13.5">
      <c r="A44" s="147" t="s">
        <v>503</v>
      </c>
      <c r="B44" s="113" t="s">
        <v>929</v>
      </c>
      <c r="C44" s="113" t="s">
        <v>930</v>
      </c>
      <c r="D44" s="147" t="s">
        <v>905</v>
      </c>
      <c r="F44" s="147" t="str">
        <f t="shared" si="6"/>
        <v>B21</v>
      </c>
      <c r="G44" s="147" t="str">
        <f t="shared" si="7"/>
        <v>佐竹昌子</v>
      </c>
      <c r="H44" s="147" t="s">
        <v>905</v>
      </c>
      <c r="I44" s="147" t="s">
        <v>1083</v>
      </c>
      <c r="J44" s="147">
        <v>1958</v>
      </c>
      <c r="K44" s="88">
        <f t="shared" si="8"/>
        <v>55</v>
      </c>
      <c r="L44" s="78" t="str">
        <f t="shared" si="5"/>
        <v>OK</v>
      </c>
      <c r="M44" s="147" t="s">
        <v>430</v>
      </c>
      <c r="Q44" s="109"/>
    </row>
    <row r="45" spans="1:17" s="147" customFormat="1" ht="13.5">
      <c r="A45" s="147" t="s">
        <v>504</v>
      </c>
      <c r="B45" s="113" t="s">
        <v>892</v>
      </c>
      <c r="C45" s="113" t="s">
        <v>1132</v>
      </c>
      <c r="D45" s="147" t="s">
        <v>905</v>
      </c>
      <c r="F45" s="147" t="str">
        <f t="shared" si="6"/>
        <v>B22</v>
      </c>
      <c r="G45" s="147" t="str">
        <f t="shared" si="7"/>
        <v>田中都</v>
      </c>
      <c r="H45" s="147" t="s">
        <v>905</v>
      </c>
      <c r="I45" s="147" t="s">
        <v>1083</v>
      </c>
      <c r="J45" s="147">
        <v>1970</v>
      </c>
      <c r="K45" s="88">
        <f t="shared" si="8"/>
        <v>43</v>
      </c>
      <c r="L45" s="78" t="str">
        <f t="shared" si="5"/>
        <v>OK</v>
      </c>
      <c r="M45" s="147" t="s">
        <v>1081</v>
      </c>
      <c r="Q45" s="109"/>
    </row>
    <row r="46" spans="1:17" s="147" customFormat="1" ht="13.5">
      <c r="A46" s="147" t="s">
        <v>506</v>
      </c>
      <c r="B46" s="113" t="s">
        <v>1023</v>
      </c>
      <c r="C46" s="113" t="s">
        <v>1133</v>
      </c>
      <c r="D46" s="147" t="s">
        <v>905</v>
      </c>
      <c r="F46" s="147" t="str">
        <f t="shared" si="6"/>
        <v>B23</v>
      </c>
      <c r="G46" s="147" t="str">
        <f t="shared" si="7"/>
        <v>田端加津子</v>
      </c>
      <c r="H46" s="147" t="s">
        <v>905</v>
      </c>
      <c r="I46" s="147" t="s">
        <v>1083</v>
      </c>
      <c r="J46" s="147">
        <v>1972</v>
      </c>
      <c r="K46" s="88">
        <f t="shared" si="8"/>
        <v>41</v>
      </c>
      <c r="L46" s="78" t="str">
        <f t="shared" si="5"/>
        <v>OK</v>
      </c>
      <c r="M46" s="147" t="s">
        <v>430</v>
      </c>
      <c r="Q46" s="109"/>
    </row>
    <row r="47" spans="1:17" s="147" customFormat="1" ht="13.5">
      <c r="A47" s="147" t="s">
        <v>508</v>
      </c>
      <c r="B47" s="113" t="s">
        <v>948</v>
      </c>
      <c r="C47" s="113" t="s">
        <v>1134</v>
      </c>
      <c r="D47" s="147" t="s">
        <v>905</v>
      </c>
      <c r="F47" s="147" t="str">
        <f t="shared" si="6"/>
        <v>B24</v>
      </c>
      <c r="G47" s="147" t="str">
        <f t="shared" si="7"/>
        <v>筒井珠世</v>
      </c>
      <c r="H47" s="147" t="s">
        <v>905</v>
      </c>
      <c r="I47" s="147" t="s">
        <v>1083</v>
      </c>
      <c r="J47" s="147">
        <v>1967</v>
      </c>
      <c r="K47" s="88">
        <f t="shared" si="8"/>
        <v>46</v>
      </c>
      <c r="L47" s="78" t="str">
        <f t="shared" si="5"/>
        <v>OK</v>
      </c>
      <c r="M47" s="147" t="s">
        <v>430</v>
      </c>
      <c r="Q47" s="112"/>
    </row>
    <row r="48" spans="1:17" s="147" customFormat="1" ht="13.5">
      <c r="A48" s="147" t="s">
        <v>509</v>
      </c>
      <c r="B48" s="113" t="s">
        <v>896</v>
      </c>
      <c r="C48" s="113" t="s">
        <v>931</v>
      </c>
      <c r="D48" s="147" t="s">
        <v>905</v>
      </c>
      <c r="F48" s="147" t="str">
        <f t="shared" si="6"/>
        <v>B25</v>
      </c>
      <c r="G48" s="147" t="str">
        <f t="shared" si="7"/>
        <v>中村千春</v>
      </c>
      <c r="H48" s="147" t="s">
        <v>905</v>
      </c>
      <c r="I48" s="147" t="s">
        <v>1083</v>
      </c>
      <c r="J48" s="147">
        <v>1961</v>
      </c>
      <c r="K48" s="88">
        <f t="shared" si="8"/>
        <v>52</v>
      </c>
      <c r="L48" s="78" t="str">
        <f t="shared" si="5"/>
        <v>OK</v>
      </c>
      <c r="M48" s="147" t="s">
        <v>431</v>
      </c>
      <c r="Q48" s="112"/>
    </row>
    <row r="49" spans="1:17" s="147" customFormat="1" ht="13.5">
      <c r="A49" s="147" t="s">
        <v>510</v>
      </c>
      <c r="B49" s="113" t="s">
        <v>916</v>
      </c>
      <c r="C49" s="113" t="s">
        <v>1135</v>
      </c>
      <c r="D49" s="147" t="s">
        <v>926</v>
      </c>
      <c r="F49" s="147" t="str">
        <f t="shared" si="6"/>
        <v>B26</v>
      </c>
      <c r="G49" s="147" t="str">
        <f t="shared" si="7"/>
        <v>橋本真理</v>
      </c>
      <c r="H49" s="147" t="s">
        <v>926</v>
      </c>
      <c r="I49" s="147" t="s">
        <v>1083</v>
      </c>
      <c r="J49" s="147">
        <v>1977</v>
      </c>
      <c r="K49" s="88">
        <f t="shared" si="8"/>
        <v>36</v>
      </c>
      <c r="L49" s="78" t="str">
        <f t="shared" si="5"/>
        <v>OK</v>
      </c>
      <c r="M49" s="147" t="s">
        <v>982</v>
      </c>
      <c r="Q49" s="112"/>
    </row>
    <row r="50" spans="1:17" s="147" customFormat="1" ht="13.5">
      <c r="A50" s="147" t="s">
        <v>511</v>
      </c>
      <c r="B50" s="113" t="s">
        <v>933</v>
      </c>
      <c r="C50" s="113" t="s">
        <v>934</v>
      </c>
      <c r="D50" s="147" t="s">
        <v>905</v>
      </c>
      <c r="F50" s="147" t="str">
        <f t="shared" si="6"/>
        <v>B27</v>
      </c>
      <c r="G50" s="147" t="str">
        <f t="shared" si="7"/>
        <v>藤田博美</v>
      </c>
      <c r="H50" s="147" t="s">
        <v>905</v>
      </c>
      <c r="I50" s="147" t="s">
        <v>1083</v>
      </c>
      <c r="J50" s="147">
        <v>1970</v>
      </c>
      <c r="K50" s="88">
        <f t="shared" si="8"/>
        <v>43</v>
      </c>
      <c r="L50" s="78" t="str">
        <f t="shared" si="5"/>
        <v>OK</v>
      </c>
      <c r="M50" s="147" t="s">
        <v>430</v>
      </c>
      <c r="Q50" s="112"/>
    </row>
    <row r="51" spans="1:17" s="147" customFormat="1" ht="13.5">
      <c r="A51" s="147" t="s">
        <v>512</v>
      </c>
      <c r="B51" s="113" t="s">
        <v>935</v>
      </c>
      <c r="C51" s="113" t="s">
        <v>936</v>
      </c>
      <c r="D51" s="147" t="s">
        <v>905</v>
      </c>
      <c r="F51" s="147" t="str">
        <f t="shared" si="6"/>
        <v>B28</v>
      </c>
      <c r="G51" s="147" t="str">
        <f t="shared" si="7"/>
        <v>藤原泰子</v>
      </c>
      <c r="H51" s="147" t="s">
        <v>905</v>
      </c>
      <c r="I51" s="147" t="s">
        <v>1083</v>
      </c>
      <c r="J51" s="147">
        <v>1965</v>
      </c>
      <c r="K51" s="88">
        <f t="shared" si="8"/>
        <v>48</v>
      </c>
      <c r="L51" s="78" t="str">
        <f t="shared" si="5"/>
        <v>OK</v>
      </c>
      <c r="M51" s="147" t="s">
        <v>431</v>
      </c>
      <c r="Q51" s="112"/>
    </row>
    <row r="52" spans="1:17" s="147" customFormat="1" ht="13.5">
      <c r="A52" s="147" t="s">
        <v>513</v>
      </c>
      <c r="B52" s="113" t="s">
        <v>1136</v>
      </c>
      <c r="C52" s="113" t="s">
        <v>1137</v>
      </c>
      <c r="D52" s="147" t="s">
        <v>908</v>
      </c>
      <c r="F52" s="147" t="str">
        <f t="shared" si="6"/>
        <v>B29</v>
      </c>
      <c r="G52" s="147" t="str">
        <f t="shared" si="7"/>
        <v>森薫吏</v>
      </c>
      <c r="H52" s="147" t="s">
        <v>908</v>
      </c>
      <c r="I52" s="147" t="s">
        <v>1083</v>
      </c>
      <c r="J52" s="147">
        <v>1964</v>
      </c>
      <c r="K52" s="88">
        <f t="shared" si="8"/>
        <v>49</v>
      </c>
      <c r="L52" s="78" t="str">
        <f t="shared" si="5"/>
        <v>OK</v>
      </c>
      <c r="M52" s="147" t="s">
        <v>1081</v>
      </c>
      <c r="Q52" s="112"/>
    </row>
    <row r="53" spans="1:17" s="147" customFormat="1" ht="13.5">
      <c r="A53" s="147" t="s">
        <v>514</v>
      </c>
      <c r="B53" s="113" t="s">
        <v>1138</v>
      </c>
      <c r="C53" s="113" t="s">
        <v>1139</v>
      </c>
      <c r="D53" s="147" t="s">
        <v>905</v>
      </c>
      <c r="F53" s="147" t="str">
        <f t="shared" si="6"/>
        <v>B30</v>
      </c>
      <c r="G53" s="147" t="str">
        <f t="shared" si="7"/>
        <v>日髙眞規子</v>
      </c>
      <c r="H53" s="147" t="s">
        <v>905</v>
      </c>
      <c r="I53" s="147" t="s">
        <v>1083</v>
      </c>
      <c r="J53" s="147">
        <v>1963</v>
      </c>
      <c r="K53" s="88">
        <f t="shared" si="8"/>
        <v>50</v>
      </c>
      <c r="L53" s="78" t="str">
        <f t="shared" si="5"/>
        <v>OK</v>
      </c>
      <c r="M53" s="147" t="s">
        <v>982</v>
      </c>
      <c r="Q53" s="112"/>
    </row>
    <row r="54" spans="2:17" s="147" customFormat="1" ht="13.5">
      <c r="B54" s="113"/>
      <c r="C54" s="113"/>
      <c r="K54" s="88"/>
      <c r="L54" s="78"/>
      <c r="Q54" s="112"/>
    </row>
    <row r="55" spans="2:17" s="147" customFormat="1" ht="13.5">
      <c r="B55" s="113"/>
      <c r="C55" s="113"/>
      <c r="K55" s="88"/>
      <c r="L55" s="78"/>
      <c r="Q55" s="112"/>
    </row>
    <row r="56" spans="2:17" s="147" customFormat="1" ht="13.5">
      <c r="B56" s="113"/>
      <c r="C56" s="113"/>
      <c r="K56" s="88"/>
      <c r="L56" s="78"/>
      <c r="Q56" s="112"/>
    </row>
    <row r="57" spans="2:17" s="147" customFormat="1" ht="13.5">
      <c r="B57" s="113"/>
      <c r="C57" s="113"/>
      <c r="K57" s="88"/>
      <c r="L57" s="78"/>
      <c r="Q57" s="112"/>
    </row>
    <row r="58" spans="2:17" s="147" customFormat="1" ht="13.5">
      <c r="B58" s="113"/>
      <c r="C58" s="113"/>
      <c r="K58" s="88"/>
      <c r="L58" s="78"/>
      <c r="Q58" s="112"/>
    </row>
    <row r="59" spans="2:17" s="147" customFormat="1" ht="13.5">
      <c r="B59" s="113"/>
      <c r="C59" s="113"/>
      <c r="K59" s="88"/>
      <c r="L59" s="78"/>
      <c r="Q59" s="112"/>
    </row>
    <row r="60" spans="2:17" s="147" customFormat="1" ht="13.5">
      <c r="B60" s="113"/>
      <c r="C60" s="113"/>
      <c r="K60" s="88"/>
      <c r="L60" s="78"/>
      <c r="Q60" s="112"/>
    </row>
    <row r="61" spans="2:17" s="147" customFormat="1" ht="13.5">
      <c r="B61" s="113"/>
      <c r="C61" s="113"/>
      <c r="K61" s="88"/>
      <c r="L61" s="78"/>
      <c r="Q61" s="112"/>
    </row>
    <row r="62" spans="1:15" s="93" customFormat="1" ht="13.5">
      <c r="A62" s="111"/>
      <c r="B62" s="117"/>
      <c r="C62" s="117"/>
      <c r="D62" s="111"/>
      <c r="E62" s="110"/>
      <c r="F62" s="78"/>
      <c r="G62" s="82"/>
      <c r="H62" s="111"/>
      <c r="I62" s="78"/>
      <c r="J62" s="110"/>
      <c r="K62" s="88"/>
      <c r="L62" s="78"/>
      <c r="N62" s="76"/>
      <c r="O62" s="76"/>
    </row>
    <row r="63" spans="1:15" s="93" customFormat="1" ht="13.5">
      <c r="A63" s="111"/>
      <c r="B63" s="117"/>
      <c r="C63" s="117"/>
      <c r="D63" s="111"/>
      <c r="E63" s="110"/>
      <c r="F63" s="78"/>
      <c r="G63" s="82"/>
      <c r="H63" s="111"/>
      <c r="I63" s="78"/>
      <c r="J63" s="110"/>
      <c r="K63" s="88"/>
      <c r="L63" s="78"/>
      <c r="N63" s="76"/>
      <c r="O63" s="76"/>
    </row>
    <row r="64" spans="1:15" s="93" customFormat="1" ht="13.5">
      <c r="A64" s="111"/>
      <c r="B64" s="117"/>
      <c r="C64" s="117"/>
      <c r="D64" s="111"/>
      <c r="E64" s="110"/>
      <c r="F64" s="78"/>
      <c r="G64" s="82"/>
      <c r="H64" s="111"/>
      <c r="I64" s="78"/>
      <c r="J64" s="110"/>
      <c r="K64" s="88"/>
      <c r="L64" s="78"/>
      <c r="N64" s="76"/>
      <c r="O64" s="76"/>
    </row>
    <row r="65" spans="1:15" s="93" customFormat="1" ht="13.5">
      <c r="A65" s="111"/>
      <c r="B65" s="117"/>
      <c r="C65" s="117"/>
      <c r="D65" s="111"/>
      <c r="E65" s="110"/>
      <c r="F65" s="78"/>
      <c r="G65" s="82"/>
      <c r="H65" s="111"/>
      <c r="I65" s="78"/>
      <c r="J65" s="110"/>
      <c r="K65" s="88"/>
      <c r="L65" s="78"/>
      <c r="N65" s="76"/>
      <c r="O65" s="76"/>
    </row>
    <row r="66" spans="2:12" ht="13.5">
      <c r="B66" s="77"/>
      <c r="C66" s="77"/>
      <c r="D66" s="77"/>
      <c r="F66" s="78"/>
      <c r="G66" s="76" t="s">
        <v>1320</v>
      </c>
      <c r="H66" s="76" t="s">
        <v>1321</v>
      </c>
      <c r="K66" s="88"/>
      <c r="L66" s="78"/>
    </row>
    <row r="67" spans="2:12" ht="13.5">
      <c r="B67" s="77"/>
      <c r="C67" s="77"/>
      <c r="D67" s="77"/>
      <c r="F67" s="78"/>
      <c r="G67" s="115">
        <f>COUNTIF(M69:M122,"東近江市")</f>
        <v>26</v>
      </c>
      <c r="H67" s="116">
        <f>(G67/RIGHT(A122,2))</f>
        <v>0.48148148148148145</v>
      </c>
      <c r="K67" s="88"/>
      <c r="L67" s="78"/>
    </row>
    <row r="68" spans="2:12" ht="13.5">
      <c r="B68" s="77"/>
      <c r="C68" s="77"/>
      <c r="D68" s="110" t="s">
        <v>1120</v>
      </c>
      <c r="E68" s="110"/>
      <c r="F68" s="110"/>
      <c r="G68" s="115"/>
      <c r="H68" s="116" t="s">
        <v>1121</v>
      </c>
      <c r="K68" s="88"/>
      <c r="L68" s="78"/>
    </row>
    <row r="69" spans="1:13" s="75" customFormat="1" ht="13.5">
      <c r="A69" s="76" t="s">
        <v>516</v>
      </c>
      <c r="B69" s="133" t="s">
        <v>459</v>
      </c>
      <c r="C69" s="133" t="s">
        <v>517</v>
      </c>
      <c r="D69" s="77" t="s">
        <v>855</v>
      </c>
      <c r="E69" s="76"/>
      <c r="F69" s="78" t="str">
        <f aca="true" t="shared" si="9" ref="F69:F108">A69</f>
        <v>C01</v>
      </c>
      <c r="G69" s="76" t="str">
        <f aca="true" t="shared" si="10" ref="G69:G108">B69&amp;C69</f>
        <v>片岡春己</v>
      </c>
      <c r="H69" s="77" t="s">
        <v>1275</v>
      </c>
      <c r="I69" s="77" t="s">
        <v>853</v>
      </c>
      <c r="J69" s="90">
        <v>1953</v>
      </c>
      <c r="K69" s="88">
        <f>IF(J69="","",(2015-J69))</f>
        <v>62</v>
      </c>
      <c r="L69" s="78" t="str">
        <f aca="true" t="shared" si="11" ref="L69:L122">IF(G69="","",IF(COUNTIF($G$19:$G$77,G69)&gt;1,"2重登録","OK"))</f>
        <v>OK</v>
      </c>
      <c r="M69" s="123" t="s">
        <v>433</v>
      </c>
    </row>
    <row r="70" spans="1:13" s="75" customFormat="1" ht="13.5">
      <c r="A70" s="76" t="s">
        <v>518</v>
      </c>
      <c r="B70" s="133" t="s">
        <v>500</v>
      </c>
      <c r="C70" s="133" t="s">
        <v>526</v>
      </c>
      <c r="D70" s="77" t="s">
        <v>855</v>
      </c>
      <c r="E70" s="76"/>
      <c r="F70" s="78" t="str">
        <f t="shared" si="9"/>
        <v>C02</v>
      </c>
      <c r="G70" s="76" t="str">
        <f t="shared" si="10"/>
        <v>山本　真</v>
      </c>
      <c r="H70" s="77" t="s">
        <v>515</v>
      </c>
      <c r="I70" s="77" t="s">
        <v>853</v>
      </c>
      <c r="J70" s="90">
        <v>1970</v>
      </c>
      <c r="K70" s="88">
        <f aca="true" t="shared" si="12" ref="K70:K121">IF(J70="","",(2015-J70))</f>
        <v>45</v>
      </c>
      <c r="L70" s="78" t="str">
        <f t="shared" si="11"/>
        <v>OK</v>
      </c>
      <c r="M70" s="124" t="s">
        <v>430</v>
      </c>
    </row>
    <row r="71" spans="1:13" s="75" customFormat="1" ht="13.5">
      <c r="A71" s="76" t="s">
        <v>521</v>
      </c>
      <c r="B71" s="133" t="s">
        <v>500</v>
      </c>
      <c r="C71" s="133" t="s">
        <v>554</v>
      </c>
      <c r="D71" s="77" t="s">
        <v>855</v>
      </c>
      <c r="E71" s="76"/>
      <c r="F71" s="78" t="str">
        <f t="shared" si="9"/>
        <v>C03</v>
      </c>
      <c r="G71" s="76" t="str">
        <f t="shared" si="10"/>
        <v>山本　諭</v>
      </c>
      <c r="H71" s="77" t="s">
        <v>515</v>
      </c>
      <c r="I71" s="77" t="s">
        <v>853</v>
      </c>
      <c r="J71" s="90">
        <v>1971</v>
      </c>
      <c r="K71" s="88">
        <f t="shared" si="12"/>
        <v>44</v>
      </c>
      <c r="L71" s="78" t="str">
        <f t="shared" si="11"/>
        <v>OK</v>
      </c>
      <c r="M71" s="123" t="s">
        <v>433</v>
      </c>
    </row>
    <row r="72" spans="1:13" s="75" customFormat="1" ht="13.5">
      <c r="A72" s="76" t="s">
        <v>524</v>
      </c>
      <c r="B72" s="133" t="s">
        <v>557</v>
      </c>
      <c r="C72" s="133" t="s">
        <v>558</v>
      </c>
      <c r="D72" s="77" t="s">
        <v>855</v>
      </c>
      <c r="E72" s="76"/>
      <c r="F72" s="78" t="str">
        <f t="shared" si="9"/>
        <v>C04</v>
      </c>
      <c r="G72" s="76" t="str">
        <f t="shared" si="10"/>
        <v>西田裕信</v>
      </c>
      <c r="H72" s="77" t="s">
        <v>515</v>
      </c>
      <c r="I72" s="77" t="s">
        <v>853</v>
      </c>
      <c r="J72" s="90">
        <v>1960</v>
      </c>
      <c r="K72" s="88">
        <f t="shared" si="12"/>
        <v>55</v>
      </c>
      <c r="L72" s="78" t="str">
        <f t="shared" si="11"/>
        <v>OK</v>
      </c>
      <c r="M72" s="124" t="s">
        <v>389</v>
      </c>
    </row>
    <row r="73" spans="1:13" s="75" customFormat="1" ht="13.5">
      <c r="A73" s="76" t="s">
        <v>525</v>
      </c>
      <c r="B73" s="133" t="s">
        <v>564</v>
      </c>
      <c r="C73" s="133" t="s">
        <v>565</v>
      </c>
      <c r="D73" s="77" t="s">
        <v>855</v>
      </c>
      <c r="E73" s="76"/>
      <c r="F73" s="78" t="str">
        <f t="shared" si="9"/>
        <v>C05</v>
      </c>
      <c r="G73" s="76" t="str">
        <f t="shared" si="10"/>
        <v>柴谷義信</v>
      </c>
      <c r="H73" s="77" t="s">
        <v>515</v>
      </c>
      <c r="I73" s="77" t="s">
        <v>853</v>
      </c>
      <c r="J73" s="90">
        <v>1962</v>
      </c>
      <c r="K73" s="88">
        <f t="shared" si="12"/>
        <v>53</v>
      </c>
      <c r="L73" s="78" t="str">
        <f t="shared" si="11"/>
        <v>OK</v>
      </c>
      <c r="M73" s="124" t="s">
        <v>430</v>
      </c>
    </row>
    <row r="74" spans="1:13" s="75" customFormat="1" ht="13.5">
      <c r="A74" s="76" t="s">
        <v>527</v>
      </c>
      <c r="B74" s="133" t="s">
        <v>567</v>
      </c>
      <c r="C74" s="133" t="s">
        <v>568</v>
      </c>
      <c r="D74" s="77" t="s">
        <v>855</v>
      </c>
      <c r="E74" s="76"/>
      <c r="F74" s="78" t="str">
        <f t="shared" si="9"/>
        <v>C06</v>
      </c>
      <c r="G74" s="76" t="str">
        <f t="shared" si="10"/>
        <v>井尻善和</v>
      </c>
      <c r="H74" s="77" t="s">
        <v>515</v>
      </c>
      <c r="I74" s="77" t="s">
        <v>853</v>
      </c>
      <c r="J74" s="90">
        <v>1968</v>
      </c>
      <c r="K74" s="88">
        <f t="shared" si="12"/>
        <v>47</v>
      </c>
      <c r="L74" s="78" t="str">
        <f t="shared" si="11"/>
        <v>OK</v>
      </c>
      <c r="M74" s="124" t="s">
        <v>1024</v>
      </c>
    </row>
    <row r="75" spans="1:13" s="75" customFormat="1" ht="13.5">
      <c r="A75" s="76" t="s">
        <v>530</v>
      </c>
      <c r="B75" s="133" t="s">
        <v>576</v>
      </c>
      <c r="C75" s="80" t="s">
        <v>577</v>
      </c>
      <c r="D75" s="77" t="s">
        <v>855</v>
      </c>
      <c r="E75" s="76"/>
      <c r="F75" s="78" t="str">
        <f t="shared" si="9"/>
        <v>C07</v>
      </c>
      <c r="G75" s="76" t="str">
        <f t="shared" si="10"/>
        <v>坂元智成</v>
      </c>
      <c r="H75" s="77" t="s">
        <v>515</v>
      </c>
      <c r="I75" s="77" t="s">
        <v>853</v>
      </c>
      <c r="J75" s="90">
        <v>1975</v>
      </c>
      <c r="K75" s="88">
        <f t="shared" si="12"/>
        <v>40</v>
      </c>
      <c r="L75" s="78" t="str">
        <f t="shared" si="11"/>
        <v>OK</v>
      </c>
      <c r="M75" s="123" t="s">
        <v>433</v>
      </c>
    </row>
    <row r="76" spans="1:13" s="75" customFormat="1" ht="13.5">
      <c r="A76" s="76" t="s">
        <v>531</v>
      </c>
      <c r="B76" s="133" t="s">
        <v>580</v>
      </c>
      <c r="C76" s="80" t="s">
        <v>581</v>
      </c>
      <c r="D76" s="77" t="s">
        <v>855</v>
      </c>
      <c r="E76" s="76"/>
      <c r="F76" s="78" t="str">
        <f t="shared" si="9"/>
        <v>C08</v>
      </c>
      <c r="G76" s="76" t="str">
        <f t="shared" si="10"/>
        <v>村尾彰了</v>
      </c>
      <c r="H76" s="77" t="s">
        <v>515</v>
      </c>
      <c r="I76" s="77" t="s">
        <v>853</v>
      </c>
      <c r="J76" s="90">
        <v>1982</v>
      </c>
      <c r="K76" s="88">
        <f t="shared" si="12"/>
        <v>33</v>
      </c>
      <c r="L76" s="78" t="str">
        <f t="shared" si="11"/>
        <v>OK</v>
      </c>
      <c r="M76" s="124" t="s">
        <v>1024</v>
      </c>
    </row>
    <row r="77" spans="1:13" s="75" customFormat="1" ht="13.5">
      <c r="A77" s="76" t="s">
        <v>452</v>
      </c>
      <c r="B77" s="133" t="s">
        <v>1140</v>
      </c>
      <c r="C77" s="80" t="s">
        <v>583</v>
      </c>
      <c r="D77" s="77" t="s">
        <v>855</v>
      </c>
      <c r="E77" s="76"/>
      <c r="F77" s="78" t="str">
        <f t="shared" si="9"/>
        <v>C09</v>
      </c>
      <c r="G77" s="76" t="str">
        <f t="shared" si="10"/>
        <v>荒浪順次</v>
      </c>
      <c r="H77" s="77" t="s">
        <v>515</v>
      </c>
      <c r="I77" s="77" t="s">
        <v>853</v>
      </c>
      <c r="J77" s="90">
        <v>1977</v>
      </c>
      <c r="K77" s="88">
        <f t="shared" si="12"/>
        <v>38</v>
      </c>
      <c r="L77" s="78" t="str">
        <f t="shared" si="11"/>
        <v>OK</v>
      </c>
      <c r="M77" s="124" t="s">
        <v>984</v>
      </c>
    </row>
    <row r="78" spans="1:13" s="75" customFormat="1" ht="13.5">
      <c r="A78" s="76" t="s">
        <v>536</v>
      </c>
      <c r="B78" s="133" t="s">
        <v>585</v>
      </c>
      <c r="C78" s="80" t="s">
        <v>586</v>
      </c>
      <c r="D78" s="77" t="s">
        <v>855</v>
      </c>
      <c r="E78" s="76"/>
      <c r="F78" s="78" t="str">
        <f t="shared" si="9"/>
        <v>C10</v>
      </c>
      <c r="G78" s="76" t="str">
        <f t="shared" si="10"/>
        <v>中本隆司</v>
      </c>
      <c r="H78" s="77" t="s">
        <v>515</v>
      </c>
      <c r="I78" s="77" t="s">
        <v>853</v>
      </c>
      <c r="J78" s="90">
        <v>1968</v>
      </c>
      <c r="K78" s="88">
        <f t="shared" si="12"/>
        <v>47</v>
      </c>
      <c r="L78" s="78" t="str">
        <f t="shared" si="11"/>
        <v>OK</v>
      </c>
      <c r="M78" s="123" t="s">
        <v>433</v>
      </c>
    </row>
    <row r="79" spans="1:13" s="75" customFormat="1" ht="13.5">
      <c r="A79" s="76" t="s">
        <v>539</v>
      </c>
      <c r="B79" s="133" t="s">
        <v>594</v>
      </c>
      <c r="C79" s="80" t="s">
        <v>595</v>
      </c>
      <c r="D79" s="77" t="s">
        <v>855</v>
      </c>
      <c r="E79" s="76"/>
      <c r="F79" s="78" t="str">
        <f t="shared" si="9"/>
        <v>C11</v>
      </c>
      <c r="G79" s="76" t="str">
        <f t="shared" si="10"/>
        <v>小山　嶺</v>
      </c>
      <c r="H79" s="77" t="s">
        <v>515</v>
      </c>
      <c r="I79" s="77" t="s">
        <v>853</v>
      </c>
      <c r="J79" s="90">
        <v>1986</v>
      </c>
      <c r="K79" s="88">
        <f t="shared" si="12"/>
        <v>29</v>
      </c>
      <c r="L79" s="78" t="str">
        <f t="shared" si="11"/>
        <v>OK</v>
      </c>
      <c r="M79" s="123" t="s">
        <v>433</v>
      </c>
    </row>
    <row r="80" spans="1:13" s="75" customFormat="1" ht="13.5">
      <c r="A80" s="76" t="s">
        <v>542</v>
      </c>
      <c r="B80" s="133" t="s">
        <v>597</v>
      </c>
      <c r="C80" s="80" t="s">
        <v>598</v>
      </c>
      <c r="D80" s="77" t="s">
        <v>855</v>
      </c>
      <c r="E80" s="76"/>
      <c r="F80" s="78" t="str">
        <f t="shared" si="9"/>
        <v>C12</v>
      </c>
      <c r="G80" s="76" t="str">
        <f t="shared" si="10"/>
        <v>鉄川聡志</v>
      </c>
      <c r="H80" s="77" t="s">
        <v>515</v>
      </c>
      <c r="I80" s="77" t="s">
        <v>853</v>
      </c>
      <c r="J80" s="90">
        <v>1986</v>
      </c>
      <c r="K80" s="88">
        <f t="shared" si="12"/>
        <v>29</v>
      </c>
      <c r="L80" s="78" t="str">
        <f t="shared" si="11"/>
        <v>OK</v>
      </c>
      <c r="M80" s="124" t="s">
        <v>428</v>
      </c>
    </row>
    <row r="81" spans="1:13" s="75" customFormat="1" ht="13.5">
      <c r="A81" s="76" t="s">
        <v>545</v>
      </c>
      <c r="B81" s="133" t="s">
        <v>610</v>
      </c>
      <c r="C81" s="80" t="s">
        <v>611</v>
      </c>
      <c r="D81" s="77" t="s">
        <v>855</v>
      </c>
      <c r="E81" s="76"/>
      <c r="F81" s="78" t="str">
        <f t="shared" si="9"/>
        <v>C13</v>
      </c>
      <c r="G81" s="76" t="str">
        <f t="shared" si="10"/>
        <v>名合佑介</v>
      </c>
      <c r="H81" s="77" t="s">
        <v>515</v>
      </c>
      <c r="I81" s="77" t="s">
        <v>853</v>
      </c>
      <c r="J81" s="90">
        <v>1986</v>
      </c>
      <c r="K81" s="88">
        <f t="shared" si="12"/>
        <v>29</v>
      </c>
      <c r="L81" s="78" t="str">
        <f t="shared" si="11"/>
        <v>OK</v>
      </c>
      <c r="M81" s="123" t="s">
        <v>433</v>
      </c>
    </row>
    <row r="82" spans="1:13" s="75" customFormat="1" ht="13.5">
      <c r="A82" s="76" t="s">
        <v>548</v>
      </c>
      <c r="B82" s="133" t="s">
        <v>613</v>
      </c>
      <c r="C82" s="80" t="s">
        <v>614</v>
      </c>
      <c r="D82" s="77" t="s">
        <v>855</v>
      </c>
      <c r="E82" s="76"/>
      <c r="F82" s="78" t="str">
        <f t="shared" si="9"/>
        <v>C14</v>
      </c>
      <c r="G82" s="76" t="str">
        <f t="shared" si="10"/>
        <v>宮道祐介</v>
      </c>
      <c r="H82" s="77" t="s">
        <v>515</v>
      </c>
      <c r="I82" s="77" t="s">
        <v>853</v>
      </c>
      <c r="J82" s="90">
        <v>1983</v>
      </c>
      <c r="K82" s="88">
        <f t="shared" si="12"/>
        <v>32</v>
      </c>
      <c r="L82" s="78" t="str">
        <f t="shared" si="11"/>
        <v>OK</v>
      </c>
      <c r="M82" s="124" t="s">
        <v>430</v>
      </c>
    </row>
    <row r="83" spans="1:13" s="75" customFormat="1" ht="13.5">
      <c r="A83" s="76" t="s">
        <v>550</v>
      </c>
      <c r="B83" s="133" t="s">
        <v>620</v>
      </c>
      <c r="C83" s="80" t="s">
        <v>621</v>
      </c>
      <c r="D83" s="77" t="s">
        <v>855</v>
      </c>
      <c r="E83" s="76"/>
      <c r="F83" s="78" t="str">
        <f t="shared" si="9"/>
        <v>C15</v>
      </c>
      <c r="G83" s="76" t="str">
        <f t="shared" si="10"/>
        <v>本間靖教</v>
      </c>
      <c r="H83" s="77" t="s">
        <v>1322</v>
      </c>
      <c r="I83" s="77" t="s">
        <v>853</v>
      </c>
      <c r="J83" s="90">
        <v>1985</v>
      </c>
      <c r="K83" s="88">
        <f t="shared" si="12"/>
        <v>30</v>
      </c>
      <c r="L83" s="78" t="str">
        <f t="shared" si="11"/>
        <v>OK</v>
      </c>
      <c r="M83" s="123" t="s">
        <v>433</v>
      </c>
    </row>
    <row r="84" spans="1:13" s="75" customFormat="1" ht="13.5">
      <c r="A84" s="76" t="s">
        <v>551</v>
      </c>
      <c r="B84" s="134" t="s">
        <v>624</v>
      </c>
      <c r="C84" s="134" t="s">
        <v>625</v>
      </c>
      <c r="D84" s="77" t="s">
        <v>855</v>
      </c>
      <c r="E84" s="76"/>
      <c r="F84" s="78" t="str">
        <f t="shared" si="9"/>
        <v>C16</v>
      </c>
      <c r="G84" s="82" t="str">
        <f t="shared" si="10"/>
        <v>並河智加</v>
      </c>
      <c r="H84" s="77" t="s">
        <v>515</v>
      </c>
      <c r="I84" s="77" t="s">
        <v>854</v>
      </c>
      <c r="J84" s="90">
        <v>1979</v>
      </c>
      <c r="K84" s="88">
        <f t="shared" si="12"/>
        <v>36</v>
      </c>
      <c r="L84" s="78" t="str">
        <f t="shared" si="11"/>
        <v>OK</v>
      </c>
      <c r="M84" s="124" t="s">
        <v>430</v>
      </c>
    </row>
    <row r="85" spans="1:13" s="75" customFormat="1" ht="13.5">
      <c r="A85" s="76" t="s">
        <v>553</v>
      </c>
      <c r="B85" s="77" t="s">
        <v>1323</v>
      </c>
      <c r="C85" s="77" t="s">
        <v>629</v>
      </c>
      <c r="D85" s="77" t="s">
        <v>855</v>
      </c>
      <c r="E85" s="76"/>
      <c r="F85" s="78" t="str">
        <f t="shared" si="9"/>
        <v>C17</v>
      </c>
      <c r="G85" s="76" t="str">
        <f t="shared" si="10"/>
        <v>橘　崇博</v>
      </c>
      <c r="H85" s="77" t="s">
        <v>515</v>
      </c>
      <c r="I85" s="77" t="s">
        <v>853</v>
      </c>
      <c r="J85" s="90">
        <v>1980</v>
      </c>
      <c r="K85" s="88">
        <f t="shared" si="12"/>
        <v>35</v>
      </c>
      <c r="L85" s="78" t="str">
        <f t="shared" si="11"/>
        <v>OK</v>
      </c>
      <c r="M85" s="123" t="s">
        <v>433</v>
      </c>
    </row>
    <row r="86" spans="1:13" s="75" customFormat="1" ht="13.5">
      <c r="A86" s="76" t="s">
        <v>555</v>
      </c>
      <c r="B86" s="80" t="s">
        <v>456</v>
      </c>
      <c r="C86" s="80" t="s">
        <v>630</v>
      </c>
      <c r="D86" s="77" t="s">
        <v>855</v>
      </c>
      <c r="E86" s="76"/>
      <c r="F86" s="78" t="str">
        <f t="shared" si="9"/>
        <v>C18</v>
      </c>
      <c r="G86" s="76" t="str">
        <f t="shared" si="10"/>
        <v>岡本　彰</v>
      </c>
      <c r="H86" s="77" t="s">
        <v>515</v>
      </c>
      <c r="I86" s="77" t="s">
        <v>853</v>
      </c>
      <c r="J86" s="90">
        <v>1986</v>
      </c>
      <c r="K86" s="88">
        <f t="shared" si="12"/>
        <v>29</v>
      </c>
      <c r="L86" s="78" t="str">
        <f t="shared" si="11"/>
        <v>OK</v>
      </c>
      <c r="M86" s="124" t="s">
        <v>428</v>
      </c>
    </row>
    <row r="87" spans="1:13" s="75" customFormat="1" ht="13.5">
      <c r="A87" s="76" t="s">
        <v>556</v>
      </c>
      <c r="B87" s="80" t="s">
        <v>631</v>
      </c>
      <c r="C87" s="80" t="s">
        <v>632</v>
      </c>
      <c r="D87" s="77" t="s">
        <v>855</v>
      </c>
      <c r="E87" s="76"/>
      <c r="F87" s="78" t="str">
        <f t="shared" si="9"/>
        <v>C19</v>
      </c>
      <c r="G87" s="76" t="str">
        <f t="shared" si="10"/>
        <v>辻井貴大</v>
      </c>
      <c r="H87" s="77" t="s">
        <v>515</v>
      </c>
      <c r="I87" s="77" t="s">
        <v>853</v>
      </c>
      <c r="J87" s="90">
        <v>1992</v>
      </c>
      <c r="K87" s="88">
        <f t="shared" si="12"/>
        <v>23</v>
      </c>
      <c r="L87" s="78" t="str">
        <f t="shared" si="11"/>
        <v>OK</v>
      </c>
      <c r="M87" s="123" t="s">
        <v>433</v>
      </c>
    </row>
    <row r="88" spans="1:13" s="75" customFormat="1" ht="13.5">
      <c r="A88" s="76" t="s">
        <v>559</v>
      </c>
      <c r="B88" s="80" t="s">
        <v>634</v>
      </c>
      <c r="C88" s="80" t="s">
        <v>635</v>
      </c>
      <c r="D88" s="77" t="s">
        <v>855</v>
      </c>
      <c r="E88" s="76"/>
      <c r="F88" s="78" t="str">
        <f t="shared" si="9"/>
        <v>C20</v>
      </c>
      <c r="G88" s="76" t="str">
        <f t="shared" si="10"/>
        <v>寺岡淳平</v>
      </c>
      <c r="H88" s="77" t="s">
        <v>515</v>
      </c>
      <c r="I88" s="77" t="s">
        <v>853</v>
      </c>
      <c r="J88" s="90">
        <v>1990</v>
      </c>
      <c r="K88" s="88">
        <f t="shared" si="12"/>
        <v>25</v>
      </c>
      <c r="L88" s="78" t="str">
        <f t="shared" si="11"/>
        <v>OK</v>
      </c>
      <c r="M88" s="123" t="s">
        <v>433</v>
      </c>
    </row>
    <row r="89" spans="1:13" s="75" customFormat="1" ht="13.5">
      <c r="A89" s="76" t="s">
        <v>562</v>
      </c>
      <c r="B89" s="80" t="s">
        <v>636</v>
      </c>
      <c r="C89" s="80" t="s">
        <v>637</v>
      </c>
      <c r="D89" s="77" t="s">
        <v>855</v>
      </c>
      <c r="E89" s="76"/>
      <c r="F89" s="78" t="str">
        <f t="shared" si="9"/>
        <v>C21</v>
      </c>
      <c r="G89" s="76" t="str">
        <f t="shared" si="10"/>
        <v>牛尾紳之介</v>
      </c>
      <c r="H89" s="77" t="s">
        <v>515</v>
      </c>
      <c r="I89" s="77" t="s">
        <v>853</v>
      </c>
      <c r="J89" s="90">
        <v>1984</v>
      </c>
      <c r="K89" s="88">
        <f t="shared" si="12"/>
        <v>31</v>
      </c>
      <c r="L89" s="78" t="str">
        <f t="shared" si="11"/>
        <v>OK</v>
      </c>
      <c r="M89" s="123" t="s">
        <v>433</v>
      </c>
    </row>
    <row r="90" spans="1:13" s="75" customFormat="1" ht="13.5">
      <c r="A90" s="76" t="s">
        <v>563</v>
      </c>
      <c r="B90" s="80" t="s">
        <v>474</v>
      </c>
      <c r="C90" s="80" t="s">
        <v>638</v>
      </c>
      <c r="D90" s="77" t="s">
        <v>855</v>
      </c>
      <c r="E90" s="76"/>
      <c r="F90" s="78" t="str">
        <f t="shared" si="9"/>
        <v>C22</v>
      </c>
      <c r="G90" s="76" t="str">
        <f t="shared" si="10"/>
        <v>松岡　遼</v>
      </c>
      <c r="H90" s="77" t="s">
        <v>515</v>
      </c>
      <c r="I90" s="77" t="s">
        <v>853</v>
      </c>
      <c r="J90" s="90">
        <v>1983</v>
      </c>
      <c r="K90" s="88">
        <f t="shared" si="12"/>
        <v>32</v>
      </c>
      <c r="L90" s="78" t="str">
        <f t="shared" si="11"/>
        <v>OK</v>
      </c>
      <c r="M90" s="123" t="s">
        <v>433</v>
      </c>
    </row>
    <row r="91" spans="1:13" s="75" customFormat="1" ht="13.5">
      <c r="A91" s="76" t="s">
        <v>566</v>
      </c>
      <c r="B91" s="80" t="s">
        <v>1084</v>
      </c>
      <c r="C91" s="80" t="s">
        <v>987</v>
      </c>
      <c r="D91" s="77" t="s">
        <v>855</v>
      </c>
      <c r="E91" s="76"/>
      <c r="F91" s="78" t="str">
        <f t="shared" si="9"/>
        <v>C23</v>
      </c>
      <c r="G91" s="76" t="str">
        <f t="shared" si="10"/>
        <v>西　裕紀</v>
      </c>
      <c r="H91" s="77" t="s">
        <v>515</v>
      </c>
      <c r="I91" s="77" t="s">
        <v>853</v>
      </c>
      <c r="J91" s="90">
        <v>1974</v>
      </c>
      <c r="K91" s="88">
        <f t="shared" si="12"/>
        <v>41</v>
      </c>
      <c r="L91" s="78" t="str">
        <f t="shared" si="11"/>
        <v>OK</v>
      </c>
      <c r="M91" s="123" t="s">
        <v>433</v>
      </c>
    </row>
    <row r="92" spans="1:13" s="75" customFormat="1" ht="13.5">
      <c r="A92" s="76" t="s">
        <v>569</v>
      </c>
      <c r="B92" s="80" t="s">
        <v>988</v>
      </c>
      <c r="C92" s="80" t="s">
        <v>989</v>
      </c>
      <c r="D92" s="77" t="s">
        <v>855</v>
      </c>
      <c r="E92" s="76"/>
      <c r="F92" s="78" t="str">
        <f t="shared" si="9"/>
        <v>C24</v>
      </c>
      <c r="G92" s="76" t="str">
        <f t="shared" si="10"/>
        <v>石田恵二</v>
      </c>
      <c r="H92" s="77" t="s">
        <v>515</v>
      </c>
      <c r="I92" s="77" t="s">
        <v>853</v>
      </c>
      <c r="J92" s="90">
        <v>1972</v>
      </c>
      <c r="K92" s="88">
        <f t="shared" si="12"/>
        <v>43</v>
      </c>
      <c r="L92" s="78" t="str">
        <f t="shared" si="11"/>
        <v>OK</v>
      </c>
      <c r="M92" s="123" t="s">
        <v>433</v>
      </c>
    </row>
    <row r="93" spans="1:13" s="75" customFormat="1" ht="13.5">
      <c r="A93" s="76" t="s">
        <v>570</v>
      </c>
      <c r="B93" s="76" t="s">
        <v>892</v>
      </c>
      <c r="C93" s="76" t="s">
        <v>999</v>
      </c>
      <c r="D93" s="77" t="s">
        <v>855</v>
      </c>
      <c r="E93" s="76"/>
      <c r="F93" s="78" t="str">
        <f t="shared" si="9"/>
        <v>C25</v>
      </c>
      <c r="G93" s="76" t="str">
        <f t="shared" si="10"/>
        <v>田中英夫</v>
      </c>
      <c r="H93" s="77" t="s">
        <v>515</v>
      </c>
      <c r="I93" s="77" t="s">
        <v>853</v>
      </c>
      <c r="J93" s="90">
        <v>1980</v>
      </c>
      <c r="K93" s="88">
        <f t="shared" si="12"/>
        <v>35</v>
      </c>
      <c r="L93" s="78" t="str">
        <f t="shared" si="11"/>
        <v>OK</v>
      </c>
      <c r="M93" s="124" t="s">
        <v>428</v>
      </c>
    </row>
    <row r="94" spans="1:13" s="75" customFormat="1" ht="13.5">
      <c r="A94" s="76" t="s">
        <v>573</v>
      </c>
      <c r="B94" s="76" t="s">
        <v>1141</v>
      </c>
      <c r="C94" s="76" t="s">
        <v>1142</v>
      </c>
      <c r="D94" s="77" t="s">
        <v>855</v>
      </c>
      <c r="E94" s="76"/>
      <c r="F94" s="78" t="str">
        <f t="shared" si="9"/>
        <v>C26</v>
      </c>
      <c r="G94" s="76" t="str">
        <f t="shared" si="10"/>
        <v>北村直史</v>
      </c>
      <c r="H94" s="77" t="s">
        <v>515</v>
      </c>
      <c r="I94" s="77" t="s">
        <v>853</v>
      </c>
      <c r="J94" s="90">
        <v>1987</v>
      </c>
      <c r="K94" s="88">
        <f t="shared" si="12"/>
        <v>28</v>
      </c>
      <c r="L94" s="78" t="str">
        <f t="shared" si="11"/>
        <v>OK</v>
      </c>
      <c r="M94" s="123" t="s">
        <v>433</v>
      </c>
    </row>
    <row r="95" spans="1:13" s="75" customFormat="1" ht="13.5">
      <c r="A95" s="76" t="s">
        <v>574</v>
      </c>
      <c r="B95" s="76" t="s">
        <v>1143</v>
      </c>
      <c r="C95" s="76" t="s">
        <v>1144</v>
      </c>
      <c r="D95" s="77" t="s">
        <v>855</v>
      </c>
      <c r="E95" s="76"/>
      <c r="F95" s="78" t="str">
        <f t="shared" si="9"/>
        <v>C27</v>
      </c>
      <c r="G95" s="76" t="str">
        <f t="shared" si="10"/>
        <v>久保田泰成</v>
      </c>
      <c r="H95" s="77" t="s">
        <v>515</v>
      </c>
      <c r="I95" s="77" t="s">
        <v>853</v>
      </c>
      <c r="J95" s="90">
        <v>1985</v>
      </c>
      <c r="K95" s="88">
        <f t="shared" si="12"/>
        <v>30</v>
      </c>
      <c r="L95" s="78" t="str">
        <f t="shared" si="11"/>
        <v>OK</v>
      </c>
      <c r="M95" s="123" t="s">
        <v>433</v>
      </c>
    </row>
    <row r="96" spans="1:13" s="75" customFormat="1" ht="13.5">
      <c r="A96" s="76" t="s">
        <v>575</v>
      </c>
      <c r="B96" s="76" t="s">
        <v>1145</v>
      </c>
      <c r="C96" s="174" t="s">
        <v>1146</v>
      </c>
      <c r="D96" s="77" t="s">
        <v>855</v>
      </c>
      <c r="E96" s="76"/>
      <c r="F96" s="78" t="str">
        <f t="shared" si="9"/>
        <v>C28</v>
      </c>
      <c r="G96" s="76" t="str">
        <f t="shared" si="10"/>
        <v>石川和洋</v>
      </c>
      <c r="H96" s="77" t="s">
        <v>515</v>
      </c>
      <c r="I96" s="77" t="s">
        <v>853</v>
      </c>
      <c r="J96" s="90">
        <v>1979</v>
      </c>
      <c r="K96" s="88">
        <f t="shared" si="12"/>
        <v>36</v>
      </c>
      <c r="L96" s="78" t="str">
        <f t="shared" si="11"/>
        <v>OK</v>
      </c>
      <c r="M96" s="124" t="s">
        <v>1147</v>
      </c>
    </row>
    <row r="97" spans="1:13" s="75" customFormat="1" ht="13.5">
      <c r="A97" s="76" t="s">
        <v>578</v>
      </c>
      <c r="B97" s="133" t="s">
        <v>522</v>
      </c>
      <c r="C97" s="133" t="s">
        <v>523</v>
      </c>
      <c r="D97" s="77" t="s">
        <v>855</v>
      </c>
      <c r="E97" s="76"/>
      <c r="F97" s="78" t="str">
        <f t="shared" si="9"/>
        <v>C29</v>
      </c>
      <c r="G97" s="76" t="str">
        <f t="shared" si="10"/>
        <v>奥田康博</v>
      </c>
      <c r="H97" s="77" t="s">
        <v>515</v>
      </c>
      <c r="I97" s="77" t="s">
        <v>853</v>
      </c>
      <c r="J97" s="90">
        <v>1966</v>
      </c>
      <c r="K97" s="88">
        <f t="shared" si="12"/>
        <v>49</v>
      </c>
      <c r="L97" s="78" t="str">
        <f t="shared" si="11"/>
        <v>OK</v>
      </c>
      <c r="M97" s="123" t="s">
        <v>433</v>
      </c>
    </row>
    <row r="98" spans="1:13" s="75" customFormat="1" ht="13.5">
      <c r="A98" s="76" t="s">
        <v>579</v>
      </c>
      <c r="B98" s="133" t="s">
        <v>528</v>
      </c>
      <c r="C98" s="133" t="s">
        <v>529</v>
      </c>
      <c r="D98" s="77" t="s">
        <v>855</v>
      </c>
      <c r="E98" s="76"/>
      <c r="F98" s="78" t="str">
        <f t="shared" si="9"/>
        <v>C30</v>
      </c>
      <c r="G98" s="76" t="str">
        <f t="shared" si="10"/>
        <v>上戸幸次</v>
      </c>
      <c r="H98" s="77" t="s">
        <v>515</v>
      </c>
      <c r="I98" s="77" t="s">
        <v>853</v>
      </c>
      <c r="J98" s="90">
        <v>1963</v>
      </c>
      <c r="K98" s="88">
        <f t="shared" si="12"/>
        <v>52</v>
      </c>
      <c r="L98" s="78" t="str">
        <f t="shared" si="11"/>
        <v>OK</v>
      </c>
      <c r="M98" s="124" t="s">
        <v>430</v>
      </c>
    </row>
    <row r="99" spans="1:13" s="75" customFormat="1" ht="13.5">
      <c r="A99" s="76" t="s">
        <v>582</v>
      </c>
      <c r="B99" s="133" t="s">
        <v>532</v>
      </c>
      <c r="C99" s="133" t="s">
        <v>533</v>
      </c>
      <c r="D99" s="77" t="s">
        <v>855</v>
      </c>
      <c r="E99" s="76"/>
      <c r="F99" s="78" t="str">
        <f t="shared" si="9"/>
        <v>C31</v>
      </c>
      <c r="G99" s="76" t="str">
        <f t="shared" si="10"/>
        <v>山崎茂智</v>
      </c>
      <c r="H99" s="77" t="s">
        <v>515</v>
      </c>
      <c r="I99" s="77" t="s">
        <v>853</v>
      </c>
      <c r="J99" s="90">
        <v>1963</v>
      </c>
      <c r="K99" s="88">
        <f t="shared" si="12"/>
        <v>52</v>
      </c>
      <c r="L99" s="78" t="str">
        <f t="shared" si="11"/>
        <v>OK</v>
      </c>
      <c r="M99" s="124" t="s">
        <v>429</v>
      </c>
    </row>
    <row r="100" spans="1:13" s="75" customFormat="1" ht="13.5">
      <c r="A100" s="76" t="s">
        <v>584</v>
      </c>
      <c r="B100" s="133" t="s">
        <v>534</v>
      </c>
      <c r="C100" s="133" t="s">
        <v>535</v>
      </c>
      <c r="D100" s="77" t="s">
        <v>855</v>
      </c>
      <c r="E100" s="76"/>
      <c r="F100" s="78" t="str">
        <f t="shared" si="9"/>
        <v>C32</v>
      </c>
      <c r="G100" s="76" t="str">
        <f t="shared" si="10"/>
        <v>秋山太助</v>
      </c>
      <c r="H100" s="77" t="s">
        <v>515</v>
      </c>
      <c r="I100" s="77" t="s">
        <v>853</v>
      </c>
      <c r="J100" s="90">
        <v>1975</v>
      </c>
      <c r="K100" s="88">
        <f t="shared" si="12"/>
        <v>40</v>
      </c>
      <c r="L100" s="78" t="str">
        <f t="shared" si="11"/>
        <v>OK</v>
      </c>
      <c r="M100" s="123" t="s">
        <v>433</v>
      </c>
    </row>
    <row r="101" spans="1:13" s="75" customFormat="1" ht="13.5">
      <c r="A101" s="76" t="s">
        <v>587</v>
      </c>
      <c r="B101" s="133" t="s">
        <v>537</v>
      </c>
      <c r="C101" s="133" t="s">
        <v>538</v>
      </c>
      <c r="D101" s="77" t="s">
        <v>855</v>
      </c>
      <c r="E101" s="76"/>
      <c r="F101" s="78" t="str">
        <f t="shared" si="9"/>
        <v>C33</v>
      </c>
      <c r="G101" s="76" t="str">
        <f t="shared" si="10"/>
        <v>廣瀬智也</v>
      </c>
      <c r="H101" s="77" t="s">
        <v>515</v>
      </c>
      <c r="I101" s="77" t="s">
        <v>853</v>
      </c>
      <c r="J101" s="90">
        <v>1977</v>
      </c>
      <c r="K101" s="88">
        <f t="shared" si="12"/>
        <v>38</v>
      </c>
      <c r="L101" s="78" t="str">
        <f t="shared" si="11"/>
        <v>OK</v>
      </c>
      <c r="M101" s="123" t="s">
        <v>433</v>
      </c>
    </row>
    <row r="102" spans="1:13" s="75" customFormat="1" ht="13.5">
      <c r="A102" s="76" t="s">
        <v>590</v>
      </c>
      <c r="B102" s="133" t="s">
        <v>540</v>
      </c>
      <c r="C102" s="133" t="s">
        <v>541</v>
      </c>
      <c r="D102" s="77" t="s">
        <v>855</v>
      </c>
      <c r="E102" s="76"/>
      <c r="F102" s="78" t="str">
        <f t="shared" si="9"/>
        <v>C34</v>
      </c>
      <c r="G102" s="76" t="str">
        <f t="shared" si="10"/>
        <v>玉川敬三</v>
      </c>
      <c r="H102" s="77" t="s">
        <v>515</v>
      </c>
      <c r="I102" s="77" t="s">
        <v>853</v>
      </c>
      <c r="J102" s="90">
        <v>1969</v>
      </c>
      <c r="K102" s="88">
        <f t="shared" si="12"/>
        <v>46</v>
      </c>
      <c r="L102" s="78" t="str">
        <f t="shared" si="11"/>
        <v>OK</v>
      </c>
      <c r="M102" s="123" t="s">
        <v>433</v>
      </c>
    </row>
    <row r="103" spans="1:13" s="75" customFormat="1" ht="13.5">
      <c r="A103" s="76" t="s">
        <v>593</v>
      </c>
      <c r="B103" s="133" t="s">
        <v>543</v>
      </c>
      <c r="C103" s="133" t="s">
        <v>544</v>
      </c>
      <c r="D103" s="77" t="s">
        <v>855</v>
      </c>
      <c r="E103" s="76"/>
      <c r="F103" s="78" t="str">
        <f t="shared" si="9"/>
        <v>C35</v>
      </c>
      <c r="G103" s="76" t="str">
        <f t="shared" si="10"/>
        <v>太田圭亮</v>
      </c>
      <c r="H103" s="77" t="s">
        <v>515</v>
      </c>
      <c r="I103" s="77" t="s">
        <v>853</v>
      </c>
      <c r="J103" s="90">
        <v>1981</v>
      </c>
      <c r="K103" s="88">
        <f t="shared" si="12"/>
        <v>34</v>
      </c>
      <c r="L103" s="78" t="str">
        <f t="shared" si="11"/>
        <v>OK</v>
      </c>
      <c r="M103" s="123" t="s">
        <v>433</v>
      </c>
    </row>
    <row r="104" spans="1:13" s="75" customFormat="1" ht="13.5">
      <c r="A104" s="76" t="s">
        <v>596</v>
      </c>
      <c r="B104" s="133" t="s">
        <v>546</v>
      </c>
      <c r="C104" s="133" t="s">
        <v>547</v>
      </c>
      <c r="D104" s="77" t="s">
        <v>855</v>
      </c>
      <c r="E104" s="76"/>
      <c r="F104" s="78" t="str">
        <f t="shared" si="9"/>
        <v>C36</v>
      </c>
      <c r="G104" s="76" t="str">
        <f t="shared" si="10"/>
        <v>園田智明</v>
      </c>
      <c r="H104" s="77" t="s">
        <v>515</v>
      </c>
      <c r="I104" s="77" t="s">
        <v>853</v>
      </c>
      <c r="J104" s="90">
        <v>1967</v>
      </c>
      <c r="K104" s="88">
        <f t="shared" si="12"/>
        <v>48</v>
      </c>
      <c r="L104" s="78" t="str">
        <f t="shared" si="11"/>
        <v>OK</v>
      </c>
      <c r="M104" s="124" t="s">
        <v>428</v>
      </c>
    </row>
    <row r="105" spans="1:13" s="75" customFormat="1" ht="13.5">
      <c r="A105" s="76" t="s">
        <v>599</v>
      </c>
      <c r="B105" s="133" t="s">
        <v>560</v>
      </c>
      <c r="C105" s="133" t="s">
        <v>561</v>
      </c>
      <c r="D105" s="77" t="s">
        <v>855</v>
      </c>
      <c r="E105" s="76"/>
      <c r="F105" s="78" t="str">
        <f t="shared" si="9"/>
        <v>C37</v>
      </c>
      <c r="G105" s="76" t="str">
        <f t="shared" si="10"/>
        <v>馬場英年</v>
      </c>
      <c r="H105" s="77" t="s">
        <v>515</v>
      </c>
      <c r="I105" s="77" t="s">
        <v>853</v>
      </c>
      <c r="J105" s="90">
        <v>1980</v>
      </c>
      <c r="K105" s="88">
        <f t="shared" si="12"/>
        <v>35</v>
      </c>
      <c r="L105" s="78" t="str">
        <f t="shared" si="11"/>
        <v>OK</v>
      </c>
      <c r="M105" s="123" t="s">
        <v>433</v>
      </c>
    </row>
    <row r="106" spans="1:13" s="75" customFormat="1" ht="13.5">
      <c r="A106" s="76" t="s">
        <v>600</v>
      </c>
      <c r="B106" s="133" t="s">
        <v>601</v>
      </c>
      <c r="C106" s="80" t="s">
        <v>602</v>
      </c>
      <c r="D106" s="77" t="s">
        <v>855</v>
      </c>
      <c r="E106" s="76"/>
      <c r="F106" s="78" t="str">
        <f t="shared" si="9"/>
        <v>C38</v>
      </c>
      <c r="G106" s="76" t="str">
        <f t="shared" si="10"/>
        <v>牟田真人</v>
      </c>
      <c r="H106" s="77" t="s">
        <v>515</v>
      </c>
      <c r="I106" s="77" t="s">
        <v>853</v>
      </c>
      <c r="J106" s="90">
        <v>1987</v>
      </c>
      <c r="K106" s="88">
        <f t="shared" si="12"/>
        <v>28</v>
      </c>
      <c r="L106" s="78" t="str">
        <f t="shared" si="11"/>
        <v>OK</v>
      </c>
      <c r="M106" s="123" t="s">
        <v>433</v>
      </c>
    </row>
    <row r="107" spans="1:13" s="75" customFormat="1" ht="13.5">
      <c r="A107" s="76" t="s">
        <v>603</v>
      </c>
      <c r="B107" s="80" t="s">
        <v>465</v>
      </c>
      <c r="C107" s="80" t="s">
        <v>464</v>
      </c>
      <c r="D107" s="77" t="s">
        <v>855</v>
      </c>
      <c r="E107" s="76"/>
      <c r="F107" s="78" t="str">
        <f t="shared" si="9"/>
        <v>C39</v>
      </c>
      <c r="G107" s="76" t="str">
        <f t="shared" si="10"/>
        <v>田中正行</v>
      </c>
      <c r="H107" s="77" t="s">
        <v>515</v>
      </c>
      <c r="I107" s="77" t="s">
        <v>853</v>
      </c>
      <c r="J107" s="90">
        <v>1980</v>
      </c>
      <c r="K107" s="88">
        <f t="shared" si="12"/>
        <v>35</v>
      </c>
      <c r="L107" s="78" t="str">
        <f t="shared" si="11"/>
        <v>OK</v>
      </c>
      <c r="M107" s="124" t="s">
        <v>428</v>
      </c>
    </row>
    <row r="108" spans="1:13" s="75" customFormat="1" ht="13.5">
      <c r="A108" s="76" t="s">
        <v>606</v>
      </c>
      <c r="B108" s="76" t="s">
        <v>892</v>
      </c>
      <c r="C108" s="76" t="s">
        <v>1148</v>
      </c>
      <c r="D108" s="77" t="s">
        <v>855</v>
      </c>
      <c r="E108" s="76"/>
      <c r="F108" s="78" t="str">
        <f t="shared" si="9"/>
        <v>C40</v>
      </c>
      <c r="G108" s="76" t="str">
        <f t="shared" si="10"/>
        <v>田中精一</v>
      </c>
      <c r="H108" s="77" t="s">
        <v>515</v>
      </c>
      <c r="I108" s="77" t="s">
        <v>853</v>
      </c>
      <c r="J108" s="90">
        <v>1974</v>
      </c>
      <c r="K108" s="88">
        <f t="shared" si="12"/>
        <v>41</v>
      </c>
      <c r="L108" s="78" t="str">
        <f t="shared" si="11"/>
        <v>OK</v>
      </c>
      <c r="M108" s="175" t="s">
        <v>428</v>
      </c>
    </row>
    <row r="109" spans="1:13" s="75" customFormat="1" ht="13.5">
      <c r="A109" s="76" t="s">
        <v>609</v>
      </c>
      <c r="B109" s="76" t="s">
        <v>1149</v>
      </c>
      <c r="C109" s="76" t="s">
        <v>1150</v>
      </c>
      <c r="D109" s="77" t="s">
        <v>855</v>
      </c>
      <c r="E109" s="76"/>
      <c r="F109" s="78" t="str">
        <f>A109</f>
        <v>C41</v>
      </c>
      <c r="G109" s="76" t="str">
        <f>B109&amp;C109</f>
        <v>光岡翼</v>
      </c>
      <c r="H109" s="77" t="s">
        <v>515</v>
      </c>
      <c r="I109" s="77" t="s">
        <v>853</v>
      </c>
      <c r="J109" s="90">
        <v>1988</v>
      </c>
      <c r="K109" s="88">
        <f t="shared" si="12"/>
        <v>27</v>
      </c>
      <c r="L109" s="78" t="str">
        <f t="shared" si="11"/>
        <v>OK</v>
      </c>
      <c r="M109" s="123" t="s">
        <v>433</v>
      </c>
    </row>
    <row r="110" spans="1:13" s="75" customFormat="1" ht="13.5">
      <c r="A110" s="76" t="s">
        <v>612</v>
      </c>
      <c r="B110" s="76" t="s">
        <v>1074</v>
      </c>
      <c r="C110" s="76" t="s">
        <v>1151</v>
      </c>
      <c r="D110" s="77" t="s">
        <v>855</v>
      </c>
      <c r="E110" s="76"/>
      <c r="F110" s="78" t="str">
        <f>A110</f>
        <v>C42</v>
      </c>
      <c r="G110" s="76" t="str">
        <f>B110&amp;C110</f>
        <v>神山孝行</v>
      </c>
      <c r="H110" s="77" t="s">
        <v>515</v>
      </c>
      <c r="I110" s="77" t="s">
        <v>853</v>
      </c>
      <c r="J110" s="90">
        <v>1984</v>
      </c>
      <c r="K110" s="88">
        <f t="shared" si="12"/>
        <v>31</v>
      </c>
      <c r="L110" s="78" t="str">
        <f t="shared" si="11"/>
        <v>OK</v>
      </c>
      <c r="M110" s="123" t="s">
        <v>433</v>
      </c>
    </row>
    <row r="111" spans="1:13" s="75" customFormat="1" ht="13.5">
      <c r="A111" s="76" t="s">
        <v>615</v>
      </c>
      <c r="B111" s="133" t="s">
        <v>571</v>
      </c>
      <c r="C111" s="80" t="s">
        <v>572</v>
      </c>
      <c r="D111" s="77" t="s">
        <v>855</v>
      </c>
      <c r="E111" s="76"/>
      <c r="F111" s="78" t="str">
        <f aca="true" t="shared" si="13" ref="F111:F119">A111</f>
        <v>C43</v>
      </c>
      <c r="G111" s="76" t="str">
        <f aca="true" t="shared" si="14" ref="G111:G119">B111&amp;C111</f>
        <v>湯本芳明</v>
      </c>
      <c r="H111" s="77" t="s">
        <v>515</v>
      </c>
      <c r="I111" s="77" t="s">
        <v>853</v>
      </c>
      <c r="J111" s="90">
        <v>1952</v>
      </c>
      <c r="K111" s="88">
        <f t="shared" si="12"/>
        <v>63</v>
      </c>
      <c r="L111" s="78" t="str">
        <f t="shared" si="11"/>
        <v>OK</v>
      </c>
      <c r="M111" s="124" t="s">
        <v>428</v>
      </c>
    </row>
    <row r="112" spans="1:13" s="75" customFormat="1" ht="13.5">
      <c r="A112" s="76" t="s">
        <v>1152</v>
      </c>
      <c r="B112" s="133" t="s">
        <v>604</v>
      </c>
      <c r="C112" s="80" t="s">
        <v>605</v>
      </c>
      <c r="D112" s="77" t="s">
        <v>855</v>
      </c>
      <c r="E112" s="76"/>
      <c r="F112" s="78" t="str">
        <f t="shared" si="13"/>
        <v>C44</v>
      </c>
      <c r="G112" s="76" t="str">
        <f t="shared" si="14"/>
        <v>高橋雄祐</v>
      </c>
      <c r="H112" s="77" t="s">
        <v>515</v>
      </c>
      <c r="I112" s="77" t="s">
        <v>853</v>
      </c>
      <c r="J112" s="90">
        <v>1985</v>
      </c>
      <c r="K112" s="88">
        <f t="shared" si="12"/>
        <v>30</v>
      </c>
      <c r="L112" s="78" t="str">
        <f t="shared" si="11"/>
        <v>OK</v>
      </c>
      <c r="M112" s="124" t="s">
        <v>432</v>
      </c>
    </row>
    <row r="113" spans="1:13" s="75" customFormat="1" ht="13.5">
      <c r="A113" s="76" t="s">
        <v>618</v>
      </c>
      <c r="B113" s="133" t="s">
        <v>607</v>
      </c>
      <c r="C113" s="80" t="s">
        <v>608</v>
      </c>
      <c r="D113" s="77" t="s">
        <v>855</v>
      </c>
      <c r="E113" s="76"/>
      <c r="F113" s="78" t="str">
        <f t="shared" si="13"/>
        <v>C45</v>
      </c>
      <c r="G113" s="76" t="str">
        <f t="shared" si="14"/>
        <v>吉本泰二</v>
      </c>
      <c r="H113" s="77" t="s">
        <v>515</v>
      </c>
      <c r="I113" s="77" t="s">
        <v>853</v>
      </c>
      <c r="J113" s="90">
        <v>1976</v>
      </c>
      <c r="K113" s="88">
        <f t="shared" si="12"/>
        <v>39</v>
      </c>
      <c r="L113" s="78" t="str">
        <f t="shared" si="11"/>
        <v>OK</v>
      </c>
      <c r="M113" s="123" t="s">
        <v>433</v>
      </c>
    </row>
    <row r="114" spans="1:13" s="75" customFormat="1" ht="13.5">
      <c r="A114" s="76" t="s">
        <v>619</v>
      </c>
      <c r="B114" s="135" t="s">
        <v>626</v>
      </c>
      <c r="C114" s="135" t="s">
        <v>627</v>
      </c>
      <c r="D114" s="77" t="s">
        <v>855</v>
      </c>
      <c r="E114" s="76"/>
      <c r="F114" s="78" t="str">
        <f t="shared" si="13"/>
        <v>C46</v>
      </c>
      <c r="G114" s="76" t="str">
        <f t="shared" si="14"/>
        <v>坂居優介</v>
      </c>
      <c r="H114" s="77" t="s">
        <v>515</v>
      </c>
      <c r="I114" s="77" t="s">
        <v>853</v>
      </c>
      <c r="J114" s="90">
        <v>1982</v>
      </c>
      <c r="K114" s="88">
        <f t="shared" si="12"/>
        <v>33</v>
      </c>
      <c r="L114" s="78" t="str">
        <f t="shared" si="11"/>
        <v>OK</v>
      </c>
      <c r="M114" s="124" t="s">
        <v>432</v>
      </c>
    </row>
    <row r="115" spans="1:13" s="75" customFormat="1" ht="13.5">
      <c r="A115" s="76" t="s">
        <v>622</v>
      </c>
      <c r="B115" s="83" t="s">
        <v>990</v>
      </c>
      <c r="C115" s="83" t="s">
        <v>991</v>
      </c>
      <c r="D115" s="77" t="s">
        <v>855</v>
      </c>
      <c r="E115" s="76"/>
      <c r="F115" s="78" t="str">
        <f t="shared" si="13"/>
        <v>C47</v>
      </c>
      <c r="G115" s="82" t="str">
        <f t="shared" si="14"/>
        <v>浅田亜祐子</v>
      </c>
      <c r="H115" s="77" t="s">
        <v>515</v>
      </c>
      <c r="I115" s="77" t="s">
        <v>992</v>
      </c>
      <c r="J115" s="90">
        <v>1984</v>
      </c>
      <c r="K115" s="88">
        <f t="shared" si="12"/>
        <v>31</v>
      </c>
      <c r="L115" s="78" t="str">
        <f t="shared" si="11"/>
        <v>OK</v>
      </c>
      <c r="M115" s="124" t="s">
        <v>984</v>
      </c>
    </row>
    <row r="116" spans="1:13" s="75" customFormat="1" ht="13.5">
      <c r="A116" s="76" t="s">
        <v>623</v>
      </c>
      <c r="B116" s="133" t="s">
        <v>1153</v>
      </c>
      <c r="C116" s="133" t="s">
        <v>1154</v>
      </c>
      <c r="D116" s="77" t="s">
        <v>855</v>
      </c>
      <c r="E116" s="76"/>
      <c r="F116" s="78" t="str">
        <f t="shared" si="13"/>
        <v>C48</v>
      </c>
      <c r="G116" s="76" t="str">
        <f t="shared" si="14"/>
        <v>赤木拓</v>
      </c>
      <c r="H116" s="77" t="s">
        <v>515</v>
      </c>
      <c r="I116" s="77" t="s">
        <v>853</v>
      </c>
      <c r="J116" s="90">
        <v>1980</v>
      </c>
      <c r="K116" s="88">
        <f t="shared" si="12"/>
        <v>35</v>
      </c>
      <c r="L116" s="78" t="str">
        <f t="shared" si="11"/>
        <v>OK</v>
      </c>
      <c r="M116" s="124" t="s">
        <v>428</v>
      </c>
    </row>
    <row r="117" spans="1:13" s="75" customFormat="1" ht="13.5">
      <c r="A117" s="76" t="s">
        <v>1155</v>
      </c>
      <c r="B117" s="133" t="s">
        <v>588</v>
      </c>
      <c r="C117" s="80" t="s">
        <v>589</v>
      </c>
      <c r="D117" s="77" t="s">
        <v>855</v>
      </c>
      <c r="E117" s="76"/>
      <c r="F117" s="78" t="str">
        <f t="shared" si="13"/>
        <v>C49</v>
      </c>
      <c r="G117" s="76" t="str">
        <f t="shared" si="14"/>
        <v>住谷岳司</v>
      </c>
      <c r="H117" s="77" t="s">
        <v>515</v>
      </c>
      <c r="I117" s="77" t="s">
        <v>853</v>
      </c>
      <c r="J117" s="90">
        <v>1967</v>
      </c>
      <c r="K117" s="88">
        <f t="shared" si="12"/>
        <v>48</v>
      </c>
      <c r="L117" s="78" t="str">
        <f t="shared" si="11"/>
        <v>OK</v>
      </c>
      <c r="M117" s="124" t="s">
        <v>1025</v>
      </c>
    </row>
    <row r="118" spans="1:15" s="75" customFormat="1" ht="13.5">
      <c r="A118" s="76" t="s">
        <v>628</v>
      </c>
      <c r="B118" s="133" t="s">
        <v>591</v>
      </c>
      <c r="C118" s="80" t="s">
        <v>592</v>
      </c>
      <c r="D118" s="77" t="s">
        <v>855</v>
      </c>
      <c r="E118" s="76"/>
      <c r="F118" s="78" t="str">
        <f t="shared" si="13"/>
        <v>C50</v>
      </c>
      <c r="G118" s="76" t="str">
        <f t="shared" si="14"/>
        <v>永田寛教</v>
      </c>
      <c r="H118" s="77" t="s">
        <v>515</v>
      </c>
      <c r="I118" s="77" t="s">
        <v>853</v>
      </c>
      <c r="J118" s="90">
        <v>1981</v>
      </c>
      <c r="K118" s="88">
        <f t="shared" si="12"/>
        <v>34</v>
      </c>
      <c r="L118" s="78" t="str">
        <f t="shared" si="11"/>
        <v>OK</v>
      </c>
      <c r="M118" s="124" t="s">
        <v>432</v>
      </c>
      <c r="O118" s="93"/>
    </row>
    <row r="119" spans="1:15" s="75" customFormat="1" ht="13.5">
      <c r="A119" s="76" t="s">
        <v>1156</v>
      </c>
      <c r="B119" s="174" t="s">
        <v>1157</v>
      </c>
      <c r="C119" s="174" t="s">
        <v>633</v>
      </c>
      <c r="D119" s="77" t="s">
        <v>1324</v>
      </c>
      <c r="E119" s="76"/>
      <c r="F119" s="78" t="str">
        <f t="shared" si="13"/>
        <v>C51</v>
      </c>
      <c r="G119" s="76" t="str">
        <f t="shared" si="14"/>
        <v>松島理和</v>
      </c>
      <c r="H119" s="77" t="s">
        <v>515</v>
      </c>
      <c r="I119" s="77" t="s">
        <v>853</v>
      </c>
      <c r="J119" s="90">
        <v>1981</v>
      </c>
      <c r="K119" s="88">
        <f t="shared" si="12"/>
        <v>34</v>
      </c>
      <c r="L119" s="78" t="str">
        <f t="shared" si="11"/>
        <v>OK</v>
      </c>
      <c r="M119" s="124" t="s">
        <v>427</v>
      </c>
      <c r="O119" s="93"/>
    </row>
    <row r="120" spans="1:15" s="124" customFormat="1" ht="13.5">
      <c r="A120" s="76" t="s">
        <v>1325</v>
      </c>
      <c r="B120" s="174" t="s">
        <v>616</v>
      </c>
      <c r="C120" s="174" t="s">
        <v>617</v>
      </c>
      <c r="D120" s="77" t="s">
        <v>1324</v>
      </c>
      <c r="E120" s="76"/>
      <c r="F120" s="78" t="str">
        <f>A120</f>
        <v>C52</v>
      </c>
      <c r="G120" s="76" t="str">
        <f>B120&amp;C120</f>
        <v>曽我卓矢</v>
      </c>
      <c r="H120" s="77" t="s">
        <v>515</v>
      </c>
      <c r="I120" s="77" t="s">
        <v>853</v>
      </c>
      <c r="J120" s="90">
        <v>1986</v>
      </c>
      <c r="K120" s="88">
        <f t="shared" si="12"/>
        <v>29</v>
      </c>
      <c r="L120" s="78" t="str">
        <f t="shared" si="11"/>
        <v>OK</v>
      </c>
      <c r="M120" s="124" t="s">
        <v>1158</v>
      </c>
      <c r="O120" s="93"/>
    </row>
    <row r="121" spans="1:15" s="124" customFormat="1" ht="13.5">
      <c r="A121" s="76" t="s">
        <v>1159</v>
      </c>
      <c r="B121" s="83" t="s">
        <v>1160</v>
      </c>
      <c r="C121" s="83" t="s">
        <v>1161</v>
      </c>
      <c r="D121" s="77" t="s">
        <v>1162</v>
      </c>
      <c r="E121" s="76"/>
      <c r="F121" s="78" t="str">
        <f>A121</f>
        <v>C53</v>
      </c>
      <c r="G121" s="82" t="str">
        <f>B121&amp;C121</f>
        <v>大鳥有希子</v>
      </c>
      <c r="H121" s="77" t="s">
        <v>515</v>
      </c>
      <c r="I121" s="77" t="s">
        <v>1276</v>
      </c>
      <c r="J121" s="90">
        <v>1988</v>
      </c>
      <c r="K121" s="88">
        <f t="shared" si="12"/>
        <v>27</v>
      </c>
      <c r="L121" s="78" t="str">
        <f t="shared" si="11"/>
        <v>OK</v>
      </c>
      <c r="M121" s="124" t="s">
        <v>427</v>
      </c>
      <c r="O121" s="93"/>
    </row>
    <row r="122" spans="1:15" s="124" customFormat="1" ht="13.5">
      <c r="A122" s="76" t="s">
        <v>1163</v>
      </c>
      <c r="B122" s="93" t="s">
        <v>519</v>
      </c>
      <c r="C122" s="93" t="s">
        <v>520</v>
      </c>
      <c r="D122" s="77" t="s">
        <v>1324</v>
      </c>
      <c r="E122" s="93"/>
      <c r="F122" s="78" t="str">
        <f>A122</f>
        <v>C54</v>
      </c>
      <c r="G122" s="76" t="str">
        <f>B122&amp;C122</f>
        <v>竹村仁志</v>
      </c>
      <c r="H122" s="77" t="s">
        <v>515</v>
      </c>
      <c r="I122" s="77" t="s">
        <v>853</v>
      </c>
      <c r="J122" s="90">
        <v>1962</v>
      </c>
      <c r="K122" s="88">
        <v>52</v>
      </c>
      <c r="L122" s="78" t="str">
        <f t="shared" si="11"/>
        <v>OK</v>
      </c>
      <c r="M122" s="76" t="s">
        <v>1164</v>
      </c>
      <c r="O122" s="93"/>
    </row>
    <row r="123" spans="1:13" s="75" customFormat="1" ht="13.5">
      <c r="A123" s="76"/>
      <c r="B123" s="83"/>
      <c r="C123" s="83"/>
      <c r="D123" s="77"/>
      <c r="E123" s="76"/>
      <c r="F123" s="78"/>
      <c r="G123" s="82"/>
      <c r="H123" s="77"/>
      <c r="I123" s="77"/>
      <c r="J123" s="90"/>
      <c r="K123" s="88"/>
      <c r="L123" s="78"/>
      <c r="M123" s="124"/>
    </row>
    <row r="124" spans="1:13" s="75" customFormat="1" ht="13.5">
      <c r="A124" s="76"/>
      <c r="B124" s="83"/>
      <c r="C124" s="83"/>
      <c r="D124" s="77"/>
      <c r="E124" s="76"/>
      <c r="F124" s="78"/>
      <c r="G124" s="82"/>
      <c r="H124" s="77"/>
      <c r="I124" s="77"/>
      <c r="J124" s="90"/>
      <c r="K124" s="88"/>
      <c r="L124" s="78"/>
      <c r="M124" s="124"/>
    </row>
    <row r="125" spans="1:13" s="75" customFormat="1" ht="13.5">
      <c r="A125" s="76"/>
      <c r="B125" s="83"/>
      <c r="C125" s="83"/>
      <c r="D125" s="77"/>
      <c r="E125" s="76"/>
      <c r="F125" s="78"/>
      <c r="G125" s="82"/>
      <c r="H125" s="77"/>
      <c r="I125" s="77"/>
      <c r="J125" s="90"/>
      <c r="K125" s="88"/>
      <c r="L125" s="78"/>
      <c r="M125" s="124"/>
    </row>
    <row r="126" spans="1:13" s="75" customFormat="1" ht="13.5">
      <c r="A126" s="76"/>
      <c r="B126" s="83"/>
      <c r="C126" s="83"/>
      <c r="D126" s="77"/>
      <c r="E126" s="76"/>
      <c r="F126" s="78"/>
      <c r="G126" s="82"/>
      <c r="H126" s="77"/>
      <c r="I126" s="77"/>
      <c r="J126" s="90"/>
      <c r="K126" s="88"/>
      <c r="L126" s="78"/>
      <c r="M126" s="124"/>
    </row>
    <row r="127" spans="1:13" s="75" customFormat="1" ht="13.5">
      <c r="A127" s="76"/>
      <c r="B127" s="83"/>
      <c r="C127" s="83"/>
      <c r="D127" s="77"/>
      <c r="E127" s="76"/>
      <c r="F127" s="78"/>
      <c r="G127" s="82"/>
      <c r="H127" s="77"/>
      <c r="I127" s="77"/>
      <c r="J127" s="90"/>
      <c r="K127" s="88"/>
      <c r="L127" s="78"/>
      <c r="M127" s="124"/>
    </row>
    <row r="128" spans="1:13" s="75" customFormat="1" ht="13.5">
      <c r="A128" s="76"/>
      <c r="B128" s="83"/>
      <c r="C128" s="83"/>
      <c r="D128" s="77"/>
      <c r="E128" s="76"/>
      <c r="F128" s="78"/>
      <c r="G128" s="82"/>
      <c r="H128" s="77"/>
      <c r="I128" s="77"/>
      <c r="J128" s="90"/>
      <c r="K128" s="88"/>
      <c r="L128" s="78"/>
      <c r="M128" s="124"/>
    </row>
    <row r="129" spans="1:13" s="75" customFormat="1" ht="13.5">
      <c r="A129" s="76"/>
      <c r="B129" s="83"/>
      <c r="C129" s="83"/>
      <c r="D129" s="77"/>
      <c r="E129" s="76"/>
      <c r="F129" s="78"/>
      <c r="G129" s="82"/>
      <c r="H129" s="77"/>
      <c r="I129" s="77"/>
      <c r="J129" s="90"/>
      <c r="K129" s="88"/>
      <c r="L129" s="78"/>
      <c r="M129" s="124"/>
    </row>
    <row r="130" spans="1:13" s="75" customFormat="1" ht="13.5">
      <c r="A130" s="76"/>
      <c r="B130" s="83"/>
      <c r="C130" s="83"/>
      <c r="D130" s="77"/>
      <c r="E130" s="76"/>
      <c r="F130" s="78"/>
      <c r="G130" s="82"/>
      <c r="H130" s="77"/>
      <c r="I130" s="77"/>
      <c r="J130" s="90"/>
      <c r="K130" s="88"/>
      <c r="L130" s="78"/>
      <c r="M130" s="124"/>
    </row>
    <row r="131" spans="1:13" s="75" customFormat="1" ht="13.5">
      <c r="A131" s="76"/>
      <c r="B131" s="83"/>
      <c r="C131" s="83"/>
      <c r="D131" s="77"/>
      <c r="E131" s="76"/>
      <c r="F131" s="78"/>
      <c r="G131" s="82"/>
      <c r="H131" s="77"/>
      <c r="I131" s="77"/>
      <c r="J131" s="90"/>
      <c r="K131" s="88"/>
      <c r="L131" s="78"/>
      <c r="M131" s="124"/>
    </row>
    <row r="132" spans="1:12" s="124" customFormat="1" ht="13.5">
      <c r="A132" s="76"/>
      <c r="B132" s="83"/>
      <c r="C132" s="83"/>
      <c r="D132" s="77"/>
      <c r="E132" s="76"/>
      <c r="F132" s="78"/>
      <c r="G132" s="82"/>
      <c r="H132" s="77"/>
      <c r="I132" s="77"/>
      <c r="J132" s="90"/>
      <c r="K132" s="88"/>
      <c r="L132" s="78">
        <f>IF(G132="","",IF(COUNTIF($G$19:$G$580,G132)&gt;1,"2重登録","OK"))</f>
      </c>
    </row>
    <row r="133" spans="1:12" s="124" customFormat="1" ht="13.5">
      <c r="A133" s="76"/>
      <c r="B133" s="83"/>
      <c r="C133" s="83"/>
      <c r="D133" s="77"/>
      <c r="E133" s="76"/>
      <c r="F133" s="78"/>
      <c r="G133" s="82"/>
      <c r="H133" s="77"/>
      <c r="I133" s="77"/>
      <c r="J133" s="90"/>
      <c r="K133" s="88"/>
      <c r="L133" s="78"/>
    </row>
    <row r="134" spans="1:12" s="124" customFormat="1" ht="13.5">
      <c r="A134" s="76"/>
      <c r="B134" s="83"/>
      <c r="C134" s="83"/>
      <c r="D134" s="77"/>
      <c r="E134" s="76"/>
      <c r="F134" s="78"/>
      <c r="G134" s="82"/>
      <c r="H134" s="77"/>
      <c r="I134" s="77"/>
      <c r="J134" s="90"/>
      <c r="K134" s="88"/>
      <c r="L134" s="78">
        <f>IF(G134="","",IF(COUNTIF($G$19:$G$580,G134)&gt;1,"2重登録","OK"))</f>
      </c>
    </row>
    <row r="135" spans="1:13" s="93" customFormat="1" ht="13.5">
      <c r="A135" s="76"/>
      <c r="B135" s="475" t="s">
        <v>1085</v>
      </c>
      <c r="C135" s="475"/>
      <c r="D135" s="483" t="s">
        <v>1165</v>
      </c>
      <c r="E135" s="483"/>
      <c r="F135" s="483"/>
      <c r="G135" s="483"/>
      <c r="H135" s="483"/>
      <c r="I135" s="76"/>
      <c r="J135" s="87"/>
      <c r="K135" s="87"/>
      <c r="L135" s="78">
        <f>IF(G135="","",IF(COUNTIF($G$19:$G$595,G135)&gt;1,"2重登録","OK"))</f>
      </c>
      <c r="M135" s="76"/>
    </row>
    <row r="136" spans="1:13" s="93" customFormat="1" ht="13.5">
      <c r="A136" s="76"/>
      <c r="B136" s="475"/>
      <c r="C136" s="475"/>
      <c r="D136" s="483"/>
      <c r="E136" s="483"/>
      <c r="F136" s="483"/>
      <c r="G136" s="483"/>
      <c r="H136" s="483"/>
      <c r="I136" s="76"/>
      <c r="J136" s="87"/>
      <c r="K136" s="87"/>
      <c r="L136" s="78">
        <f>IF(G136="","",IF(COUNTIF($G$19:$G$595,G136)&gt;1,"2重登録","OK"))</f>
      </c>
      <c r="M136" s="76"/>
    </row>
    <row r="137" spans="1:18" s="93" customFormat="1" ht="13.5">
      <c r="A137" s="76"/>
      <c r="B137" s="77"/>
      <c r="C137" s="77"/>
      <c r="D137" s="132"/>
      <c r="E137" s="76"/>
      <c r="F137" s="78">
        <f>A137</f>
        <v>0</v>
      </c>
      <c r="G137" s="76" t="s">
        <v>1277</v>
      </c>
      <c r="H137" s="471" t="s">
        <v>1278</v>
      </c>
      <c r="I137" s="471"/>
      <c r="J137" s="471"/>
      <c r="K137" s="78"/>
      <c r="L137" s="78"/>
      <c r="Q137" s="110"/>
      <c r="R137" s="110"/>
    </row>
    <row r="138" spans="2:12" s="93" customFormat="1" ht="13.5">
      <c r="B138" s="473"/>
      <c r="C138" s="473"/>
      <c r="D138" s="76"/>
      <c r="E138" s="76"/>
      <c r="F138" s="78"/>
      <c r="G138" s="115">
        <f>COUNTIF($M$132:$M$179,"東近江市")</f>
        <v>7</v>
      </c>
      <c r="H138" s="472">
        <f>($G$138/RIGHT($A$179,2))</f>
        <v>0.175</v>
      </c>
      <c r="I138" s="472"/>
      <c r="J138" s="472"/>
      <c r="K138" s="78"/>
      <c r="L138" s="78"/>
    </row>
    <row r="139" spans="2:12" s="93" customFormat="1" ht="13.5">
      <c r="B139" s="173"/>
      <c r="C139" s="173"/>
      <c r="D139" s="110" t="s">
        <v>1120</v>
      </c>
      <c r="E139" s="110"/>
      <c r="F139" s="110"/>
      <c r="G139" s="115"/>
      <c r="H139" s="116" t="s">
        <v>1121</v>
      </c>
      <c r="I139" s="172"/>
      <c r="J139" s="172"/>
      <c r="K139" s="78"/>
      <c r="L139" s="78"/>
    </row>
    <row r="140" spans="1:13" s="93" customFormat="1" ht="13.5">
      <c r="A140" s="76" t="s">
        <v>1166</v>
      </c>
      <c r="B140" s="136" t="s">
        <v>1006</v>
      </c>
      <c r="C140" s="136" t="s">
        <v>1086</v>
      </c>
      <c r="D140" s="118" t="s">
        <v>1087</v>
      </c>
      <c r="E140" s="118" t="s">
        <v>1088</v>
      </c>
      <c r="F140" s="76" t="s">
        <v>1167</v>
      </c>
      <c r="G140" s="76" t="str">
        <f aca="true" t="shared" si="15" ref="G140:G179">B140&amp;C140</f>
        <v>水本佑人</v>
      </c>
      <c r="H140" s="118" t="s">
        <v>1087</v>
      </c>
      <c r="I140" s="76" t="s">
        <v>853</v>
      </c>
      <c r="J140" s="87">
        <v>1998</v>
      </c>
      <c r="K140" s="88">
        <f>IF(J140="","",(2015-J140))</f>
        <v>17</v>
      </c>
      <c r="L140" s="78" t="str">
        <f aca="true" t="shared" si="16" ref="L140:L179">IF(G140="","",IF(COUNTIF($G$19:$G$580,G140)&gt;1,"2重登録","OK"))</f>
        <v>OK</v>
      </c>
      <c r="M140" s="84" t="s">
        <v>430</v>
      </c>
    </row>
    <row r="141" spans="1:13" s="93" customFormat="1" ht="13.5">
      <c r="A141" s="76" t="s">
        <v>1089</v>
      </c>
      <c r="B141" s="136" t="s">
        <v>994</v>
      </c>
      <c r="C141" s="136" t="s">
        <v>995</v>
      </c>
      <c r="D141" s="118" t="s">
        <v>1090</v>
      </c>
      <c r="E141" s="118"/>
      <c r="F141" s="118" t="str">
        <f aca="true" t="shared" si="17" ref="F141:F179">A141</f>
        <v>F02</v>
      </c>
      <c r="G141" s="76" t="str">
        <f t="shared" si="15"/>
        <v>大島巧也</v>
      </c>
      <c r="H141" s="118" t="s">
        <v>1090</v>
      </c>
      <c r="I141" s="76" t="s">
        <v>853</v>
      </c>
      <c r="J141" s="87">
        <v>1989</v>
      </c>
      <c r="K141" s="88">
        <f aca="true" t="shared" si="18" ref="K141:K179">IF(J141="","",(2015-J141))</f>
        <v>26</v>
      </c>
      <c r="L141" s="78" t="str">
        <f t="shared" si="16"/>
        <v>OK</v>
      </c>
      <c r="M141" s="76" t="s">
        <v>1020</v>
      </c>
    </row>
    <row r="142" spans="1:13" s="93" customFormat="1" ht="13.5">
      <c r="A142" s="76" t="s">
        <v>1091</v>
      </c>
      <c r="B142" s="136" t="s">
        <v>1092</v>
      </c>
      <c r="C142" s="137" t="s">
        <v>1093</v>
      </c>
      <c r="D142" s="118" t="s">
        <v>1326</v>
      </c>
      <c r="E142" s="118"/>
      <c r="F142" s="118" t="str">
        <f t="shared" si="17"/>
        <v>F03</v>
      </c>
      <c r="G142" s="76" t="str">
        <f t="shared" si="15"/>
        <v>宮岡俊勝</v>
      </c>
      <c r="H142" s="118" t="s">
        <v>1326</v>
      </c>
      <c r="I142" s="76" t="s">
        <v>853</v>
      </c>
      <c r="J142" s="87">
        <v>1966</v>
      </c>
      <c r="K142" s="88">
        <f t="shared" si="18"/>
        <v>49</v>
      </c>
      <c r="L142" s="78" t="str">
        <f t="shared" si="16"/>
        <v>OK</v>
      </c>
      <c r="M142" s="76" t="s">
        <v>984</v>
      </c>
    </row>
    <row r="143" spans="1:13" s="93" customFormat="1" ht="13.5">
      <c r="A143" s="76" t="s">
        <v>1094</v>
      </c>
      <c r="B143" s="136" t="s">
        <v>996</v>
      </c>
      <c r="C143" s="136" t="s">
        <v>997</v>
      </c>
      <c r="D143" s="118" t="s">
        <v>1087</v>
      </c>
      <c r="E143" s="118"/>
      <c r="F143" s="118" t="str">
        <f t="shared" si="17"/>
        <v>F04</v>
      </c>
      <c r="G143" s="76" t="str">
        <f t="shared" si="15"/>
        <v>土肥将博</v>
      </c>
      <c r="H143" s="118" t="s">
        <v>1087</v>
      </c>
      <c r="I143" s="76" t="s">
        <v>853</v>
      </c>
      <c r="J143" s="87">
        <v>1964</v>
      </c>
      <c r="K143" s="88">
        <f t="shared" si="18"/>
        <v>51</v>
      </c>
      <c r="L143" s="78" t="str">
        <f t="shared" si="16"/>
        <v>OK</v>
      </c>
      <c r="M143" s="79" t="s">
        <v>428</v>
      </c>
    </row>
    <row r="144" spans="1:13" s="93" customFormat="1" ht="13.5">
      <c r="A144" s="76" t="s">
        <v>1095</v>
      </c>
      <c r="B144" s="136" t="s">
        <v>412</v>
      </c>
      <c r="C144" s="136" t="s">
        <v>1096</v>
      </c>
      <c r="D144" s="118" t="s">
        <v>1099</v>
      </c>
      <c r="E144" s="118"/>
      <c r="F144" s="118" t="str">
        <f>A144</f>
        <v>F05</v>
      </c>
      <c r="G144" s="76" t="str">
        <f>B144&amp;C144</f>
        <v>奥内栄治</v>
      </c>
      <c r="H144" s="118" t="s">
        <v>1099</v>
      </c>
      <c r="I144" s="76" t="s">
        <v>853</v>
      </c>
      <c r="J144" s="87">
        <v>1969</v>
      </c>
      <c r="K144" s="88">
        <f t="shared" si="18"/>
        <v>46</v>
      </c>
      <c r="L144" s="78" t="str">
        <f t="shared" si="16"/>
        <v>OK</v>
      </c>
      <c r="M144" s="79" t="s">
        <v>428</v>
      </c>
    </row>
    <row r="145" spans="1:13" s="93" customFormat="1" ht="13.5">
      <c r="A145" s="76" t="s">
        <v>1097</v>
      </c>
      <c r="B145" s="136" t="s">
        <v>1098</v>
      </c>
      <c r="C145" s="136" t="s">
        <v>1168</v>
      </c>
      <c r="D145" s="118" t="s">
        <v>1087</v>
      </c>
      <c r="E145" s="118"/>
      <c r="F145" s="118" t="str">
        <f>A145</f>
        <v>F06</v>
      </c>
      <c r="G145" s="76" t="str">
        <f>B145&amp;C145</f>
        <v>油利 享</v>
      </c>
      <c r="H145" s="118" t="s">
        <v>1087</v>
      </c>
      <c r="I145" s="76" t="s">
        <v>965</v>
      </c>
      <c r="J145" s="87">
        <v>1955</v>
      </c>
      <c r="K145" s="88">
        <f t="shared" si="18"/>
        <v>60</v>
      </c>
      <c r="L145" s="78" t="str">
        <f t="shared" si="16"/>
        <v>OK</v>
      </c>
      <c r="M145" s="81" t="s">
        <v>433</v>
      </c>
    </row>
    <row r="146" spans="1:13" s="93" customFormat="1" ht="13.5">
      <c r="A146" s="76" t="s">
        <v>229</v>
      </c>
      <c r="B146" s="136" t="s">
        <v>998</v>
      </c>
      <c r="C146" s="136" t="s">
        <v>999</v>
      </c>
      <c r="D146" s="118" t="s">
        <v>1090</v>
      </c>
      <c r="E146" s="118"/>
      <c r="F146" s="118" t="str">
        <f t="shared" si="17"/>
        <v>F07</v>
      </c>
      <c r="G146" s="76" t="str">
        <f t="shared" si="15"/>
        <v>鈴木英夫</v>
      </c>
      <c r="H146" s="118" t="s">
        <v>1090</v>
      </c>
      <c r="I146" s="76" t="s">
        <v>853</v>
      </c>
      <c r="J146" s="87">
        <v>1955</v>
      </c>
      <c r="K146" s="88">
        <f t="shared" si="18"/>
        <v>60</v>
      </c>
      <c r="L146" s="78" t="str">
        <f t="shared" si="16"/>
        <v>OK</v>
      </c>
      <c r="M146" s="81" t="s">
        <v>433</v>
      </c>
    </row>
    <row r="147" spans="1:13" s="93" customFormat="1" ht="13.5">
      <c r="A147" s="76" t="s">
        <v>230</v>
      </c>
      <c r="B147" s="136" t="s">
        <v>1000</v>
      </c>
      <c r="C147" s="136" t="s">
        <v>943</v>
      </c>
      <c r="D147" s="118" t="s">
        <v>1090</v>
      </c>
      <c r="E147" s="118"/>
      <c r="F147" s="118" t="str">
        <f t="shared" si="17"/>
        <v>F08</v>
      </c>
      <c r="G147" s="76" t="str">
        <f t="shared" si="15"/>
        <v>長谷出浩</v>
      </c>
      <c r="H147" s="118" t="s">
        <v>1090</v>
      </c>
      <c r="I147" s="76" t="s">
        <v>853</v>
      </c>
      <c r="J147" s="87">
        <v>1960</v>
      </c>
      <c r="K147" s="88">
        <f t="shared" si="18"/>
        <v>55</v>
      </c>
      <c r="L147" s="78" t="str">
        <f t="shared" si="16"/>
        <v>OK</v>
      </c>
      <c r="M147" s="81" t="s">
        <v>433</v>
      </c>
    </row>
    <row r="148" spans="1:13" s="93" customFormat="1" ht="13.5">
      <c r="A148" s="76" t="s">
        <v>231</v>
      </c>
      <c r="B148" s="136" t="s">
        <v>1001</v>
      </c>
      <c r="C148" s="136" t="s">
        <v>883</v>
      </c>
      <c r="D148" s="118" t="s">
        <v>1090</v>
      </c>
      <c r="E148" s="118"/>
      <c r="F148" s="118" t="str">
        <f t="shared" si="17"/>
        <v>F09</v>
      </c>
      <c r="G148" s="76" t="str">
        <f t="shared" si="15"/>
        <v>山崎 豊</v>
      </c>
      <c r="H148" s="118" t="s">
        <v>1090</v>
      </c>
      <c r="I148" s="76" t="s">
        <v>853</v>
      </c>
      <c r="J148" s="87">
        <v>1975</v>
      </c>
      <c r="K148" s="88">
        <f t="shared" si="18"/>
        <v>40</v>
      </c>
      <c r="L148" s="78" t="str">
        <f t="shared" si="16"/>
        <v>OK</v>
      </c>
      <c r="M148" s="81" t="s">
        <v>433</v>
      </c>
    </row>
    <row r="149" spans="1:13" s="93" customFormat="1" ht="13.5">
      <c r="A149" s="76" t="s">
        <v>232</v>
      </c>
      <c r="B149" s="136" t="s">
        <v>892</v>
      </c>
      <c r="C149" s="136" t="s">
        <v>1002</v>
      </c>
      <c r="D149" s="118" t="s">
        <v>1326</v>
      </c>
      <c r="E149" s="118"/>
      <c r="F149" s="118" t="str">
        <f t="shared" si="17"/>
        <v>F10</v>
      </c>
      <c r="G149" s="76" t="str">
        <f t="shared" si="15"/>
        <v>田中伸一</v>
      </c>
      <c r="H149" s="118" t="s">
        <v>1326</v>
      </c>
      <c r="I149" s="76" t="s">
        <v>853</v>
      </c>
      <c r="J149" s="87">
        <v>1964</v>
      </c>
      <c r="K149" s="88">
        <f t="shared" si="18"/>
        <v>51</v>
      </c>
      <c r="L149" s="78" t="str">
        <f t="shared" si="16"/>
        <v>OK</v>
      </c>
      <c r="M149" s="79" t="s">
        <v>982</v>
      </c>
    </row>
    <row r="150" spans="1:13" s="93" customFormat="1" ht="13.5">
      <c r="A150" s="76" t="s">
        <v>233</v>
      </c>
      <c r="B150" s="136" t="s">
        <v>939</v>
      </c>
      <c r="C150" s="137" t="s">
        <v>940</v>
      </c>
      <c r="D150" s="118" t="s">
        <v>1090</v>
      </c>
      <c r="E150" s="118"/>
      <c r="F150" s="118" t="str">
        <f t="shared" si="17"/>
        <v>F11</v>
      </c>
      <c r="G150" s="76" t="str">
        <f t="shared" si="15"/>
        <v>小路  貴</v>
      </c>
      <c r="H150" s="118" t="s">
        <v>1090</v>
      </c>
      <c r="I150" s="76" t="s">
        <v>853</v>
      </c>
      <c r="J150" s="87">
        <v>1970</v>
      </c>
      <c r="K150" s="88">
        <f t="shared" si="18"/>
        <v>45</v>
      </c>
      <c r="L150" s="78" t="str">
        <f t="shared" si="16"/>
        <v>OK</v>
      </c>
      <c r="M150" s="79" t="s">
        <v>981</v>
      </c>
    </row>
    <row r="151" spans="1:20" s="93" customFormat="1" ht="13.5">
      <c r="A151" s="76" t="s">
        <v>234</v>
      </c>
      <c r="B151" s="77" t="s">
        <v>888</v>
      </c>
      <c r="C151" s="77" t="s">
        <v>1109</v>
      </c>
      <c r="D151" s="76" t="s">
        <v>1099</v>
      </c>
      <c r="E151" s="76"/>
      <c r="F151" s="78" t="str">
        <f>A151</f>
        <v>F12</v>
      </c>
      <c r="G151" s="76" t="str">
        <f>B151&amp;C151</f>
        <v>山本将義</v>
      </c>
      <c r="H151" s="118" t="s">
        <v>1099</v>
      </c>
      <c r="I151" s="80" t="s">
        <v>968</v>
      </c>
      <c r="J151" s="90">
        <v>1986</v>
      </c>
      <c r="K151" s="88">
        <f t="shared" si="18"/>
        <v>29</v>
      </c>
      <c r="L151" s="78" t="str">
        <f t="shared" si="16"/>
        <v>OK</v>
      </c>
      <c r="M151" s="79" t="s">
        <v>430</v>
      </c>
      <c r="T151" s="110"/>
    </row>
    <row r="152" spans="1:13" s="93" customFormat="1" ht="13.5">
      <c r="A152" s="76" t="s">
        <v>235</v>
      </c>
      <c r="B152" s="136" t="s">
        <v>1110</v>
      </c>
      <c r="C152" s="136" t="s">
        <v>1111</v>
      </c>
      <c r="D152" s="118" t="s">
        <v>1090</v>
      </c>
      <c r="E152" s="118"/>
      <c r="F152" s="118" t="str">
        <f t="shared" si="17"/>
        <v>F13</v>
      </c>
      <c r="G152" s="76" t="str">
        <f t="shared" si="15"/>
        <v>磯崎太一</v>
      </c>
      <c r="H152" s="118" t="s">
        <v>1090</v>
      </c>
      <c r="I152" s="76" t="s">
        <v>853</v>
      </c>
      <c r="J152" s="87">
        <v>1982</v>
      </c>
      <c r="K152" s="88">
        <f t="shared" si="18"/>
        <v>33</v>
      </c>
      <c r="L152" s="78" t="str">
        <f t="shared" si="16"/>
        <v>OK</v>
      </c>
      <c r="M152" s="79" t="s">
        <v>1169</v>
      </c>
    </row>
    <row r="153" spans="1:13" s="93" customFormat="1" ht="13.5">
      <c r="A153" s="76" t="s">
        <v>238</v>
      </c>
      <c r="B153" s="136" t="s">
        <v>941</v>
      </c>
      <c r="C153" s="136" t="s">
        <v>1003</v>
      </c>
      <c r="D153" s="118" t="s">
        <v>1087</v>
      </c>
      <c r="E153" s="118"/>
      <c r="F153" s="118" t="str">
        <f t="shared" si="17"/>
        <v>F14</v>
      </c>
      <c r="G153" s="76" t="str">
        <f t="shared" si="15"/>
        <v>清水善弘</v>
      </c>
      <c r="H153" s="118" t="s">
        <v>1087</v>
      </c>
      <c r="I153" s="76" t="s">
        <v>853</v>
      </c>
      <c r="J153" s="87">
        <v>1952</v>
      </c>
      <c r="K153" s="88">
        <f t="shared" si="18"/>
        <v>63</v>
      </c>
      <c r="L153" s="78" t="str">
        <f t="shared" si="16"/>
        <v>OK</v>
      </c>
      <c r="M153" s="79" t="s">
        <v>428</v>
      </c>
    </row>
    <row r="154" spans="1:13" s="93" customFormat="1" ht="13.5">
      <c r="A154" s="76" t="s">
        <v>239</v>
      </c>
      <c r="B154" s="136" t="s">
        <v>942</v>
      </c>
      <c r="C154" s="136" t="s">
        <v>1170</v>
      </c>
      <c r="D154" s="118" t="s">
        <v>1090</v>
      </c>
      <c r="E154" s="118"/>
      <c r="F154" s="118" t="str">
        <f t="shared" si="17"/>
        <v>F15</v>
      </c>
      <c r="G154" s="76" t="str">
        <f t="shared" si="15"/>
        <v>田村 浩</v>
      </c>
      <c r="H154" s="118" t="s">
        <v>1090</v>
      </c>
      <c r="I154" s="76" t="s">
        <v>853</v>
      </c>
      <c r="J154" s="87">
        <v>1960</v>
      </c>
      <c r="K154" s="88">
        <f t="shared" si="18"/>
        <v>55</v>
      </c>
      <c r="L154" s="78" t="str">
        <f t="shared" si="16"/>
        <v>OK</v>
      </c>
      <c r="M154" s="79" t="s">
        <v>430</v>
      </c>
    </row>
    <row r="155" spans="1:20" s="93" customFormat="1" ht="13.5">
      <c r="A155" s="76" t="s">
        <v>240</v>
      </c>
      <c r="B155" s="76" t="s">
        <v>1171</v>
      </c>
      <c r="C155" s="76" t="s">
        <v>1172</v>
      </c>
      <c r="D155" s="76" t="s">
        <v>1090</v>
      </c>
      <c r="E155" s="76"/>
      <c r="F155" s="76" t="str">
        <f>A155</f>
        <v>F16</v>
      </c>
      <c r="G155" s="76" t="str">
        <f t="shared" si="15"/>
        <v>細見征生</v>
      </c>
      <c r="H155" s="118" t="s">
        <v>1090</v>
      </c>
      <c r="I155" s="76" t="s">
        <v>853</v>
      </c>
      <c r="J155" s="87">
        <v>1965</v>
      </c>
      <c r="K155" s="88">
        <f t="shared" si="18"/>
        <v>50</v>
      </c>
      <c r="L155" s="78" t="str">
        <f t="shared" si="16"/>
        <v>OK</v>
      </c>
      <c r="M155" s="76" t="s">
        <v>984</v>
      </c>
      <c r="T155" s="110"/>
    </row>
    <row r="156" spans="1:13" s="93" customFormat="1" ht="13.5">
      <c r="A156" s="76" t="s">
        <v>241</v>
      </c>
      <c r="B156" s="137" t="s">
        <v>1004</v>
      </c>
      <c r="C156" s="137" t="s">
        <v>1005</v>
      </c>
      <c r="D156" s="118" t="s">
        <v>1087</v>
      </c>
      <c r="E156" s="118"/>
      <c r="F156" s="118" t="str">
        <f t="shared" si="17"/>
        <v>F17</v>
      </c>
      <c r="G156" s="76" t="str">
        <f t="shared" si="15"/>
        <v>三代康成</v>
      </c>
      <c r="H156" s="118" t="s">
        <v>1087</v>
      </c>
      <c r="I156" s="76" t="s">
        <v>853</v>
      </c>
      <c r="J156" s="87">
        <v>1968</v>
      </c>
      <c r="K156" s="88">
        <f t="shared" si="18"/>
        <v>47</v>
      </c>
      <c r="L156" s="78" t="str">
        <f t="shared" si="16"/>
        <v>OK</v>
      </c>
      <c r="M156" s="79" t="s">
        <v>428</v>
      </c>
    </row>
    <row r="157" spans="1:13" s="93" customFormat="1" ht="13.5">
      <c r="A157" s="76" t="s">
        <v>242</v>
      </c>
      <c r="B157" s="137" t="s">
        <v>1006</v>
      </c>
      <c r="C157" s="137" t="s">
        <v>1007</v>
      </c>
      <c r="D157" s="118" t="s">
        <v>1087</v>
      </c>
      <c r="E157" s="118"/>
      <c r="F157" s="118" t="str">
        <f t="shared" si="17"/>
        <v>F18</v>
      </c>
      <c r="G157" s="76" t="str">
        <f t="shared" si="15"/>
        <v>水本淳史</v>
      </c>
      <c r="H157" s="118" t="s">
        <v>1087</v>
      </c>
      <c r="I157" s="76" t="s">
        <v>853</v>
      </c>
      <c r="J157" s="87">
        <v>1970</v>
      </c>
      <c r="K157" s="88">
        <f t="shared" si="18"/>
        <v>45</v>
      </c>
      <c r="L157" s="78" t="str">
        <f t="shared" si="16"/>
        <v>OK</v>
      </c>
      <c r="M157" s="125" t="s">
        <v>430</v>
      </c>
    </row>
    <row r="158" spans="1:13" s="93" customFormat="1" ht="13.5">
      <c r="A158" s="76" t="s">
        <v>243</v>
      </c>
      <c r="B158" s="136" t="s">
        <v>944</v>
      </c>
      <c r="C158" s="136" t="s">
        <v>945</v>
      </c>
      <c r="D158" s="118" t="s">
        <v>1326</v>
      </c>
      <c r="E158" s="118"/>
      <c r="F158" s="118" t="str">
        <f>A158</f>
        <v>F19</v>
      </c>
      <c r="G158" s="76" t="str">
        <f>B158&amp;C158</f>
        <v>森本進太郎</v>
      </c>
      <c r="H158" s="118" t="s">
        <v>1326</v>
      </c>
      <c r="I158" s="76" t="s">
        <v>853</v>
      </c>
      <c r="J158" s="87">
        <v>1971</v>
      </c>
      <c r="K158" s="88">
        <f t="shared" si="18"/>
        <v>44</v>
      </c>
      <c r="L158" s="78" t="str">
        <f t="shared" si="16"/>
        <v>OK</v>
      </c>
      <c r="M158" s="79" t="s">
        <v>1027</v>
      </c>
    </row>
    <row r="159" spans="1:19" s="93" customFormat="1" ht="13.5">
      <c r="A159" s="76" t="s">
        <v>244</v>
      </c>
      <c r="B159" s="77" t="s">
        <v>937</v>
      </c>
      <c r="C159" s="77" t="s">
        <v>938</v>
      </c>
      <c r="D159" s="118" t="s">
        <v>1326</v>
      </c>
      <c r="E159" s="76"/>
      <c r="F159" s="78" t="str">
        <f>A159</f>
        <v>F20</v>
      </c>
      <c r="G159" s="76" t="str">
        <f>B159&amp;C159</f>
        <v>軽部純一</v>
      </c>
      <c r="H159" s="118" t="s">
        <v>1326</v>
      </c>
      <c r="I159" s="80" t="s">
        <v>1327</v>
      </c>
      <c r="J159" s="90">
        <v>1984</v>
      </c>
      <c r="K159" s="88">
        <f t="shared" si="18"/>
        <v>31</v>
      </c>
      <c r="L159" s="78" t="str">
        <f t="shared" si="16"/>
        <v>OK</v>
      </c>
      <c r="M159" s="76" t="s">
        <v>1026</v>
      </c>
      <c r="S159" s="110"/>
    </row>
    <row r="160" spans="1:19" s="93" customFormat="1" ht="13.5">
      <c r="A160" s="76" t="s">
        <v>245</v>
      </c>
      <c r="B160" s="77" t="s">
        <v>1173</v>
      </c>
      <c r="C160" s="77" t="s">
        <v>1174</v>
      </c>
      <c r="D160" s="118" t="s">
        <v>1090</v>
      </c>
      <c r="E160" s="76"/>
      <c r="F160" s="76" t="str">
        <f>A160</f>
        <v>F21</v>
      </c>
      <c r="G160" s="76" t="str">
        <f t="shared" si="15"/>
        <v>上田 哲</v>
      </c>
      <c r="H160" s="118" t="s">
        <v>1090</v>
      </c>
      <c r="I160" s="76" t="s">
        <v>853</v>
      </c>
      <c r="J160" s="87">
        <v>1960</v>
      </c>
      <c r="K160" s="88">
        <f t="shared" si="18"/>
        <v>55</v>
      </c>
      <c r="L160" s="78" t="str">
        <f t="shared" si="16"/>
        <v>OK</v>
      </c>
      <c r="M160" s="82" t="s">
        <v>433</v>
      </c>
      <c r="R160" s="110"/>
      <c r="S160" s="110"/>
    </row>
    <row r="161" spans="1:16" s="93" customFormat="1" ht="13.5">
      <c r="A161" s="76" t="s">
        <v>246</v>
      </c>
      <c r="B161" s="77" t="s">
        <v>1175</v>
      </c>
      <c r="C161" s="77" t="s">
        <v>1176</v>
      </c>
      <c r="D161" s="118" t="s">
        <v>1326</v>
      </c>
      <c r="E161" s="76"/>
      <c r="F161" s="76" t="str">
        <f>A161</f>
        <v>F22</v>
      </c>
      <c r="G161" s="76" t="str">
        <f t="shared" si="15"/>
        <v>用田政晴</v>
      </c>
      <c r="H161" s="118" t="s">
        <v>1326</v>
      </c>
      <c r="I161" s="76" t="s">
        <v>853</v>
      </c>
      <c r="J161" s="87">
        <v>1955</v>
      </c>
      <c r="K161" s="88">
        <f t="shared" si="18"/>
        <v>60</v>
      </c>
      <c r="L161" s="78" t="str">
        <f t="shared" si="16"/>
        <v>OK</v>
      </c>
      <c r="M161" s="76" t="s">
        <v>430</v>
      </c>
      <c r="P161" s="110"/>
    </row>
    <row r="162" spans="1:13" s="93" customFormat="1" ht="13.5">
      <c r="A162" s="76" t="s">
        <v>247</v>
      </c>
      <c r="B162" s="205" t="s">
        <v>1173</v>
      </c>
      <c r="C162" s="205" t="s">
        <v>1177</v>
      </c>
      <c r="D162" s="118" t="s">
        <v>1090</v>
      </c>
      <c r="E162" s="118"/>
      <c r="F162" s="118" t="str">
        <f t="shared" si="17"/>
        <v>F23</v>
      </c>
      <c r="G162" s="76" t="str">
        <f t="shared" si="15"/>
        <v>上田きよみ</v>
      </c>
      <c r="H162" s="118" t="s">
        <v>1090</v>
      </c>
      <c r="I162" s="76" t="s">
        <v>1083</v>
      </c>
      <c r="J162" s="87">
        <v>1960</v>
      </c>
      <c r="K162" s="88">
        <f t="shared" si="18"/>
        <v>55</v>
      </c>
      <c r="L162" s="78" t="str">
        <f t="shared" si="16"/>
        <v>OK</v>
      </c>
      <c r="M162" s="81" t="s">
        <v>433</v>
      </c>
    </row>
    <row r="163" spans="1:13" s="93" customFormat="1" ht="13.5">
      <c r="A163" s="76" t="s">
        <v>248</v>
      </c>
      <c r="B163" s="82" t="s">
        <v>1175</v>
      </c>
      <c r="C163" s="82" t="s">
        <v>1178</v>
      </c>
      <c r="D163" s="118" t="s">
        <v>1090</v>
      </c>
      <c r="E163" s="76"/>
      <c r="F163" s="78" t="str">
        <f t="shared" si="17"/>
        <v>F24</v>
      </c>
      <c r="G163" s="76" t="str">
        <f t="shared" si="15"/>
        <v>用田陽子</v>
      </c>
      <c r="H163" s="118" t="s">
        <v>1090</v>
      </c>
      <c r="I163" s="80" t="s">
        <v>1083</v>
      </c>
      <c r="J163" s="90">
        <v>1957</v>
      </c>
      <c r="K163" s="88">
        <f t="shared" si="18"/>
        <v>58</v>
      </c>
      <c r="L163" s="78" t="str">
        <f t="shared" si="16"/>
        <v>OK</v>
      </c>
      <c r="M163" s="76" t="s">
        <v>430</v>
      </c>
    </row>
    <row r="164" spans="1:13" s="93" customFormat="1" ht="13.5">
      <c r="A164" s="76" t="s">
        <v>249</v>
      </c>
      <c r="B164" s="82" t="s">
        <v>946</v>
      </c>
      <c r="C164" s="82" t="s">
        <v>1328</v>
      </c>
      <c r="D164" s="118" t="s">
        <v>1326</v>
      </c>
      <c r="E164" s="76"/>
      <c r="F164" s="76" t="str">
        <f t="shared" si="17"/>
        <v>F25</v>
      </c>
      <c r="G164" s="76" t="str">
        <f t="shared" si="15"/>
        <v>岩崎ひとみ</v>
      </c>
      <c r="H164" s="118" t="s">
        <v>1326</v>
      </c>
      <c r="I164" s="80" t="s">
        <v>1083</v>
      </c>
      <c r="J164" s="87">
        <v>1976</v>
      </c>
      <c r="K164" s="88">
        <f t="shared" si="18"/>
        <v>39</v>
      </c>
      <c r="L164" s="78" t="str">
        <f t="shared" si="16"/>
        <v>OK</v>
      </c>
      <c r="M164" s="76" t="s">
        <v>430</v>
      </c>
    </row>
    <row r="165" spans="1:13" s="93" customFormat="1" ht="13.5">
      <c r="A165" s="76" t="s">
        <v>250</v>
      </c>
      <c r="B165" s="82" t="s">
        <v>412</v>
      </c>
      <c r="C165" s="82" t="s">
        <v>1068</v>
      </c>
      <c r="D165" s="118" t="s">
        <v>1099</v>
      </c>
      <c r="E165" s="76" t="s">
        <v>1100</v>
      </c>
      <c r="F165" s="78" t="str">
        <f t="shared" si="17"/>
        <v>F26</v>
      </c>
      <c r="G165" s="76" t="str">
        <f t="shared" si="15"/>
        <v>奥内菜々</v>
      </c>
      <c r="H165" s="118" t="s">
        <v>1099</v>
      </c>
      <c r="I165" s="80" t="s">
        <v>1083</v>
      </c>
      <c r="J165" s="90">
        <v>1999</v>
      </c>
      <c r="K165" s="88">
        <f t="shared" si="18"/>
        <v>16</v>
      </c>
      <c r="L165" s="78" t="str">
        <f t="shared" si="16"/>
        <v>OK</v>
      </c>
      <c r="M165" s="76" t="s">
        <v>428</v>
      </c>
    </row>
    <row r="166" spans="1:13" s="93" customFormat="1" ht="13.5">
      <c r="A166" s="76" t="s">
        <v>251</v>
      </c>
      <c r="B166" s="81" t="s">
        <v>1069</v>
      </c>
      <c r="C166" s="81" t="s">
        <v>1070</v>
      </c>
      <c r="D166" s="118" t="s">
        <v>1099</v>
      </c>
      <c r="E166" s="76" t="s">
        <v>1100</v>
      </c>
      <c r="F166" s="78" t="str">
        <f t="shared" si="17"/>
        <v>F27</v>
      </c>
      <c r="G166" s="76" t="str">
        <f t="shared" si="15"/>
        <v>植田早耶</v>
      </c>
      <c r="H166" s="118" t="s">
        <v>1099</v>
      </c>
      <c r="I166" s="80" t="s">
        <v>1083</v>
      </c>
      <c r="J166" s="90">
        <v>1999</v>
      </c>
      <c r="K166" s="88">
        <f>IF(J166="","",(2015-J166))</f>
        <v>16</v>
      </c>
      <c r="L166" s="78" t="str">
        <f t="shared" si="16"/>
        <v>OK</v>
      </c>
      <c r="M166" s="82" t="s">
        <v>433</v>
      </c>
    </row>
    <row r="167" spans="1:13" s="93" customFormat="1" ht="13.5">
      <c r="A167" s="76" t="s">
        <v>252</v>
      </c>
      <c r="B167" s="82" t="s">
        <v>1014</v>
      </c>
      <c r="C167" s="82" t="s">
        <v>1015</v>
      </c>
      <c r="D167" s="118" t="s">
        <v>1090</v>
      </c>
      <c r="E167" s="76"/>
      <c r="F167" s="78" t="str">
        <f t="shared" si="17"/>
        <v>F28</v>
      </c>
      <c r="G167" s="76" t="str">
        <f t="shared" si="15"/>
        <v>藤川和美</v>
      </c>
      <c r="H167" s="118" t="s">
        <v>1090</v>
      </c>
      <c r="I167" s="80" t="s">
        <v>1083</v>
      </c>
      <c r="J167" s="90">
        <v>1973</v>
      </c>
      <c r="K167" s="88">
        <f t="shared" si="18"/>
        <v>42</v>
      </c>
      <c r="L167" s="78" t="str">
        <f t="shared" si="16"/>
        <v>OK</v>
      </c>
      <c r="M167" s="76" t="s">
        <v>382</v>
      </c>
    </row>
    <row r="168" spans="1:13" s="93" customFormat="1" ht="13.5">
      <c r="A168" s="76" t="s">
        <v>253</v>
      </c>
      <c r="B168" s="82" t="s">
        <v>964</v>
      </c>
      <c r="C168" s="82" t="s">
        <v>1013</v>
      </c>
      <c r="D168" s="118" t="s">
        <v>1090</v>
      </c>
      <c r="E168" s="76"/>
      <c r="F168" s="78" t="str">
        <f t="shared" si="17"/>
        <v>F29</v>
      </c>
      <c r="G168" s="76" t="str">
        <f t="shared" si="15"/>
        <v>中川由紀子</v>
      </c>
      <c r="H168" s="118" t="s">
        <v>1090</v>
      </c>
      <c r="I168" s="80" t="s">
        <v>1083</v>
      </c>
      <c r="J168" s="90">
        <v>1965</v>
      </c>
      <c r="K168" s="88">
        <f t="shared" si="18"/>
        <v>50</v>
      </c>
      <c r="L168" s="78" t="str">
        <f t="shared" si="16"/>
        <v>OK</v>
      </c>
      <c r="M168" s="76" t="s">
        <v>430</v>
      </c>
    </row>
    <row r="169" spans="1:13" s="93" customFormat="1" ht="13.5">
      <c r="A169" s="76" t="s">
        <v>254</v>
      </c>
      <c r="B169" s="82" t="s">
        <v>951</v>
      </c>
      <c r="C169" s="82" t="s">
        <v>952</v>
      </c>
      <c r="D169" s="118" t="s">
        <v>1326</v>
      </c>
      <c r="E169" s="76"/>
      <c r="F169" s="76" t="str">
        <f t="shared" si="17"/>
        <v>F30</v>
      </c>
      <c r="G169" s="76" t="str">
        <f t="shared" si="15"/>
        <v>平岩とも江</v>
      </c>
      <c r="H169" s="118" t="s">
        <v>1326</v>
      </c>
      <c r="I169" s="80" t="s">
        <v>1083</v>
      </c>
      <c r="J169" s="87">
        <v>1962</v>
      </c>
      <c r="K169" s="88">
        <f t="shared" si="18"/>
        <v>53</v>
      </c>
      <c r="L169" s="78" t="str">
        <f t="shared" si="16"/>
        <v>OK</v>
      </c>
      <c r="M169" s="76" t="s">
        <v>1028</v>
      </c>
    </row>
    <row r="170" spans="1:13" s="93" customFormat="1" ht="13.5">
      <c r="A170" s="76" t="s">
        <v>255</v>
      </c>
      <c r="B170" s="82" t="s">
        <v>1075</v>
      </c>
      <c r="C170" s="82" t="s">
        <v>1117</v>
      </c>
      <c r="D170" s="76" t="s">
        <v>1090</v>
      </c>
      <c r="E170" s="76"/>
      <c r="F170" s="78" t="str">
        <f>A170</f>
        <v>F31</v>
      </c>
      <c r="G170" s="76" t="s">
        <v>1118</v>
      </c>
      <c r="H170" s="118" t="s">
        <v>1119</v>
      </c>
      <c r="I170" s="80" t="s">
        <v>1083</v>
      </c>
      <c r="J170" s="90">
        <v>1994</v>
      </c>
      <c r="K170" s="88">
        <f t="shared" si="18"/>
        <v>21</v>
      </c>
      <c r="L170" s="78" t="str">
        <f t="shared" si="16"/>
        <v>OK</v>
      </c>
      <c r="M170" s="76" t="s">
        <v>1027</v>
      </c>
    </row>
    <row r="171" spans="1:13" s="93" customFormat="1" ht="13.5">
      <c r="A171" s="76" t="s">
        <v>256</v>
      </c>
      <c r="B171" s="82" t="s">
        <v>1179</v>
      </c>
      <c r="C171" s="82" t="s">
        <v>1180</v>
      </c>
      <c r="D171" s="76" t="s">
        <v>1090</v>
      </c>
      <c r="E171" s="76"/>
      <c r="F171" s="78" t="str">
        <f>A171</f>
        <v>F32</v>
      </c>
      <c r="G171" s="76" t="s">
        <v>1181</v>
      </c>
      <c r="H171" s="118" t="s">
        <v>1102</v>
      </c>
      <c r="I171" s="80" t="s">
        <v>1083</v>
      </c>
      <c r="J171" s="90">
        <v>1988</v>
      </c>
      <c r="K171" s="88">
        <f t="shared" si="18"/>
        <v>27</v>
      </c>
      <c r="L171" s="78" t="str">
        <f t="shared" si="16"/>
        <v>OK</v>
      </c>
      <c r="M171" s="76" t="s">
        <v>981</v>
      </c>
    </row>
    <row r="172" spans="1:13" s="93" customFormat="1" ht="13.5">
      <c r="A172" s="76" t="s">
        <v>258</v>
      </c>
      <c r="B172" s="82" t="s">
        <v>932</v>
      </c>
      <c r="C172" s="82" t="s">
        <v>1009</v>
      </c>
      <c r="D172" s="118" t="s">
        <v>1099</v>
      </c>
      <c r="E172" s="76"/>
      <c r="F172" s="78" t="str">
        <f t="shared" si="17"/>
        <v>F33</v>
      </c>
      <c r="G172" s="76" t="str">
        <f t="shared" si="15"/>
        <v>廣部節恵</v>
      </c>
      <c r="H172" s="118" t="s">
        <v>1099</v>
      </c>
      <c r="I172" s="80" t="s">
        <v>1083</v>
      </c>
      <c r="J172" s="90">
        <v>1961</v>
      </c>
      <c r="K172" s="88">
        <f t="shared" si="18"/>
        <v>54</v>
      </c>
      <c r="L172" s="78" t="str">
        <f t="shared" si="16"/>
        <v>OK</v>
      </c>
      <c r="M172" s="76" t="s">
        <v>430</v>
      </c>
    </row>
    <row r="173" spans="1:13" s="93" customFormat="1" ht="13.5">
      <c r="A173" s="76" t="s">
        <v>259</v>
      </c>
      <c r="B173" s="82" t="s">
        <v>953</v>
      </c>
      <c r="C173" s="82" t="s">
        <v>954</v>
      </c>
      <c r="D173" s="118" t="s">
        <v>1090</v>
      </c>
      <c r="E173" s="76"/>
      <c r="F173" s="78" t="str">
        <f t="shared" si="17"/>
        <v>F34</v>
      </c>
      <c r="G173" s="76" t="str">
        <f t="shared" si="15"/>
        <v>松井美和子</v>
      </c>
      <c r="H173" s="118" t="s">
        <v>1090</v>
      </c>
      <c r="I173" s="80" t="s">
        <v>1083</v>
      </c>
      <c r="J173" s="90">
        <v>1969</v>
      </c>
      <c r="K173" s="88">
        <f t="shared" si="18"/>
        <v>46</v>
      </c>
      <c r="L173" s="78" t="str">
        <f t="shared" si="16"/>
        <v>OK</v>
      </c>
      <c r="M173" s="76" t="s">
        <v>982</v>
      </c>
    </row>
    <row r="174" spans="1:13" s="93" customFormat="1" ht="13.5">
      <c r="A174" s="76" t="s">
        <v>260</v>
      </c>
      <c r="B174" s="82" t="s">
        <v>1004</v>
      </c>
      <c r="C174" s="82" t="s">
        <v>1011</v>
      </c>
      <c r="D174" s="118" t="s">
        <v>1099</v>
      </c>
      <c r="E174" s="76"/>
      <c r="F174" s="76" t="str">
        <f t="shared" si="17"/>
        <v>F35</v>
      </c>
      <c r="G174" s="76" t="str">
        <f t="shared" si="15"/>
        <v>三代梨絵</v>
      </c>
      <c r="H174" s="118" t="s">
        <v>1099</v>
      </c>
      <c r="I174" s="80" t="s">
        <v>1083</v>
      </c>
      <c r="J174" s="87">
        <v>1976</v>
      </c>
      <c r="K174" s="88">
        <f t="shared" si="18"/>
        <v>39</v>
      </c>
      <c r="L174" s="78" t="str">
        <f t="shared" si="16"/>
        <v>OK</v>
      </c>
      <c r="M174" s="76" t="s">
        <v>428</v>
      </c>
    </row>
    <row r="175" spans="1:13" s="93" customFormat="1" ht="13.5">
      <c r="A175" s="76" t="s">
        <v>261</v>
      </c>
      <c r="B175" s="82" t="s">
        <v>996</v>
      </c>
      <c r="C175" s="82" t="s">
        <v>1012</v>
      </c>
      <c r="D175" s="118" t="s">
        <v>1090</v>
      </c>
      <c r="E175" s="76"/>
      <c r="F175" s="78" t="str">
        <f t="shared" si="17"/>
        <v>F36</v>
      </c>
      <c r="G175" s="76" t="str">
        <f t="shared" si="15"/>
        <v>土肥祐子</v>
      </c>
      <c r="H175" s="118" t="s">
        <v>1090</v>
      </c>
      <c r="I175" s="80" t="s">
        <v>1083</v>
      </c>
      <c r="J175" s="90">
        <v>1971</v>
      </c>
      <c r="K175" s="88">
        <f t="shared" si="18"/>
        <v>44</v>
      </c>
      <c r="L175" s="78" t="str">
        <f t="shared" si="16"/>
        <v>OK</v>
      </c>
      <c r="M175" s="76" t="s">
        <v>428</v>
      </c>
    </row>
    <row r="176" spans="1:13" s="93" customFormat="1" ht="13.5">
      <c r="A176" s="76" t="s">
        <v>262</v>
      </c>
      <c r="B176" s="81" t="s">
        <v>263</v>
      </c>
      <c r="C176" s="81" t="s">
        <v>958</v>
      </c>
      <c r="D176" s="118" t="s">
        <v>1090</v>
      </c>
      <c r="E176" s="76"/>
      <c r="F176" s="78" t="str">
        <f t="shared" si="17"/>
        <v>F37</v>
      </c>
      <c r="G176" s="76" t="str">
        <f t="shared" si="15"/>
        <v>家倉美弥子</v>
      </c>
      <c r="H176" s="118" t="s">
        <v>1090</v>
      </c>
      <c r="I176" s="80" t="s">
        <v>1083</v>
      </c>
      <c r="J176" s="90">
        <v>1977</v>
      </c>
      <c r="K176" s="88">
        <f t="shared" si="18"/>
        <v>38</v>
      </c>
      <c r="L176" s="78" t="str">
        <f t="shared" si="16"/>
        <v>OK</v>
      </c>
      <c r="M176" s="76" t="s">
        <v>982</v>
      </c>
    </row>
    <row r="177" spans="1:13" s="93" customFormat="1" ht="13.5">
      <c r="A177" s="76" t="s">
        <v>264</v>
      </c>
      <c r="B177" s="82" t="s">
        <v>1182</v>
      </c>
      <c r="C177" s="82" t="s">
        <v>1183</v>
      </c>
      <c r="D177" s="118" t="s">
        <v>1090</v>
      </c>
      <c r="E177" s="76"/>
      <c r="F177" s="78" t="str">
        <f t="shared" si="17"/>
        <v>F38</v>
      </c>
      <c r="G177" s="76" t="str">
        <f t="shared" si="15"/>
        <v>中島宏美</v>
      </c>
      <c r="H177" s="118" t="s">
        <v>1090</v>
      </c>
      <c r="I177" s="80" t="s">
        <v>1083</v>
      </c>
      <c r="J177" s="90">
        <v>1979</v>
      </c>
      <c r="K177" s="88">
        <f t="shared" si="18"/>
        <v>36</v>
      </c>
      <c r="L177" s="78" t="str">
        <f t="shared" si="16"/>
        <v>OK</v>
      </c>
      <c r="M177" s="76" t="s">
        <v>984</v>
      </c>
    </row>
    <row r="178" spans="1:13" s="93" customFormat="1" ht="13.5">
      <c r="A178" s="76" t="s">
        <v>265</v>
      </c>
      <c r="B178" s="82" t="s">
        <v>266</v>
      </c>
      <c r="C178" s="82" t="s">
        <v>947</v>
      </c>
      <c r="D178" s="76" t="s">
        <v>1090</v>
      </c>
      <c r="E178" s="76"/>
      <c r="F178" s="78" t="str">
        <f t="shared" si="17"/>
        <v>F39</v>
      </c>
      <c r="G178" s="76" t="str">
        <f t="shared" si="15"/>
        <v>酒居美代子</v>
      </c>
      <c r="H178" s="118" t="s">
        <v>1090</v>
      </c>
      <c r="I178" s="80" t="s">
        <v>1083</v>
      </c>
      <c r="J178" s="90">
        <v>1957</v>
      </c>
      <c r="K178" s="88">
        <f t="shared" si="18"/>
        <v>58</v>
      </c>
      <c r="L178" s="78" t="str">
        <f t="shared" si="16"/>
        <v>OK</v>
      </c>
      <c r="M178" s="76" t="s">
        <v>981</v>
      </c>
    </row>
    <row r="179" spans="1:13" s="93" customFormat="1" ht="13.5">
      <c r="A179" s="76" t="s">
        <v>267</v>
      </c>
      <c r="B179" s="82" t="s">
        <v>959</v>
      </c>
      <c r="C179" s="82" t="s">
        <v>960</v>
      </c>
      <c r="D179" s="76" t="s">
        <v>1326</v>
      </c>
      <c r="E179" s="76"/>
      <c r="F179" s="76" t="str">
        <f t="shared" si="17"/>
        <v>F40</v>
      </c>
      <c r="G179" s="76" t="str">
        <f t="shared" si="15"/>
        <v>吉岡京子</v>
      </c>
      <c r="H179" s="118" t="s">
        <v>1326</v>
      </c>
      <c r="I179" s="80" t="s">
        <v>1083</v>
      </c>
      <c r="J179" s="87">
        <v>1959</v>
      </c>
      <c r="K179" s="88">
        <f t="shared" si="18"/>
        <v>56</v>
      </c>
      <c r="L179" s="78" t="str">
        <f t="shared" si="16"/>
        <v>OK</v>
      </c>
      <c r="M179" s="76" t="s">
        <v>1184</v>
      </c>
    </row>
    <row r="180" spans="1:13" s="93" customFormat="1" ht="13.5">
      <c r="A180" s="76"/>
      <c r="B180" s="82"/>
      <c r="C180" s="82"/>
      <c r="D180" s="76"/>
      <c r="E180" s="76"/>
      <c r="F180" s="76"/>
      <c r="G180" s="76"/>
      <c r="H180" s="118"/>
      <c r="I180" s="80"/>
      <c r="J180" s="87"/>
      <c r="K180" s="88"/>
      <c r="L180" s="78"/>
      <c r="M180" s="76"/>
    </row>
    <row r="181" spans="1:13" s="93" customFormat="1" ht="13.5">
      <c r="A181" s="76"/>
      <c r="B181" s="82"/>
      <c r="C181" s="82"/>
      <c r="D181" s="76"/>
      <c r="E181" s="76"/>
      <c r="F181" s="76"/>
      <c r="G181" s="76"/>
      <c r="H181" s="118"/>
      <c r="I181" s="80"/>
      <c r="J181" s="87"/>
      <c r="K181" s="88"/>
      <c r="L181" s="78"/>
      <c r="M181" s="76"/>
    </row>
    <row r="182" spans="1:13" s="93" customFormat="1" ht="13.5">
      <c r="A182" s="76"/>
      <c r="B182" s="82"/>
      <c r="C182" s="82"/>
      <c r="D182" s="76"/>
      <c r="E182" s="76"/>
      <c r="F182" s="76"/>
      <c r="G182" s="76"/>
      <c r="H182" s="118"/>
      <c r="I182" s="80"/>
      <c r="J182" s="87"/>
      <c r="K182" s="88"/>
      <c r="L182" s="78"/>
      <c r="M182" s="76"/>
    </row>
    <row r="183" spans="1:13" s="93" customFormat="1" ht="13.5">
      <c r="A183" s="76"/>
      <c r="B183" s="82"/>
      <c r="C183" s="82"/>
      <c r="D183" s="76"/>
      <c r="E183" s="76"/>
      <c r="F183" s="76"/>
      <c r="G183" s="76"/>
      <c r="H183" s="118"/>
      <c r="I183" s="80"/>
      <c r="J183" s="87"/>
      <c r="K183" s="88"/>
      <c r="L183" s="78"/>
      <c r="M183" s="76"/>
    </row>
    <row r="184" spans="1:13" s="93" customFormat="1" ht="13.5">
      <c r="A184" s="76"/>
      <c r="B184" s="82"/>
      <c r="C184" s="82"/>
      <c r="D184" s="76"/>
      <c r="E184" s="76"/>
      <c r="F184" s="76"/>
      <c r="G184" s="76"/>
      <c r="H184" s="118"/>
      <c r="I184" s="80"/>
      <c r="J184" s="87"/>
      <c r="K184" s="88"/>
      <c r="L184" s="78"/>
      <c r="M184" s="76"/>
    </row>
    <row r="185" spans="1:13" s="93" customFormat="1" ht="13.5">
      <c r="A185" s="76"/>
      <c r="B185" s="82"/>
      <c r="C185" s="82"/>
      <c r="D185" s="76"/>
      <c r="E185" s="76"/>
      <c r="F185" s="76"/>
      <c r="G185" s="76"/>
      <c r="H185" s="118"/>
      <c r="I185" s="80"/>
      <c r="J185" s="87"/>
      <c r="K185" s="88"/>
      <c r="L185" s="78"/>
      <c r="M185" s="76"/>
    </row>
    <row r="186" spans="1:13" s="93" customFormat="1" ht="13.5">
      <c r="A186" s="76"/>
      <c r="B186" s="82"/>
      <c r="C186" s="82"/>
      <c r="D186" s="76"/>
      <c r="E186" s="76"/>
      <c r="F186" s="76"/>
      <c r="G186" s="76"/>
      <c r="H186" s="118"/>
      <c r="I186" s="80"/>
      <c r="J186" s="87"/>
      <c r="K186" s="88"/>
      <c r="L186" s="78"/>
      <c r="M186" s="76"/>
    </row>
    <row r="187" spans="1:13" s="93" customFormat="1" ht="13.5">
      <c r="A187" s="76"/>
      <c r="B187" s="82"/>
      <c r="C187" s="82"/>
      <c r="D187" s="76"/>
      <c r="E187" s="76"/>
      <c r="F187" s="76"/>
      <c r="G187" s="76"/>
      <c r="H187" s="118"/>
      <c r="I187" s="80"/>
      <c r="J187" s="87"/>
      <c r="K187" s="88"/>
      <c r="L187" s="78"/>
      <c r="M187" s="76"/>
    </row>
    <row r="188" spans="1:13" s="93" customFormat="1" ht="13.5">
      <c r="A188" s="76"/>
      <c r="B188" s="82"/>
      <c r="C188" s="82"/>
      <c r="D188" s="76"/>
      <c r="E188" s="76"/>
      <c r="F188" s="76"/>
      <c r="G188" s="76"/>
      <c r="H188" s="118"/>
      <c r="I188" s="80"/>
      <c r="J188" s="87"/>
      <c r="K188" s="88"/>
      <c r="L188" s="78"/>
      <c r="M188" s="76"/>
    </row>
    <row r="189" spans="1:13" s="93" customFormat="1" ht="13.5">
      <c r="A189" s="76"/>
      <c r="B189" s="82"/>
      <c r="C189" s="82"/>
      <c r="D189" s="76"/>
      <c r="E189" s="76"/>
      <c r="F189" s="76"/>
      <c r="G189" s="76"/>
      <c r="H189" s="118"/>
      <c r="I189" s="80"/>
      <c r="J189" s="87"/>
      <c r="K189" s="88"/>
      <c r="L189" s="78"/>
      <c r="M189" s="76"/>
    </row>
    <row r="190" spans="1:13" s="93" customFormat="1" ht="13.5">
      <c r="A190" s="76"/>
      <c r="B190" s="82"/>
      <c r="C190" s="82"/>
      <c r="D190" s="76"/>
      <c r="E190" s="76"/>
      <c r="F190" s="76"/>
      <c r="G190" s="76"/>
      <c r="H190" s="118"/>
      <c r="I190" s="80"/>
      <c r="J190" s="87"/>
      <c r="K190" s="88"/>
      <c r="L190" s="78"/>
      <c r="M190" s="76"/>
    </row>
    <row r="191" spans="1:13" s="93" customFormat="1" ht="13.5">
      <c r="A191" s="76"/>
      <c r="B191" s="82"/>
      <c r="C191" s="82"/>
      <c r="D191" s="76"/>
      <c r="E191" s="76"/>
      <c r="F191" s="76"/>
      <c r="G191" s="76"/>
      <c r="H191" s="118"/>
      <c r="I191" s="80"/>
      <c r="J191" s="87"/>
      <c r="K191" s="88"/>
      <c r="L191" s="78"/>
      <c r="M191" s="76"/>
    </row>
    <row r="192" spans="1:13" s="93" customFormat="1" ht="13.5">
      <c r="A192" s="76"/>
      <c r="B192" s="82"/>
      <c r="C192" s="82"/>
      <c r="D192" s="76"/>
      <c r="E192" s="76"/>
      <c r="F192" s="76"/>
      <c r="G192" s="76"/>
      <c r="H192" s="118"/>
      <c r="I192" s="80"/>
      <c r="J192" s="87"/>
      <c r="K192" s="88"/>
      <c r="L192" s="78"/>
      <c r="M192" s="76"/>
    </row>
    <row r="193" spans="1:13" s="93" customFormat="1" ht="13.5">
      <c r="A193" s="76"/>
      <c r="B193" s="77"/>
      <c r="C193" s="471" t="s">
        <v>1185</v>
      </c>
      <c r="D193" s="471"/>
      <c r="E193" s="474" t="s">
        <v>1186</v>
      </c>
      <c r="F193" s="474"/>
      <c r="G193" s="474"/>
      <c r="H193" s="474"/>
      <c r="I193" s="80"/>
      <c r="J193" s="90"/>
      <c r="K193" s="88"/>
      <c r="L193" s="78">
        <f>IF(G193="","",IF(COUNTIF($G$19:$G$580,G193)&gt;1,"2重登録","OK"))</f>
      </c>
      <c r="M193" s="82"/>
    </row>
    <row r="194" spans="1:13" s="93" customFormat="1" ht="13.5">
      <c r="A194" s="76"/>
      <c r="B194" s="77"/>
      <c r="C194" s="471"/>
      <c r="D194" s="471"/>
      <c r="E194" s="474"/>
      <c r="F194" s="474"/>
      <c r="G194" s="474"/>
      <c r="H194" s="474"/>
      <c r="I194" s="80"/>
      <c r="J194" s="90"/>
      <c r="K194" s="88"/>
      <c r="L194" s="78">
        <f>IF(G194="","",IF(COUNTIF($G$19:$G$580,G194)&gt;1,"2重登録","OK"))</f>
      </c>
      <c r="M194" s="82"/>
    </row>
    <row r="195" spans="1:12" s="176" customFormat="1" ht="13.5">
      <c r="A195" s="76"/>
      <c r="B195" s="81"/>
      <c r="C195" s="81"/>
      <c r="D195" s="76"/>
      <c r="E195" s="76"/>
      <c r="F195" s="78"/>
      <c r="G195" s="76" t="s">
        <v>1040</v>
      </c>
      <c r="H195" s="76" t="s">
        <v>1041</v>
      </c>
      <c r="I195" s="76"/>
      <c r="J195" s="87"/>
      <c r="K195" s="88"/>
      <c r="L195" s="78"/>
    </row>
    <row r="196" spans="1:12" s="176" customFormat="1" ht="13.5" customHeight="1">
      <c r="A196" s="76"/>
      <c r="B196" s="206"/>
      <c r="C196" s="206"/>
      <c r="D196" s="206"/>
      <c r="E196" s="76"/>
      <c r="F196" s="78"/>
      <c r="G196" s="115">
        <f>COUNTIF($M$198:$M$253,"東近江市")</f>
        <v>7</v>
      </c>
      <c r="H196" s="116">
        <f>(G196/RIGHT(A247,2))</f>
        <v>0.14</v>
      </c>
      <c r="I196" s="76"/>
      <c r="J196" s="87"/>
      <c r="K196" s="88"/>
      <c r="L196" s="78"/>
    </row>
    <row r="197" spans="2:12" ht="14.25">
      <c r="B197" s="154"/>
      <c r="C197" s="154"/>
      <c r="D197" s="110" t="s">
        <v>1120</v>
      </c>
      <c r="E197" s="110"/>
      <c r="F197" s="110"/>
      <c r="G197" s="115"/>
      <c r="H197" s="116" t="s">
        <v>1121</v>
      </c>
      <c r="K197" s="88"/>
      <c r="L197" s="78"/>
    </row>
    <row r="198" spans="1:13" ht="13.5">
      <c r="A198" s="76" t="s">
        <v>1212</v>
      </c>
      <c r="B198" s="77" t="s">
        <v>644</v>
      </c>
      <c r="C198" s="77" t="s">
        <v>645</v>
      </c>
      <c r="D198" s="138" t="s">
        <v>278</v>
      </c>
      <c r="E198" s="76"/>
      <c r="F198" s="78" t="str">
        <f aca="true" t="shared" si="19" ref="F198:F253">A198</f>
        <v>g01</v>
      </c>
      <c r="G198" s="76" t="str">
        <f aca="true" t="shared" si="20" ref="G198:G253">B198&amp;C198</f>
        <v>石橋和基</v>
      </c>
      <c r="H198" s="85" t="s">
        <v>1279</v>
      </c>
      <c r="I198" s="85" t="s">
        <v>853</v>
      </c>
      <c r="J198" s="91">
        <v>1985</v>
      </c>
      <c r="K198" s="88">
        <f aca="true" t="shared" si="21" ref="K198:K247">IF(J198="","",(2012-J198))</f>
        <v>27</v>
      </c>
      <c r="L198" s="78" t="str">
        <f aca="true" t="shared" si="22" ref="L198:L247">IF(G198="","",IF(COUNTIF($G$19:$G$53,G198)&gt;1,"2重登録","OK"))</f>
        <v>OK</v>
      </c>
      <c r="M198" s="93" t="s">
        <v>431</v>
      </c>
    </row>
    <row r="199" spans="1:13" ht="13.5">
      <c r="A199" s="76" t="s">
        <v>1329</v>
      </c>
      <c r="B199" s="38" t="s">
        <v>1032</v>
      </c>
      <c r="C199" s="77" t="s">
        <v>1033</v>
      </c>
      <c r="D199" s="138" t="s">
        <v>272</v>
      </c>
      <c r="E199" s="76"/>
      <c r="F199" s="78" t="str">
        <f t="shared" si="19"/>
        <v>g02</v>
      </c>
      <c r="G199" s="76" t="str">
        <f>B199&amp;C199</f>
        <v>井上聖哉</v>
      </c>
      <c r="H199" s="85" t="s">
        <v>1280</v>
      </c>
      <c r="I199" s="85" t="s">
        <v>968</v>
      </c>
      <c r="J199" s="91">
        <v>1994</v>
      </c>
      <c r="K199" s="88">
        <f t="shared" si="21"/>
        <v>18</v>
      </c>
      <c r="L199" s="78" t="str">
        <f t="shared" si="22"/>
        <v>OK</v>
      </c>
      <c r="M199" s="113" t="s">
        <v>1017</v>
      </c>
    </row>
    <row r="200" spans="1:13" ht="13.5">
      <c r="A200" s="76" t="s">
        <v>1213</v>
      </c>
      <c r="B200" s="139" t="s">
        <v>1071</v>
      </c>
      <c r="C200" s="77" t="s">
        <v>270</v>
      </c>
      <c r="D200" s="138" t="s">
        <v>271</v>
      </c>
      <c r="E200" s="76"/>
      <c r="F200" s="78" t="str">
        <f t="shared" si="19"/>
        <v>g03</v>
      </c>
      <c r="G200" s="76" t="str">
        <f>B200&amp;C200</f>
        <v>井ノ口弘祐</v>
      </c>
      <c r="H200" s="85" t="s">
        <v>1281</v>
      </c>
      <c r="I200" s="85" t="s">
        <v>965</v>
      </c>
      <c r="J200" s="91">
        <v>1986</v>
      </c>
      <c r="K200" s="88">
        <f t="shared" si="21"/>
        <v>26</v>
      </c>
      <c r="L200" s="78" t="str">
        <f t="shared" si="22"/>
        <v>OK</v>
      </c>
      <c r="M200" s="113" t="s">
        <v>1017</v>
      </c>
    </row>
    <row r="201" spans="1:13" ht="13.5">
      <c r="A201" s="76" t="s">
        <v>1214</v>
      </c>
      <c r="B201" s="139" t="s">
        <v>1071</v>
      </c>
      <c r="C201" s="140" t="s">
        <v>1073</v>
      </c>
      <c r="D201" s="138" t="s">
        <v>276</v>
      </c>
      <c r="F201" s="78" t="str">
        <f t="shared" si="19"/>
        <v>g04</v>
      </c>
      <c r="G201" s="76" t="str">
        <f>B201&amp;C201</f>
        <v>井ノ口慎也</v>
      </c>
      <c r="H201" s="85" t="s">
        <v>1282</v>
      </c>
      <c r="I201" s="85" t="s">
        <v>901</v>
      </c>
      <c r="J201" s="91">
        <v>1991</v>
      </c>
      <c r="K201" s="88">
        <f t="shared" si="21"/>
        <v>21</v>
      </c>
      <c r="L201" s="78" t="str">
        <f t="shared" si="22"/>
        <v>OK</v>
      </c>
      <c r="M201" s="113" t="s">
        <v>1017</v>
      </c>
    </row>
    <row r="202" spans="1:13" ht="13.5">
      <c r="A202" s="76" t="s">
        <v>1215</v>
      </c>
      <c r="B202" s="139" t="s">
        <v>1071</v>
      </c>
      <c r="C202" s="140" t="s">
        <v>1072</v>
      </c>
      <c r="D202" s="138" t="s">
        <v>276</v>
      </c>
      <c r="F202" s="78" t="str">
        <f t="shared" si="19"/>
        <v>g05</v>
      </c>
      <c r="G202" s="76" t="str">
        <f>B202&amp;C202</f>
        <v>井ノ口幹也</v>
      </c>
      <c r="H202" s="85" t="s">
        <v>1282</v>
      </c>
      <c r="I202" s="85" t="s">
        <v>901</v>
      </c>
      <c r="J202" s="91">
        <v>1991</v>
      </c>
      <c r="K202" s="88">
        <f t="shared" si="21"/>
        <v>21</v>
      </c>
      <c r="L202" s="78" t="str">
        <f t="shared" si="22"/>
        <v>OK</v>
      </c>
      <c r="M202" s="113" t="s">
        <v>1017</v>
      </c>
    </row>
    <row r="203" spans="1:13" ht="13.5" customHeight="1">
      <c r="A203" s="76" t="s">
        <v>1216</v>
      </c>
      <c r="B203" s="77" t="s">
        <v>646</v>
      </c>
      <c r="C203" s="77" t="s">
        <v>647</v>
      </c>
      <c r="D203" s="138" t="s">
        <v>278</v>
      </c>
      <c r="E203" s="76"/>
      <c r="F203" s="78" t="str">
        <f t="shared" si="19"/>
        <v>g06</v>
      </c>
      <c r="G203" s="76" t="str">
        <f t="shared" si="20"/>
        <v>梅本彬充</v>
      </c>
      <c r="H203" s="85" t="s">
        <v>1279</v>
      </c>
      <c r="I203" s="85" t="s">
        <v>1018</v>
      </c>
      <c r="J203" s="91">
        <v>1986</v>
      </c>
      <c r="K203" s="88">
        <f t="shared" si="21"/>
        <v>26</v>
      </c>
      <c r="L203" s="78" t="str">
        <f t="shared" si="22"/>
        <v>OK</v>
      </c>
      <c r="M203" s="93" t="s">
        <v>983</v>
      </c>
    </row>
    <row r="204" spans="1:13" ht="13.5" customHeight="1">
      <c r="A204" s="76" t="s">
        <v>1217</v>
      </c>
      <c r="B204" s="77" t="s">
        <v>648</v>
      </c>
      <c r="C204" s="77" t="s">
        <v>649</v>
      </c>
      <c r="D204" s="138" t="s">
        <v>1101</v>
      </c>
      <c r="E204" s="76"/>
      <c r="F204" s="78" t="str">
        <f t="shared" si="19"/>
        <v>g07</v>
      </c>
      <c r="G204" s="76" t="str">
        <f t="shared" si="20"/>
        <v>浦崎康平</v>
      </c>
      <c r="H204" s="85" t="s">
        <v>1283</v>
      </c>
      <c r="I204" s="85" t="s">
        <v>1284</v>
      </c>
      <c r="J204" s="91">
        <v>1991</v>
      </c>
      <c r="K204" s="88">
        <f t="shared" si="21"/>
        <v>21</v>
      </c>
      <c r="L204" s="78" t="str">
        <f t="shared" si="22"/>
        <v>OK</v>
      </c>
      <c r="M204" s="93" t="s">
        <v>430</v>
      </c>
    </row>
    <row r="205" spans="1:13" ht="13.5">
      <c r="A205" s="76" t="s">
        <v>1218</v>
      </c>
      <c r="B205" s="38" t="s">
        <v>273</v>
      </c>
      <c r="C205" s="77" t="s">
        <v>969</v>
      </c>
      <c r="D205" s="138" t="s">
        <v>272</v>
      </c>
      <c r="F205" s="78" t="str">
        <f t="shared" si="19"/>
        <v>g08</v>
      </c>
      <c r="G205" s="76" t="str">
        <f>B205&amp;C205</f>
        <v>岡　仁史</v>
      </c>
      <c r="H205" s="85" t="s">
        <v>1280</v>
      </c>
      <c r="I205" s="85" t="s">
        <v>968</v>
      </c>
      <c r="J205" s="91">
        <v>1971</v>
      </c>
      <c r="K205" s="88">
        <f t="shared" si="21"/>
        <v>41</v>
      </c>
      <c r="L205" s="78" t="str">
        <f t="shared" si="22"/>
        <v>OK</v>
      </c>
      <c r="M205" s="93" t="s">
        <v>426</v>
      </c>
    </row>
    <row r="206" spans="1:13" ht="13.5">
      <c r="A206" s="76" t="s">
        <v>1219</v>
      </c>
      <c r="B206" s="38" t="s">
        <v>274</v>
      </c>
      <c r="C206" s="77" t="s">
        <v>275</v>
      </c>
      <c r="D206" s="138" t="s">
        <v>276</v>
      </c>
      <c r="F206" s="78" t="str">
        <f t="shared" si="19"/>
        <v>g09</v>
      </c>
      <c r="G206" s="76" t="str">
        <f>B206&amp;C206</f>
        <v>岡田真樹</v>
      </c>
      <c r="H206" s="85" t="s">
        <v>1282</v>
      </c>
      <c r="I206" s="85" t="s">
        <v>901</v>
      </c>
      <c r="J206" s="91">
        <v>1981</v>
      </c>
      <c r="K206" s="88">
        <f t="shared" si="21"/>
        <v>31</v>
      </c>
      <c r="L206" s="78" t="str">
        <f t="shared" si="22"/>
        <v>OK</v>
      </c>
      <c r="M206" s="93" t="s">
        <v>426</v>
      </c>
    </row>
    <row r="207" spans="1:13" ht="13.5">
      <c r="A207" s="76" t="s">
        <v>1220</v>
      </c>
      <c r="B207" s="77" t="s">
        <v>456</v>
      </c>
      <c r="C207" s="77" t="s">
        <v>650</v>
      </c>
      <c r="D207" s="138" t="s">
        <v>1330</v>
      </c>
      <c r="E207" s="76"/>
      <c r="F207" s="78" t="str">
        <f t="shared" si="19"/>
        <v>g10</v>
      </c>
      <c r="G207" s="76" t="str">
        <f t="shared" si="20"/>
        <v>岡本大樹</v>
      </c>
      <c r="H207" s="85" t="s">
        <v>1331</v>
      </c>
      <c r="I207" s="85" t="s">
        <v>1327</v>
      </c>
      <c r="J207" s="91">
        <v>1982</v>
      </c>
      <c r="K207" s="88">
        <f t="shared" si="21"/>
        <v>30</v>
      </c>
      <c r="L207" s="78" t="str">
        <f t="shared" si="22"/>
        <v>OK</v>
      </c>
      <c r="M207" s="93" t="s">
        <v>1016</v>
      </c>
    </row>
    <row r="208" spans="1:13" ht="13.5">
      <c r="A208" s="76" t="s">
        <v>1221</v>
      </c>
      <c r="B208" s="38" t="s">
        <v>1030</v>
      </c>
      <c r="C208" s="77" t="s">
        <v>1031</v>
      </c>
      <c r="D208" s="138" t="s">
        <v>269</v>
      </c>
      <c r="E208" s="76"/>
      <c r="F208" s="78" t="str">
        <f t="shared" si="19"/>
        <v>g11</v>
      </c>
      <c r="G208" s="76" t="str">
        <f>B208&amp;C208</f>
        <v>奥村隆広</v>
      </c>
      <c r="H208" s="85" t="s">
        <v>268</v>
      </c>
      <c r="I208" s="85" t="s">
        <v>424</v>
      </c>
      <c r="J208" s="91">
        <v>1976</v>
      </c>
      <c r="K208" s="88">
        <f t="shared" si="21"/>
        <v>36</v>
      </c>
      <c r="L208" s="78" t="str">
        <f t="shared" si="22"/>
        <v>OK</v>
      </c>
      <c r="M208" s="93" t="s">
        <v>426</v>
      </c>
    </row>
    <row r="209" spans="1:13" ht="13.5">
      <c r="A209" s="76" t="s">
        <v>1222</v>
      </c>
      <c r="B209" s="38" t="s">
        <v>966</v>
      </c>
      <c r="C209" s="77" t="s">
        <v>967</v>
      </c>
      <c r="D209" s="138" t="s">
        <v>272</v>
      </c>
      <c r="F209" s="78" t="str">
        <f t="shared" si="19"/>
        <v>g12</v>
      </c>
      <c r="G209" s="76" t="str">
        <f>B209&amp;C209</f>
        <v>越智友希</v>
      </c>
      <c r="H209" s="85" t="s">
        <v>1280</v>
      </c>
      <c r="I209" s="85" t="s">
        <v>968</v>
      </c>
      <c r="J209" s="91">
        <v>1986</v>
      </c>
      <c r="K209" s="88">
        <f t="shared" si="21"/>
        <v>26</v>
      </c>
      <c r="L209" s="78" t="str">
        <f t="shared" si="22"/>
        <v>OK</v>
      </c>
      <c r="M209" s="93" t="s">
        <v>429</v>
      </c>
    </row>
    <row r="210" spans="1:13" ht="13.5" customHeight="1">
      <c r="A210" s="76" t="s">
        <v>1223</v>
      </c>
      <c r="B210" s="77" t="s">
        <v>651</v>
      </c>
      <c r="C210" s="77" t="s">
        <v>652</v>
      </c>
      <c r="D210" s="138" t="s">
        <v>1330</v>
      </c>
      <c r="E210" s="76"/>
      <c r="F210" s="78" t="str">
        <f t="shared" si="19"/>
        <v>g13</v>
      </c>
      <c r="G210" s="76" t="str">
        <f t="shared" si="20"/>
        <v>鍵谷浩太</v>
      </c>
      <c r="H210" s="85" t="s">
        <v>1331</v>
      </c>
      <c r="I210" s="85" t="s">
        <v>1327</v>
      </c>
      <c r="J210" s="91">
        <v>1992</v>
      </c>
      <c r="K210" s="88">
        <f t="shared" si="21"/>
        <v>20</v>
      </c>
      <c r="L210" s="78" t="str">
        <f t="shared" si="22"/>
        <v>OK</v>
      </c>
      <c r="M210" s="93" t="str">
        <f>M204</f>
        <v>彦根市</v>
      </c>
    </row>
    <row r="211" spans="1:13" ht="13.5">
      <c r="A211" s="76" t="s">
        <v>1224</v>
      </c>
      <c r="B211" s="77" t="s">
        <v>460</v>
      </c>
      <c r="C211" s="77" t="s">
        <v>653</v>
      </c>
      <c r="D211" s="138" t="s">
        <v>1330</v>
      </c>
      <c r="E211" s="76"/>
      <c r="F211" s="78" t="str">
        <f t="shared" si="19"/>
        <v>g14</v>
      </c>
      <c r="G211" s="76" t="str">
        <f t="shared" si="20"/>
        <v>北野照幸</v>
      </c>
      <c r="H211" s="85" t="s">
        <v>1331</v>
      </c>
      <c r="I211" s="85" t="s">
        <v>1327</v>
      </c>
      <c r="J211" s="91">
        <v>1984</v>
      </c>
      <c r="K211" s="88">
        <f t="shared" si="21"/>
        <v>28</v>
      </c>
      <c r="L211" s="78" t="str">
        <f t="shared" si="22"/>
        <v>OK</v>
      </c>
      <c r="M211" s="93" t="str">
        <f>M205</f>
        <v>草津市</v>
      </c>
    </row>
    <row r="212" spans="1:13" ht="13.5">
      <c r="A212" s="76" t="s">
        <v>1225</v>
      </c>
      <c r="B212" s="77" t="s">
        <v>654</v>
      </c>
      <c r="C212" s="77" t="s">
        <v>655</v>
      </c>
      <c r="D212" s="138" t="s">
        <v>1330</v>
      </c>
      <c r="E212" s="76"/>
      <c r="F212" s="78" t="str">
        <f t="shared" si="19"/>
        <v>g15</v>
      </c>
      <c r="G212" s="76" t="str">
        <f t="shared" si="20"/>
        <v>北村　健</v>
      </c>
      <c r="H212" s="85" t="s">
        <v>1331</v>
      </c>
      <c r="I212" s="85" t="s">
        <v>1327</v>
      </c>
      <c r="J212" s="91">
        <v>1987</v>
      </c>
      <c r="K212" s="88">
        <f t="shared" si="21"/>
        <v>25</v>
      </c>
      <c r="L212" s="78" t="str">
        <f t="shared" si="22"/>
        <v>OK</v>
      </c>
      <c r="M212" s="124" t="s">
        <v>1021</v>
      </c>
    </row>
    <row r="213" spans="1:13" ht="13.5">
      <c r="A213" s="76" t="s">
        <v>1226</v>
      </c>
      <c r="B213" s="38" t="s">
        <v>1034</v>
      </c>
      <c r="C213" s="77" t="s">
        <v>1035</v>
      </c>
      <c r="D213" s="138" t="s">
        <v>269</v>
      </c>
      <c r="E213" s="76"/>
      <c r="F213" s="78" t="str">
        <f t="shared" si="19"/>
        <v>g16</v>
      </c>
      <c r="G213" s="76" t="str">
        <f>B213&amp;C213</f>
        <v>河内滋人</v>
      </c>
      <c r="H213" s="85" t="s">
        <v>268</v>
      </c>
      <c r="I213" s="85" t="s">
        <v>424</v>
      </c>
      <c r="J213" s="91">
        <v>1986</v>
      </c>
      <c r="K213" s="88">
        <f t="shared" si="21"/>
        <v>26</v>
      </c>
      <c r="L213" s="78" t="str">
        <f t="shared" si="22"/>
        <v>OK</v>
      </c>
      <c r="M213" s="93" t="s">
        <v>1016</v>
      </c>
    </row>
    <row r="214" spans="1:13" ht="13.5">
      <c r="A214" s="76" t="s">
        <v>1227</v>
      </c>
      <c r="B214" s="38" t="s">
        <v>1187</v>
      </c>
      <c r="C214" s="77" t="s">
        <v>1188</v>
      </c>
      <c r="D214" s="138" t="s">
        <v>1330</v>
      </c>
      <c r="E214" s="76"/>
      <c r="F214" s="78" t="str">
        <f t="shared" si="19"/>
        <v>g17</v>
      </c>
      <c r="G214" s="76" t="str">
        <f>B214&amp;C214</f>
        <v>小島一将</v>
      </c>
      <c r="H214" s="85" t="s">
        <v>1331</v>
      </c>
      <c r="I214" s="85" t="s">
        <v>1327</v>
      </c>
      <c r="J214" s="91">
        <v>1993</v>
      </c>
      <c r="K214" s="88">
        <v>20</v>
      </c>
      <c r="L214" s="78" t="str">
        <f t="shared" si="22"/>
        <v>OK</v>
      </c>
      <c r="M214" s="93" t="s">
        <v>419</v>
      </c>
    </row>
    <row r="215" spans="1:13" ht="13.5">
      <c r="A215" s="76" t="s">
        <v>1228</v>
      </c>
      <c r="B215" s="38" t="s">
        <v>927</v>
      </c>
      <c r="C215" s="77" t="s">
        <v>971</v>
      </c>
      <c r="D215" s="138" t="s">
        <v>276</v>
      </c>
      <c r="F215" s="78" t="str">
        <f t="shared" si="19"/>
        <v>g18</v>
      </c>
      <c r="G215" s="76" t="str">
        <f>B215&amp;C215</f>
        <v>近藤直也</v>
      </c>
      <c r="H215" s="85" t="s">
        <v>1282</v>
      </c>
      <c r="I215" s="85" t="s">
        <v>901</v>
      </c>
      <c r="J215" s="91">
        <v>1981</v>
      </c>
      <c r="K215" s="88">
        <f t="shared" si="21"/>
        <v>31</v>
      </c>
      <c r="L215" s="78" t="str">
        <f t="shared" si="22"/>
        <v>OK</v>
      </c>
      <c r="M215" s="93" t="str">
        <f>M205</f>
        <v>草津市</v>
      </c>
    </row>
    <row r="216" spans="1:13" ht="13.5">
      <c r="A216" s="76" t="s">
        <v>1229</v>
      </c>
      <c r="B216" s="38" t="s">
        <v>1285</v>
      </c>
      <c r="C216" s="110" t="s">
        <v>277</v>
      </c>
      <c r="D216" s="138" t="s">
        <v>272</v>
      </c>
      <c r="F216" s="78" t="str">
        <f t="shared" si="19"/>
        <v>g19</v>
      </c>
      <c r="G216" s="76" t="str">
        <f>B216&amp;C216</f>
        <v>辻本将士</v>
      </c>
      <c r="H216" s="85" t="s">
        <v>1280</v>
      </c>
      <c r="I216" s="85" t="s">
        <v>968</v>
      </c>
      <c r="J216" s="91">
        <v>1986</v>
      </c>
      <c r="K216" s="88">
        <f t="shared" si="21"/>
        <v>26</v>
      </c>
      <c r="L216" s="78" t="str">
        <f t="shared" si="22"/>
        <v>OK</v>
      </c>
      <c r="M216" s="93" t="s">
        <v>1020</v>
      </c>
    </row>
    <row r="217" spans="1:13" ht="13.5">
      <c r="A217" s="76" t="s">
        <v>1230</v>
      </c>
      <c r="B217" s="77" t="s">
        <v>467</v>
      </c>
      <c r="C217" s="77" t="s">
        <v>656</v>
      </c>
      <c r="D217" s="138" t="s">
        <v>276</v>
      </c>
      <c r="E217" s="76"/>
      <c r="F217" s="78" t="str">
        <f t="shared" si="19"/>
        <v>g20</v>
      </c>
      <c r="G217" s="76" t="str">
        <f t="shared" si="20"/>
        <v>坪田英樹</v>
      </c>
      <c r="H217" s="85" t="s">
        <v>1282</v>
      </c>
      <c r="I217" s="85" t="s">
        <v>901</v>
      </c>
      <c r="J217" s="91">
        <v>1988</v>
      </c>
      <c r="K217" s="88">
        <f t="shared" si="21"/>
        <v>24</v>
      </c>
      <c r="L217" s="78" t="str">
        <f t="shared" si="22"/>
        <v>OK</v>
      </c>
      <c r="M217" s="93" t="str">
        <f>M204</f>
        <v>彦根市</v>
      </c>
    </row>
    <row r="218" spans="1:13" ht="13.5">
      <c r="A218" s="76" t="s">
        <v>1231</v>
      </c>
      <c r="B218" s="77" t="s">
        <v>657</v>
      </c>
      <c r="C218" s="77" t="s">
        <v>658</v>
      </c>
      <c r="D218" s="138" t="s">
        <v>276</v>
      </c>
      <c r="E218" s="76"/>
      <c r="F218" s="78" t="str">
        <f t="shared" si="19"/>
        <v>g21</v>
      </c>
      <c r="G218" s="76" t="str">
        <f t="shared" si="20"/>
        <v>鶴田大地</v>
      </c>
      <c r="H218" s="85" t="s">
        <v>1282</v>
      </c>
      <c r="I218" s="85" t="s">
        <v>901</v>
      </c>
      <c r="J218" s="91">
        <v>1992</v>
      </c>
      <c r="K218" s="88">
        <f t="shared" si="21"/>
        <v>20</v>
      </c>
      <c r="L218" s="78" t="str">
        <f t="shared" si="22"/>
        <v>OK</v>
      </c>
      <c r="M218" s="113" t="s">
        <v>1017</v>
      </c>
    </row>
    <row r="219" spans="1:13" ht="13.5">
      <c r="A219" s="76" t="s">
        <v>1232</v>
      </c>
      <c r="B219" s="77" t="s">
        <v>1189</v>
      </c>
      <c r="C219" s="77" t="s">
        <v>1190</v>
      </c>
      <c r="D219" s="138" t="s">
        <v>1330</v>
      </c>
      <c r="E219" s="76"/>
      <c r="F219" s="78" t="str">
        <f t="shared" si="19"/>
        <v>g22</v>
      </c>
      <c r="G219" s="76" t="str">
        <f t="shared" si="20"/>
        <v>遠池建介</v>
      </c>
      <c r="H219" s="85" t="s">
        <v>1331</v>
      </c>
      <c r="I219" s="85" t="s">
        <v>1327</v>
      </c>
      <c r="J219" s="91">
        <v>1982</v>
      </c>
      <c r="K219" s="88">
        <f t="shared" si="21"/>
        <v>30</v>
      </c>
      <c r="L219" s="78" t="str">
        <f t="shared" si="22"/>
        <v>OK</v>
      </c>
      <c r="M219" s="147" t="s">
        <v>431</v>
      </c>
    </row>
    <row r="220" spans="1:13" ht="13.5">
      <c r="A220" s="76" t="s">
        <v>1233</v>
      </c>
      <c r="B220" s="77" t="s">
        <v>659</v>
      </c>
      <c r="C220" s="77" t="s">
        <v>660</v>
      </c>
      <c r="D220" s="138" t="s">
        <v>1330</v>
      </c>
      <c r="E220" s="76"/>
      <c r="F220" s="78" t="str">
        <f t="shared" si="19"/>
        <v>g23</v>
      </c>
      <c r="G220" s="76" t="str">
        <f t="shared" si="20"/>
        <v>中澤拓馬</v>
      </c>
      <c r="H220" s="85" t="s">
        <v>1331</v>
      </c>
      <c r="I220" s="85" t="s">
        <v>1327</v>
      </c>
      <c r="J220" s="91">
        <v>1986</v>
      </c>
      <c r="K220" s="88">
        <f t="shared" si="21"/>
        <v>26</v>
      </c>
      <c r="L220" s="78" t="str">
        <f t="shared" si="22"/>
        <v>OK</v>
      </c>
      <c r="M220" s="93" t="s">
        <v>279</v>
      </c>
    </row>
    <row r="221" spans="1:13" ht="13.5">
      <c r="A221" s="76" t="s">
        <v>1234</v>
      </c>
      <c r="B221" s="77" t="s">
        <v>977</v>
      </c>
      <c r="C221" s="77" t="s">
        <v>280</v>
      </c>
      <c r="D221" s="138" t="s">
        <v>271</v>
      </c>
      <c r="E221" s="76"/>
      <c r="F221" s="78" t="str">
        <f t="shared" si="19"/>
        <v>g24</v>
      </c>
      <c r="G221" s="76" t="str">
        <f t="shared" si="20"/>
        <v>中田富憲</v>
      </c>
      <c r="H221" s="85" t="s">
        <v>1281</v>
      </c>
      <c r="I221" s="85" t="s">
        <v>965</v>
      </c>
      <c r="J221" s="91">
        <v>1960</v>
      </c>
      <c r="K221" s="88">
        <f t="shared" si="21"/>
        <v>52</v>
      </c>
      <c r="L221" s="78" t="str">
        <f t="shared" si="22"/>
        <v>OK</v>
      </c>
      <c r="M221" s="93" t="s">
        <v>429</v>
      </c>
    </row>
    <row r="222" spans="1:13" ht="13.5">
      <c r="A222" s="76" t="s">
        <v>1235</v>
      </c>
      <c r="B222" s="77" t="s">
        <v>281</v>
      </c>
      <c r="C222" s="77" t="s">
        <v>282</v>
      </c>
      <c r="D222" s="138" t="s">
        <v>272</v>
      </c>
      <c r="E222" s="76"/>
      <c r="F222" s="78" t="str">
        <f t="shared" si="19"/>
        <v>g25</v>
      </c>
      <c r="G222" s="76" t="str">
        <f t="shared" si="20"/>
        <v>鍋内雄樹</v>
      </c>
      <c r="H222" s="85" t="s">
        <v>1280</v>
      </c>
      <c r="I222" s="85" t="s">
        <v>968</v>
      </c>
      <c r="J222" s="91">
        <v>1989</v>
      </c>
      <c r="K222" s="88">
        <f t="shared" si="21"/>
        <v>23</v>
      </c>
      <c r="L222" s="78" t="str">
        <f t="shared" si="22"/>
        <v>OK</v>
      </c>
      <c r="M222" s="93" t="s">
        <v>1020</v>
      </c>
    </row>
    <row r="223" spans="1:13" ht="13.5" customHeight="1">
      <c r="A223" s="76" t="s">
        <v>1236</v>
      </c>
      <c r="B223" s="76" t="s">
        <v>283</v>
      </c>
      <c r="C223" s="76" t="s">
        <v>284</v>
      </c>
      <c r="D223" s="138" t="s">
        <v>276</v>
      </c>
      <c r="F223" s="78" t="str">
        <f t="shared" si="19"/>
        <v>g26</v>
      </c>
      <c r="G223" s="76" t="str">
        <f>B223&amp;C223</f>
        <v>西原達也</v>
      </c>
      <c r="H223" s="85" t="s">
        <v>1282</v>
      </c>
      <c r="I223" s="85" t="s">
        <v>901</v>
      </c>
      <c r="J223" s="91">
        <v>1978</v>
      </c>
      <c r="K223" s="88">
        <f t="shared" si="21"/>
        <v>34</v>
      </c>
      <c r="L223" s="76" t="str">
        <f t="shared" si="22"/>
        <v>OK</v>
      </c>
      <c r="M223" s="76" t="s">
        <v>285</v>
      </c>
    </row>
    <row r="224" spans="1:13" ht="13.5">
      <c r="A224" s="76" t="s">
        <v>1237</v>
      </c>
      <c r="B224" s="38" t="s">
        <v>410</v>
      </c>
      <c r="C224" s="77" t="s">
        <v>1029</v>
      </c>
      <c r="D224" s="138" t="s">
        <v>1330</v>
      </c>
      <c r="E224" s="76"/>
      <c r="F224" s="78" t="str">
        <f t="shared" si="19"/>
        <v>g27</v>
      </c>
      <c r="G224" s="76" t="str">
        <f>B224&amp;C224</f>
        <v>長谷川俊二</v>
      </c>
      <c r="H224" s="85" t="s">
        <v>1331</v>
      </c>
      <c r="I224" s="85" t="s">
        <v>1327</v>
      </c>
      <c r="J224" s="91">
        <v>1976</v>
      </c>
      <c r="K224" s="88">
        <f t="shared" si="21"/>
        <v>36</v>
      </c>
      <c r="L224" s="78" t="str">
        <f t="shared" si="22"/>
        <v>OK</v>
      </c>
      <c r="M224" s="110" t="s">
        <v>426</v>
      </c>
    </row>
    <row r="225" spans="1:13" ht="13.5">
      <c r="A225" s="76" t="s">
        <v>1238</v>
      </c>
      <c r="B225" s="77" t="s">
        <v>661</v>
      </c>
      <c r="C225" s="77" t="s">
        <v>662</v>
      </c>
      <c r="D225" s="138" t="s">
        <v>1330</v>
      </c>
      <c r="E225" s="76"/>
      <c r="F225" s="78" t="str">
        <f t="shared" si="19"/>
        <v>g28</v>
      </c>
      <c r="G225" s="76" t="str">
        <f t="shared" si="20"/>
        <v>羽月　秀</v>
      </c>
      <c r="H225" s="85" t="s">
        <v>1331</v>
      </c>
      <c r="I225" s="85" t="s">
        <v>1327</v>
      </c>
      <c r="J225" s="91">
        <v>1987</v>
      </c>
      <c r="K225" s="88">
        <f t="shared" si="21"/>
        <v>25</v>
      </c>
      <c r="L225" s="78" t="str">
        <f t="shared" si="22"/>
        <v>OK</v>
      </c>
      <c r="M225" s="113" t="s">
        <v>1017</v>
      </c>
    </row>
    <row r="226" spans="1:13" ht="13.5">
      <c r="A226" s="76" t="s">
        <v>1239</v>
      </c>
      <c r="B226" s="38" t="s">
        <v>963</v>
      </c>
      <c r="C226" s="77" t="s">
        <v>286</v>
      </c>
      <c r="D226" s="138" t="s">
        <v>276</v>
      </c>
      <c r="F226" s="78" t="str">
        <f t="shared" si="19"/>
        <v>g29</v>
      </c>
      <c r="G226" s="76" t="str">
        <f>B226&amp;C226</f>
        <v>浜田　豊</v>
      </c>
      <c r="H226" s="85" t="s">
        <v>1282</v>
      </c>
      <c r="I226" s="85" t="s">
        <v>901</v>
      </c>
      <c r="J226" s="91">
        <v>1985</v>
      </c>
      <c r="K226" s="88">
        <f t="shared" si="21"/>
        <v>27</v>
      </c>
      <c r="L226" s="78" t="str">
        <f t="shared" si="22"/>
        <v>OK</v>
      </c>
      <c r="M226" s="93" t="str">
        <f>M203</f>
        <v>近江八幡市</v>
      </c>
    </row>
    <row r="227" spans="1:13" ht="13.5">
      <c r="A227" s="76" t="s">
        <v>1240</v>
      </c>
      <c r="B227" s="77" t="s">
        <v>663</v>
      </c>
      <c r="C227" s="77" t="s">
        <v>664</v>
      </c>
      <c r="D227" s="138" t="s">
        <v>276</v>
      </c>
      <c r="E227" s="76"/>
      <c r="F227" s="78" t="str">
        <f t="shared" si="19"/>
        <v>g30</v>
      </c>
      <c r="G227" s="76" t="str">
        <f t="shared" si="20"/>
        <v>林　和生</v>
      </c>
      <c r="H227" s="85" t="s">
        <v>1282</v>
      </c>
      <c r="I227" s="85" t="s">
        <v>901</v>
      </c>
      <c r="J227" s="91">
        <v>1986</v>
      </c>
      <c r="K227" s="88">
        <f t="shared" si="21"/>
        <v>26</v>
      </c>
      <c r="L227" s="78" t="str">
        <f t="shared" si="22"/>
        <v>OK</v>
      </c>
      <c r="M227" s="93" t="s">
        <v>431</v>
      </c>
    </row>
    <row r="228" spans="1:13" ht="13.5">
      <c r="A228" s="76" t="s">
        <v>1241</v>
      </c>
      <c r="B228" s="77" t="s">
        <v>665</v>
      </c>
      <c r="C228" s="77" t="s">
        <v>666</v>
      </c>
      <c r="D228" s="138" t="s">
        <v>1330</v>
      </c>
      <c r="E228" s="76"/>
      <c r="F228" s="78" t="str">
        <f t="shared" si="19"/>
        <v>g31</v>
      </c>
      <c r="G228" s="76" t="str">
        <f t="shared" si="20"/>
        <v>飛鷹強志</v>
      </c>
      <c r="H228" s="85" t="s">
        <v>1331</v>
      </c>
      <c r="I228" s="85" t="s">
        <v>1327</v>
      </c>
      <c r="J228" s="91">
        <v>1987</v>
      </c>
      <c r="K228" s="88">
        <f t="shared" si="21"/>
        <v>25</v>
      </c>
      <c r="L228" s="78" t="str">
        <f t="shared" si="22"/>
        <v>OK</v>
      </c>
      <c r="M228" s="93" t="s">
        <v>1019</v>
      </c>
    </row>
    <row r="229" spans="1:13" ht="13.5">
      <c r="A229" s="76" t="s">
        <v>1242</v>
      </c>
      <c r="B229" s="77" t="s">
        <v>975</v>
      </c>
      <c r="C229" s="77" t="s">
        <v>287</v>
      </c>
      <c r="D229" s="138" t="s">
        <v>272</v>
      </c>
      <c r="E229" s="76"/>
      <c r="F229" s="78" t="str">
        <f t="shared" si="19"/>
        <v>g32</v>
      </c>
      <c r="G229" s="76" t="str">
        <f t="shared" si="20"/>
        <v>福永有史</v>
      </c>
      <c r="H229" s="85" t="s">
        <v>1280</v>
      </c>
      <c r="I229" s="85" t="s">
        <v>968</v>
      </c>
      <c r="J229" s="91">
        <v>1985</v>
      </c>
      <c r="K229" s="88">
        <f t="shared" si="21"/>
        <v>27</v>
      </c>
      <c r="L229" s="78" t="str">
        <f t="shared" si="22"/>
        <v>OK</v>
      </c>
      <c r="M229" s="93" t="s">
        <v>285</v>
      </c>
    </row>
    <row r="230" spans="1:13" ht="13.5" customHeight="1">
      <c r="A230" s="76" t="s">
        <v>1243</v>
      </c>
      <c r="B230" s="76" t="s">
        <v>1067</v>
      </c>
      <c r="C230" s="76" t="s">
        <v>288</v>
      </c>
      <c r="D230" s="138" t="s">
        <v>1330</v>
      </c>
      <c r="F230" s="78" t="str">
        <f t="shared" si="19"/>
        <v>g33</v>
      </c>
      <c r="G230" s="76" t="str">
        <f>B230&amp;C230</f>
        <v>藤井正和</v>
      </c>
      <c r="H230" s="85" t="s">
        <v>1331</v>
      </c>
      <c r="I230" s="85" t="s">
        <v>1327</v>
      </c>
      <c r="J230" s="141">
        <v>1975</v>
      </c>
      <c r="K230" s="88">
        <f t="shared" si="21"/>
        <v>37</v>
      </c>
      <c r="L230" s="76" t="str">
        <f t="shared" si="22"/>
        <v>OK</v>
      </c>
      <c r="M230" s="76" t="s">
        <v>426</v>
      </c>
    </row>
    <row r="231" spans="1:13" ht="13.5" customHeight="1">
      <c r="A231" s="76" t="s">
        <v>1244</v>
      </c>
      <c r="B231" s="76" t="s">
        <v>289</v>
      </c>
      <c r="C231" s="76" t="s">
        <v>290</v>
      </c>
      <c r="D231" s="138" t="s">
        <v>1330</v>
      </c>
      <c r="F231" s="78" t="str">
        <f t="shared" si="19"/>
        <v>g34</v>
      </c>
      <c r="G231" s="76" t="str">
        <f>B231&amp;C231</f>
        <v>堀場俊宏</v>
      </c>
      <c r="H231" s="85" t="s">
        <v>1331</v>
      </c>
      <c r="I231" s="85" t="s">
        <v>1327</v>
      </c>
      <c r="J231" s="141">
        <v>1986</v>
      </c>
      <c r="K231" s="88">
        <f t="shared" si="21"/>
        <v>26</v>
      </c>
      <c r="L231" s="76" t="str">
        <f t="shared" si="22"/>
        <v>OK</v>
      </c>
      <c r="M231" s="76" t="s">
        <v>1026</v>
      </c>
    </row>
    <row r="232" spans="1:13" ht="13.5" customHeight="1">
      <c r="A232" s="76" t="s">
        <v>1245</v>
      </c>
      <c r="B232" s="76" t="s">
        <v>291</v>
      </c>
      <c r="C232" s="76" t="s">
        <v>292</v>
      </c>
      <c r="D232" s="138" t="s">
        <v>1330</v>
      </c>
      <c r="F232" s="78" t="str">
        <f t="shared" si="19"/>
        <v>g35</v>
      </c>
      <c r="G232" s="76" t="str">
        <f>B232&amp;C232</f>
        <v>鈎　優介</v>
      </c>
      <c r="H232" s="85" t="s">
        <v>1331</v>
      </c>
      <c r="I232" s="85" t="s">
        <v>1327</v>
      </c>
      <c r="J232" s="141">
        <v>1988</v>
      </c>
      <c r="K232" s="88">
        <f t="shared" si="21"/>
        <v>24</v>
      </c>
      <c r="L232" s="76" t="str">
        <f t="shared" si="22"/>
        <v>OK</v>
      </c>
      <c r="M232" s="76" t="s">
        <v>1026</v>
      </c>
    </row>
    <row r="233" spans="1:13" ht="13.5">
      <c r="A233" s="76" t="s">
        <v>1246</v>
      </c>
      <c r="B233" s="77" t="s">
        <v>495</v>
      </c>
      <c r="C233" s="77" t="s">
        <v>667</v>
      </c>
      <c r="D233" s="138" t="s">
        <v>1330</v>
      </c>
      <c r="E233" s="76"/>
      <c r="F233" s="78" t="str">
        <f t="shared" si="19"/>
        <v>g36</v>
      </c>
      <c r="G233" s="76" t="str">
        <f t="shared" si="20"/>
        <v>村上朋也</v>
      </c>
      <c r="H233" s="85" t="s">
        <v>1331</v>
      </c>
      <c r="I233" s="85" t="s">
        <v>1327</v>
      </c>
      <c r="J233" s="91">
        <v>1982</v>
      </c>
      <c r="K233" s="88">
        <f t="shared" si="21"/>
        <v>30</v>
      </c>
      <c r="L233" s="78" t="str">
        <f t="shared" si="22"/>
        <v>OK</v>
      </c>
      <c r="M233" s="93" t="str">
        <f>M205</f>
        <v>草津市</v>
      </c>
    </row>
    <row r="234" spans="1:13" ht="13.5">
      <c r="A234" s="76" t="s">
        <v>1247</v>
      </c>
      <c r="B234" s="77" t="s">
        <v>532</v>
      </c>
      <c r="C234" s="77" t="s">
        <v>668</v>
      </c>
      <c r="D234" s="138" t="s">
        <v>1330</v>
      </c>
      <c r="E234" s="76"/>
      <c r="F234" s="78" t="str">
        <f t="shared" si="19"/>
        <v>g37</v>
      </c>
      <c r="G234" s="76" t="str">
        <f t="shared" si="20"/>
        <v>山崎俊輔</v>
      </c>
      <c r="H234" s="85" t="s">
        <v>1331</v>
      </c>
      <c r="I234" s="85" t="s">
        <v>1327</v>
      </c>
      <c r="J234" s="91">
        <v>1982</v>
      </c>
      <c r="K234" s="88">
        <f t="shared" si="21"/>
        <v>30</v>
      </c>
      <c r="L234" s="78" t="str">
        <f t="shared" si="22"/>
        <v>OK</v>
      </c>
      <c r="M234" s="93"/>
    </row>
    <row r="235" spans="1:13" ht="13.5">
      <c r="A235" s="76" t="s">
        <v>1248</v>
      </c>
      <c r="B235" s="77" t="s">
        <v>293</v>
      </c>
      <c r="C235" s="77" t="s">
        <v>294</v>
      </c>
      <c r="D235" s="138" t="s">
        <v>269</v>
      </c>
      <c r="E235" s="76"/>
      <c r="F235" s="78" t="str">
        <f t="shared" si="19"/>
        <v>g38</v>
      </c>
      <c r="G235" s="76" t="str">
        <f t="shared" si="20"/>
        <v>吉川聖也</v>
      </c>
      <c r="H235" s="85" t="s">
        <v>268</v>
      </c>
      <c r="I235" s="85" t="s">
        <v>424</v>
      </c>
      <c r="J235" s="91">
        <v>1987</v>
      </c>
      <c r="K235" s="88">
        <f t="shared" si="21"/>
        <v>25</v>
      </c>
      <c r="L235" s="78" t="str">
        <f t="shared" si="22"/>
        <v>OK</v>
      </c>
      <c r="M235" s="93" t="s">
        <v>279</v>
      </c>
    </row>
    <row r="236" spans="1:13" ht="13.5">
      <c r="A236" s="76" t="s">
        <v>1249</v>
      </c>
      <c r="B236" s="77" t="s">
        <v>295</v>
      </c>
      <c r="C236" s="77" t="s">
        <v>296</v>
      </c>
      <c r="D236" s="138" t="s">
        <v>276</v>
      </c>
      <c r="E236" s="76"/>
      <c r="F236" s="78" t="str">
        <f t="shared" si="19"/>
        <v>g39</v>
      </c>
      <c r="G236" s="76" t="str">
        <f t="shared" si="20"/>
        <v>渡辺裕士</v>
      </c>
      <c r="H236" s="85" t="s">
        <v>1282</v>
      </c>
      <c r="I236" s="85" t="s">
        <v>853</v>
      </c>
      <c r="J236" s="91">
        <v>1986</v>
      </c>
      <c r="K236" s="88">
        <f t="shared" si="21"/>
        <v>26</v>
      </c>
      <c r="L236" s="78" t="str">
        <f t="shared" si="22"/>
        <v>OK</v>
      </c>
      <c r="M236" s="93" t="s">
        <v>984</v>
      </c>
    </row>
    <row r="237" spans="1:13" ht="13.5">
      <c r="A237" s="76" t="s">
        <v>1250</v>
      </c>
      <c r="B237" s="82" t="s">
        <v>144</v>
      </c>
      <c r="C237" s="82" t="s">
        <v>669</v>
      </c>
      <c r="D237" s="138" t="s">
        <v>276</v>
      </c>
      <c r="E237" s="76"/>
      <c r="F237" s="78" t="str">
        <f t="shared" si="19"/>
        <v>g40</v>
      </c>
      <c r="G237" s="76" t="str">
        <f t="shared" si="20"/>
        <v>武田有香里</v>
      </c>
      <c r="H237" s="85" t="s">
        <v>1282</v>
      </c>
      <c r="I237" s="166" t="s">
        <v>854</v>
      </c>
      <c r="J237" s="91">
        <v>1986</v>
      </c>
      <c r="K237" s="88">
        <f t="shared" si="21"/>
        <v>26</v>
      </c>
      <c r="L237" s="78" t="str">
        <f t="shared" si="22"/>
        <v>OK</v>
      </c>
      <c r="M237" s="93" t="s">
        <v>983</v>
      </c>
    </row>
    <row r="238" spans="1:13" ht="13.5">
      <c r="A238" s="76" t="s">
        <v>1251</v>
      </c>
      <c r="B238" s="82" t="s">
        <v>1036</v>
      </c>
      <c r="C238" s="82" t="s">
        <v>895</v>
      </c>
      <c r="D238" s="138" t="s">
        <v>276</v>
      </c>
      <c r="F238" s="78" t="str">
        <f t="shared" si="19"/>
        <v>g41</v>
      </c>
      <c r="G238" s="76" t="str">
        <f t="shared" si="20"/>
        <v>遠藤直子</v>
      </c>
      <c r="H238" s="85" t="s">
        <v>1282</v>
      </c>
      <c r="I238" s="166" t="s">
        <v>854</v>
      </c>
      <c r="J238" s="91">
        <v>1992</v>
      </c>
      <c r="K238" s="88">
        <f t="shared" si="21"/>
        <v>20</v>
      </c>
      <c r="L238" s="78" t="str">
        <f t="shared" si="22"/>
        <v>OK</v>
      </c>
      <c r="M238" s="93" t="s">
        <v>429</v>
      </c>
    </row>
    <row r="239" spans="1:13" ht="13.5">
      <c r="A239" s="76" t="s">
        <v>1252</v>
      </c>
      <c r="B239" s="142" t="s">
        <v>876</v>
      </c>
      <c r="C239" s="143" t="s">
        <v>1039</v>
      </c>
      <c r="D239" s="138" t="s">
        <v>271</v>
      </c>
      <c r="F239" s="78" t="str">
        <f t="shared" si="19"/>
        <v>g42</v>
      </c>
      <c r="G239" s="76" t="str">
        <f t="shared" si="20"/>
        <v>片岡真依</v>
      </c>
      <c r="H239" s="85" t="s">
        <v>1281</v>
      </c>
      <c r="I239" s="166" t="s">
        <v>854</v>
      </c>
      <c r="J239" s="91">
        <v>1992</v>
      </c>
      <c r="K239" s="88">
        <f t="shared" si="21"/>
        <v>20</v>
      </c>
      <c r="L239" s="78" t="str">
        <f t="shared" si="22"/>
        <v>OK</v>
      </c>
      <c r="M239" s="93" t="s">
        <v>1021</v>
      </c>
    </row>
    <row r="240" spans="1:14" ht="13.5">
      <c r="A240" s="76" t="s">
        <v>1253</v>
      </c>
      <c r="B240" s="142" t="s">
        <v>974</v>
      </c>
      <c r="C240" s="144" t="s">
        <v>956</v>
      </c>
      <c r="D240" s="138" t="s">
        <v>276</v>
      </c>
      <c r="F240" s="78" t="str">
        <f t="shared" si="19"/>
        <v>g43</v>
      </c>
      <c r="G240" s="76" t="str">
        <f t="shared" si="20"/>
        <v>吹田幸子</v>
      </c>
      <c r="H240" s="85" t="s">
        <v>1282</v>
      </c>
      <c r="I240" s="166" t="s">
        <v>854</v>
      </c>
      <c r="J240" s="91">
        <v>1982</v>
      </c>
      <c r="K240" s="88">
        <f t="shared" si="21"/>
        <v>30</v>
      </c>
      <c r="L240" s="78" t="str">
        <f t="shared" si="22"/>
        <v>OK</v>
      </c>
      <c r="M240" s="93" t="s">
        <v>285</v>
      </c>
      <c r="N240" s="177"/>
    </row>
    <row r="241" spans="1:14" ht="13.5">
      <c r="A241" s="76" t="s">
        <v>1254</v>
      </c>
      <c r="B241" s="142" t="s">
        <v>972</v>
      </c>
      <c r="C241" s="144" t="s">
        <v>973</v>
      </c>
      <c r="D241" s="138" t="s">
        <v>276</v>
      </c>
      <c r="F241" s="78" t="str">
        <f t="shared" si="19"/>
        <v>g44</v>
      </c>
      <c r="G241" s="76" t="str">
        <f t="shared" si="20"/>
        <v>玉井良枝</v>
      </c>
      <c r="H241" s="85" t="s">
        <v>1282</v>
      </c>
      <c r="I241" s="166" t="s">
        <v>854</v>
      </c>
      <c r="J241" s="91">
        <v>1992</v>
      </c>
      <c r="K241" s="88">
        <f t="shared" si="21"/>
        <v>20</v>
      </c>
      <c r="L241" s="78" t="str">
        <f t="shared" si="22"/>
        <v>OK</v>
      </c>
      <c r="M241" s="93" t="s">
        <v>1024</v>
      </c>
      <c r="N241" s="177"/>
    </row>
    <row r="242" spans="1:13" ht="13.5" customHeight="1">
      <c r="A242" s="76" t="s">
        <v>1255</v>
      </c>
      <c r="B242" s="82" t="s">
        <v>297</v>
      </c>
      <c r="C242" s="82" t="s">
        <v>955</v>
      </c>
      <c r="D242" s="138" t="s">
        <v>276</v>
      </c>
      <c r="F242" s="78" t="str">
        <f t="shared" si="19"/>
        <v>g45</v>
      </c>
      <c r="G242" s="76" t="str">
        <f t="shared" si="20"/>
        <v>出口和代</v>
      </c>
      <c r="H242" s="85" t="s">
        <v>1282</v>
      </c>
      <c r="I242" s="166" t="s">
        <v>854</v>
      </c>
      <c r="J242" s="141">
        <v>1987</v>
      </c>
      <c r="K242" s="88">
        <f t="shared" si="21"/>
        <v>25</v>
      </c>
      <c r="L242" s="76" t="str">
        <f t="shared" si="22"/>
        <v>OK</v>
      </c>
      <c r="M242" s="207" t="s">
        <v>983</v>
      </c>
    </row>
    <row r="243" spans="1:14" ht="13.5">
      <c r="A243" s="76" t="s">
        <v>1256</v>
      </c>
      <c r="B243" s="142" t="s">
        <v>1037</v>
      </c>
      <c r="C243" s="143" t="s">
        <v>1038</v>
      </c>
      <c r="D243" s="138" t="s">
        <v>1330</v>
      </c>
      <c r="F243" s="78" t="str">
        <f t="shared" si="19"/>
        <v>g46</v>
      </c>
      <c r="G243" s="76" t="str">
        <f t="shared" si="20"/>
        <v>深尾純子</v>
      </c>
      <c r="H243" s="85" t="s">
        <v>1331</v>
      </c>
      <c r="I243" s="166" t="s">
        <v>854</v>
      </c>
      <c r="J243" s="91">
        <v>1982</v>
      </c>
      <c r="K243" s="88">
        <f t="shared" si="21"/>
        <v>30</v>
      </c>
      <c r="L243" s="78" t="str">
        <f t="shared" si="22"/>
        <v>OK</v>
      </c>
      <c r="M243" s="110" t="s">
        <v>426</v>
      </c>
      <c r="N243" s="177"/>
    </row>
    <row r="244" spans="1:14" ht="13.5">
      <c r="A244" s="76" t="s">
        <v>1257</v>
      </c>
      <c r="B244" s="142" t="s">
        <v>961</v>
      </c>
      <c r="C244" s="82" t="s">
        <v>962</v>
      </c>
      <c r="D244" s="138" t="s">
        <v>271</v>
      </c>
      <c r="F244" s="78" t="str">
        <f t="shared" si="19"/>
        <v>g47</v>
      </c>
      <c r="G244" s="76" t="str">
        <f t="shared" si="20"/>
        <v>福島麻公</v>
      </c>
      <c r="H244" s="85" t="s">
        <v>1281</v>
      </c>
      <c r="I244" s="166" t="s">
        <v>854</v>
      </c>
      <c r="J244" s="91">
        <v>1989</v>
      </c>
      <c r="K244" s="88">
        <f t="shared" si="21"/>
        <v>23</v>
      </c>
      <c r="L244" s="78" t="str">
        <f t="shared" si="22"/>
        <v>OK</v>
      </c>
      <c r="M244" s="93" t="str">
        <f>M216</f>
        <v>野洲市</v>
      </c>
      <c r="N244" s="177"/>
    </row>
    <row r="245" spans="1:14" ht="13.5">
      <c r="A245" s="76" t="s">
        <v>1258</v>
      </c>
      <c r="B245" s="82" t="s">
        <v>670</v>
      </c>
      <c r="C245" s="82" t="s">
        <v>671</v>
      </c>
      <c r="D245" s="138" t="s">
        <v>271</v>
      </c>
      <c r="F245" s="78" t="str">
        <f t="shared" si="19"/>
        <v>g48</v>
      </c>
      <c r="G245" s="76" t="str">
        <f t="shared" si="20"/>
        <v>三崎真依</v>
      </c>
      <c r="H245" s="85" t="s">
        <v>1281</v>
      </c>
      <c r="I245" s="166" t="s">
        <v>854</v>
      </c>
      <c r="J245" s="91">
        <v>1991</v>
      </c>
      <c r="K245" s="88">
        <f t="shared" si="21"/>
        <v>21</v>
      </c>
      <c r="L245" s="78" t="str">
        <f t="shared" si="22"/>
        <v>OK</v>
      </c>
      <c r="M245" s="93" t="s">
        <v>1020</v>
      </c>
      <c r="N245" s="177"/>
    </row>
    <row r="246" spans="1:14" ht="13.5">
      <c r="A246" s="76" t="s">
        <v>1259</v>
      </c>
      <c r="B246" s="142" t="s">
        <v>888</v>
      </c>
      <c r="C246" s="144" t="s">
        <v>1332</v>
      </c>
      <c r="D246" s="138" t="s">
        <v>1330</v>
      </c>
      <c r="F246" s="78" t="str">
        <f t="shared" si="19"/>
        <v>g49</v>
      </c>
      <c r="G246" s="76" t="str">
        <f t="shared" si="20"/>
        <v>山本あづさ</v>
      </c>
      <c r="H246" s="85" t="s">
        <v>1331</v>
      </c>
      <c r="I246" s="166" t="s">
        <v>854</v>
      </c>
      <c r="J246" s="91">
        <v>1982</v>
      </c>
      <c r="K246" s="88">
        <f t="shared" si="21"/>
        <v>30</v>
      </c>
      <c r="L246" s="78" t="str">
        <f t="shared" si="22"/>
        <v>OK</v>
      </c>
      <c r="M246" s="93"/>
      <c r="N246" s="177"/>
    </row>
    <row r="247" spans="1:13" ht="13.5" customHeight="1">
      <c r="A247" s="76" t="s">
        <v>1260</v>
      </c>
      <c r="B247" s="82" t="s">
        <v>888</v>
      </c>
      <c r="C247" s="82" t="s">
        <v>1008</v>
      </c>
      <c r="D247" s="138" t="s">
        <v>1330</v>
      </c>
      <c r="F247" s="78" t="str">
        <f t="shared" si="19"/>
        <v>g50</v>
      </c>
      <c r="G247" s="76" t="str">
        <f t="shared" si="20"/>
        <v>山本順子</v>
      </c>
      <c r="H247" s="85" t="s">
        <v>1331</v>
      </c>
      <c r="I247" s="166" t="s">
        <v>854</v>
      </c>
      <c r="J247" s="91">
        <v>1976</v>
      </c>
      <c r="K247" s="88">
        <f t="shared" si="21"/>
        <v>36</v>
      </c>
      <c r="L247" s="76" t="str">
        <f t="shared" si="22"/>
        <v>OK</v>
      </c>
      <c r="M247" s="93" t="s">
        <v>983</v>
      </c>
    </row>
    <row r="248" spans="1:13" ht="13.5" customHeight="1">
      <c r="A248" s="76" t="s">
        <v>1261</v>
      </c>
      <c r="B248" s="76" t="s">
        <v>1262</v>
      </c>
      <c r="C248" s="76" t="s">
        <v>1263</v>
      </c>
      <c r="D248" s="138" t="s">
        <v>271</v>
      </c>
      <c r="F248" s="78" t="str">
        <f t="shared" si="19"/>
        <v>g51</v>
      </c>
      <c r="G248" s="76" t="str">
        <f t="shared" si="20"/>
        <v>岸本　美敬</v>
      </c>
      <c r="H248" s="85" t="s">
        <v>1281</v>
      </c>
      <c r="I248" s="208" t="s">
        <v>965</v>
      </c>
      <c r="J248" s="91">
        <v>1989</v>
      </c>
      <c r="K248" s="88">
        <f aca="true" t="shared" si="23" ref="K248:K253">IF(J248="","",(2015-J248))</f>
        <v>26</v>
      </c>
      <c r="L248" s="76" t="str">
        <f>IF(G248="","",IF(COUNTIF($G$19:$G$65,G248)&gt;1,"2重登録","OK"))</f>
        <v>OK</v>
      </c>
      <c r="M248" s="76" t="s">
        <v>1017</v>
      </c>
    </row>
    <row r="249" spans="1:13" ht="13.5" customHeight="1">
      <c r="A249" s="76" t="s">
        <v>1264</v>
      </c>
      <c r="B249" s="76" t="s">
        <v>1265</v>
      </c>
      <c r="C249" s="76" t="s">
        <v>1266</v>
      </c>
      <c r="D249" s="138" t="s">
        <v>1330</v>
      </c>
      <c r="F249" s="78" t="str">
        <f t="shared" si="19"/>
        <v>g52</v>
      </c>
      <c r="G249" s="76" t="str">
        <f t="shared" si="20"/>
        <v>倉本亮太</v>
      </c>
      <c r="H249" s="85" t="s">
        <v>1331</v>
      </c>
      <c r="I249" s="208" t="s">
        <v>1327</v>
      </c>
      <c r="J249" s="91">
        <v>1989</v>
      </c>
      <c r="K249" s="88">
        <f t="shared" si="23"/>
        <v>26</v>
      </c>
      <c r="L249" s="76" t="str">
        <f>IF(G249="","",IF(COUNTIF($G$19:$G$65,G249)&gt;1,"2重登録","OK"))</f>
        <v>OK</v>
      </c>
      <c r="M249" s="76" t="s">
        <v>279</v>
      </c>
    </row>
    <row r="250" spans="1:13" ht="13.5">
      <c r="A250" s="76" t="s">
        <v>1333</v>
      </c>
      <c r="B250" s="76" t="s">
        <v>1286</v>
      </c>
      <c r="C250" s="76" t="s">
        <v>1287</v>
      </c>
      <c r="D250" s="138" t="s">
        <v>276</v>
      </c>
      <c r="E250" s="76"/>
      <c r="F250" s="78" t="str">
        <f t="shared" si="19"/>
        <v>g53</v>
      </c>
      <c r="G250" s="76" t="str">
        <f t="shared" si="20"/>
        <v>稲場啓太</v>
      </c>
      <c r="H250" s="85" t="s">
        <v>1282</v>
      </c>
      <c r="I250" s="85" t="s">
        <v>901</v>
      </c>
      <c r="J250" s="91">
        <v>1981</v>
      </c>
      <c r="K250" s="88">
        <f t="shared" si="23"/>
        <v>34</v>
      </c>
      <c r="L250" s="76" t="str">
        <f>IF(G250="","",IF(COUNTIF($G$2:$G$53,G250)&gt;1,"2重登録","OK"))</f>
        <v>OK</v>
      </c>
      <c r="M250" s="76" t="s">
        <v>984</v>
      </c>
    </row>
    <row r="251" spans="1:13" ht="13.5">
      <c r="A251" s="225" t="s">
        <v>1288</v>
      </c>
      <c r="B251" s="225" t="s">
        <v>1289</v>
      </c>
      <c r="C251" s="225" t="s">
        <v>367</v>
      </c>
      <c r="D251" s="226" t="s">
        <v>276</v>
      </c>
      <c r="E251" s="225"/>
      <c r="F251" s="78" t="str">
        <f t="shared" si="19"/>
        <v>g54</v>
      </c>
      <c r="G251" s="200" t="str">
        <f t="shared" si="20"/>
        <v>佐々木恵子</v>
      </c>
      <c r="H251" s="208" t="s">
        <v>1282</v>
      </c>
      <c r="I251" s="208" t="s">
        <v>1083</v>
      </c>
      <c r="J251" s="227">
        <v>1967</v>
      </c>
      <c r="K251" s="214">
        <f t="shared" si="23"/>
        <v>48</v>
      </c>
      <c r="L251" s="200" t="str">
        <f>IF(G251="","",IF(COUNTIF($G$2:$G$53,G251)&gt;1,"2重登録","OK"))</f>
        <v>OK</v>
      </c>
      <c r="M251" s="200" t="s">
        <v>984</v>
      </c>
    </row>
    <row r="252" spans="1:13" ht="13.5">
      <c r="A252" s="76" t="s">
        <v>1290</v>
      </c>
      <c r="B252" s="76" t="s">
        <v>1291</v>
      </c>
      <c r="C252" s="76" t="s">
        <v>1292</v>
      </c>
      <c r="D252" s="138" t="s">
        <v>1330</v>
      </c>
      <c r="E252" s="76"/>
      <c r="F252" s="78" t="str">
        <f t="shared" si="19"/>
        <v>g55</v>
      </c>
      <c r="G252" s="77" t="str">
        <f t="shared" si="20"/>
        <v>金武寿憲</v>
      </c>
      <c r="H252" s="85" t="s">
        <v>1331</v>
      </c>
      <c r="I252" s="85" t="s">
        <v>1327</v>
      </c>
      <c r="J252" s="91">
        <v>1989</v>
      </c>
      <c r="K252" s="88">
        <f t="shared" si="23"/>
        <v>26</v>
      </c>
      <c r="L252" s="77" t="str">
        <f>IF(G252="","",IF(COUNTIF($G$2:$G$53,G252)&gt;1,"2重登録","OK"))</f>
        <v>OK</v>
      </c>
      <c r="M252" s="77" t="s">
        <v>1293</v>
      </c>
    </row>
    <row r="253" spans="1:13" ht="13.5">
      <c r="A253" s="225" t="s">
        <v>1294</v>
      </c>
      <c r="B253" s="225" t="s">
        <v>1295</v>
      </c>
      <c r="C253" s="225" t="s">
        <v>1296</v>
      </c>
      <c r="D253" s="226" t="s">
        <v>276</v>
      </c>
      <c r="E253" s="225"/>
      <c r="F253" s="78" t="str">
        <f t="shared" si="19"/>
        <v>g56</v>
      </c>
      <c r="G253" s="200" t="str">
        <f t="shared" si="20"/>
        <v>佐合恵</v>
      </c>
      <c r="H253" s="208" t="s">
        <v>1282</v>
      </c>
      <c r="I253" s="208" t="s">
        <v>1083</v>
      </c>
      <c r="J253" s="227">
        <v>1989</v>
      </c>
      <c r="K253" s="214">
        <f t="shared" si="23"/>
        <v>26</v>
      </c>
      <c r="L253" s="200" t="str">
        <f>IF(G253="","",IF(COUNTIF($G$2:$G$53,G253)&gt;1,"2重登録","OK"))</f>
        <v>OK</v>
      </c>
      <c r="M253" s="200" t="s">
        <v>1297</v>
      </c>
    </row>
    <row r="254" spans="2:12" ht="13.5">
      <c r="B254" s="77"/>
      <c r="C254" s="77"/>
      <c r="D254" s="77"/>
      <c r="F254" s="78"/>
      <c r="K254" s="88"/>
      <c r="L254" s="78"/>
    </row>
    <row r="255" spans="2:12" ht="13.5">
      <c r="B255" s="77"/>
      <c r="C255" s="77"/>
      <c r="D255" s="77"/>
      <c r="F255" s="78"/>
      <c r="K255" s="88"/>
      <c r="L255" s="78"/>
    </row>
    <row r="256" spans="2:12" ht="13.5">
      <c r="B256" s="77"/>
      <c r="C256" s="77"/>
      <c r="D256" s="77"/>
      <c r="F256" s="78"/>
      <c r="K256" s="88"/>
      <c r="L256" s="78"/>
    </row>
    <row r="257" spans="2:12" ht="13.5">
      <c r="B257" s="475" t="s">
        <v>1103</v>
      </c>
      <c r="C257" s="475"/>
      <c r="D257" s="477" t="s">
        <v>1104</v>
      </c>
      <c r="E257" s="477"/>
      <c r="F257" s="477"/>
      <c r="G257" s="477"/>
      <c r="L257" s="78"/>
    </row>
    <row r="258" spans="2:12" ht="13.5">
      <c r="B258" s="475"/>
      <c r="C258" s="475"/>
      <c r="D258" s="477"/>
      <c r="E258" s="477"/>
      <c r="F258" s="477"/>
      <c r="G258" s="477"/>
      <c r="L258" s="78"/>
    </row>
    <row r="259" spans="2:12" ht="13.5">
      <c r="B259" s="77"/>
      <c r="C259" s="77"/>
      <c r="D259" s="77"/>
      <c r="F259" s="78"/>
      <c r="G259" s="76" t="s">
        <v>1040</v>
      </c>
      <c r="H259" s="471" t="s">
        <v>1041</v>
      </c>
      <c r="I259" s="471"/>
      <c r="J259" s="471"/>
      <c r="K259" s="78"/>
      <c r="L259" s="78"/>
    </row>
    <row r="260" spans="2:12" ht="13.5" customHeight="1">
      <c r="B260" s="473" t="s">
        <v>1105</v>
      </c>
      <c r="C260" s="473"/>
      <c r="F260" s="78"/>
      <c r="G260" s="115">
        <f>COUNTIF($M$262:$M$292,"東近江市")</f>
        <v>17</v>
      </c>
      <c r="H260" s="472">
        <f>(G260/RIGHT(A291,2))</f>
        <v>0.5666666666666667</v>
      </c>
      <c r="I260" s="472"/>
      <c r="J260" s="472"/>
      <c r="K260" s="78"/>
      <c r="L260" s="78"/>
    </row>
    <row r="261" spans="2:12" ht="13.5" customHeight="1">
      <c r="B261" s="173"/>
      <c r="C261" s="173"/>
      <c r="D261" s="110" t="s">
        <v>1120</v>
      </c>
      <c r="E261" s="110"/>
      <c r="F261" s="110"/>
      <c r="G261" s="115"/>
      <c r="H261" s="116" t="s">
        <v>1121</v>
      </c>
      <c r="I261" s="172"/>
      <c r="J261" s="172"/>
      <c r="K261" s="78"/>
      <c r="L261" s="78"/>
    </row>
    <row r="262" spans="1:13" ht="13.5">
      <c r="A262" s="76" t="s">
        <v>673</v>
      </c>
      <c r="B262" s="77" t="s">
        <v>680</v>
      </c>
      <c r="C262" s="77" t="s">
        <v>681</v>
      </c>
      <c r="D262" s="76" t="s">
        <v>674</v>
      </c>
      <c r="F262" s="76" t="str">
        <f>A262</f>
        <v>K01</v>
      </c>
      <c r="G262" s="76" t="str">
        <f aca="true" t="shared" si="24" ref="G262:G289">B262&amp;C262</f>
        <v>小笠原光雄</v>
      </c>
      <c r="H262" s="80" t="s">
        <v>675</v>
      </c>
      <c r="I262" s="80" t="s">
        <v>853</v>
      </c>
      <c r="J262" s="90">
        <v>1963</v>
      </c>
      <c r="K262" s="88">
        <f>IF(J262="","",(2015-J262))</f>
        <v>52</v>
      </c>
      <c r="L262" s="78" t="str">
        <f aca="true" t="shared" si="25" ref="L262:L292">IF(G262="","",IF(COUNTIF($G$19:$G$564,G262)&gt;1,"2重登録","OK"))</f>
        <v>OK</v>
      </c>
      <c r="M262" s="82" t="s">
        <v>1334</v>
      </c>
    </row>
    <row r="263" spans="1:13" ht="13.5">
      <c r="A263" s="76" t="s">
        <v>454</v>
      </c>
      <c r="B263" s="79" t="s">
        <v>1335</v>
      </c>
      <c r="C263" s="79" t="s">
        <v>1336</v>
      </c>
      <c r="D263" s="76" t="s">
        <v>674</v>
      </c>
      <c r="E263" s="76" t="s">
        <v>1337</v>
      </c>
      <c r="F263" s="76" t="str">
        <f>A263</f>
        <v>K02</v>
      </c>
      <c r="G263" s="76" t="str">
        <f t="shared" si="24"/>
        <v>川上悠作</v>
      </c>
      <c r="H263" s="80" t="s">
        <v>675</v>
      </c>
      <c r="I263" s="80" t="s">
        <v>853</v>
      </c>
      <c r="J263" s="90">
        <v>2000</v>
      </c>
      <c r="K263" s="88">
        <f aca="true" t="shared" si="26" ref="K263:K292">IF(J263="","",(2015-J263))</f>
        <v>15</v>
      </c>
      <c r="L263" s="78" t="str">
        <f t="shared" si="25"/>
        <v>OK</v>
      </c>
      <c r="M263" s="82" t="s">
        <v>1334</v>
      </c>
    </row>
    <row r="264" spans="1:13" ht="13.5">
      <c r="A264" s="76" t="s">
        <v>676</v>
      </c>
      <c r="B264" s="77" t="s">
        <v>683</v>
      </c>
      <c r="C264" s="77" t="s">
        <v>684</v>
      </c>
      <c r="D264" s="76" t="s">
        <v>674</v>
      </c>
      <c r="F264" s="76" t="str">
        <f aca="true" t="shared" si="27" ref="F264:F292">A264</f>
        <v>K03</v>
      </c>
      <c r="G264" s="76" t="str">
        <f t="shared" si="24"/>
        <v>川並和之</v>
      </c>
      <c r="H264" s="80" t="s">
        <v>675</v>
      </c>
      <c r="I264" s="80" t="s">
        <v>853</v>
      </c>
      <c r="J264" s="90">
        <v>1959</v>
      </c>
      <c r="K264" s="88">
        <f t="shared" si="26"/>
        <v>56</v>
      </c>
      <c r="L264" s="78" t="str">
        <f t="shared" si="25"/>
        <v>OK</v>
      </c>
      <c r="M264" s="82" t="s">
        <v>1334</v>
      </c>
    </row>
    <row r="265" spans="1:13" ht="13.5">
      <c r="A265" s="76" t="s">
        <v>677</v>
      </c>
      <c r="B265" s="77" t="s">
        <v>686</v>
      </c>
      <c r="C265" s="77" t="s">
        <v>687</v>
      </c>
      <c r="D265" s="76" t="s">
        <v>674</v>
      </c>
      <c r="E265" s="76" t="s">
        <v>1337</v>
      </c>
      <c r="F265" s="76" t="str">
        <f t="shared" si="27"/>
        <v>K04</v>
      </c>
      <c r="G265" s="76" t="str">
        <f t="shared" si="24"/>
        <v>菊居龍之介</v>
      </c>
      <c r="H265" s="80" t="s">
        <v>675</v>
      </c>
      <c r="I265" s="80" t="s">
        <v>853</v>
      </c>
      <c r="J265" s="90">
        <v>1997</v>
      </c>
      <c r="K265" s="88">
        <f t="shared" si="26"/>
        <v>18</v>
      </c>
      <c r="L265" s="78" t="str">
        <f t="shared" si="25"/>
        <v>OK</v>
      </c>
      <c r="M265" s="76" t="s">
        <v>1338</v>
      </c>
    </row>
    <row r="266" spans="1:13" ht="13.5">
      <c r="A266" s="76" t="s">
        <v>678</v>
      </c>
      <c r="B266" s="77" t="s">
        <v>505</v>
      </c>
      <c r="C266" s="77" t="s">
        <v>568</v>
      </c>
      <c r="D266" s="76" t="s">
        <v>674</v>
      </c>
      <c r="F266" s="76" t="str">
        <f t="shared" si="27"/>
        <v>K05</v>
      </c>
      <c r="G266" s="76" t="str">
        <f t="shared" si="24"/>
        <v>木村善和</v>
      </c>
      <c r="H266" s="80" t="s">
        <v>675</v>
      </c>
      <c r="I266" s="80" t="s">
        <v>853</v>
      </c>
      <c r="J266" s="90">
        <v>1962</v>
      </c>
      <c r="K266" s="88">
        <f t="shared" si="26"/>
        <v>53</v>
      </c>
      <c r="L266" s="78" t="str">
        <f t="shared" si="25"/>
        <v>OK</v>
      </c>
      <c r="M266" s="76" t="s">
        <v>1339</v>
      </c>
    </row>
    <row r="267" spans="1:13" ht="13.5">
      <c r="A267" s="76" t="s">
        <v>679</v>
      </c>
      <c r="B267" s="77" t="s">
        <v>519</v>
      </c>
      <c r="C267" s="77" t="s">
        <v>692</v>
      </c>
      <c r="D267" s="76" t="s">
        <v>674</v>
      </c>
      <c r="F267" s="76" t="str">
        <f t="shared" si="27"/>
        <v>K06</v>
      </c>
      <c r="G267" s="76" t="str">
        <f t="shared" si="24"/>
        <v>竹村　治</v>
      </c>
      <c r="H267" s="80" t="s">
        <v>675</v>
      </c>
      <c r="I267" s="80" t="s">
        <v>853</v>
      </c>
      <c r="J267" s="90">
        <v>1961</v>
      </c>
      <c r="K267" s="88">
        <f t="shared" si="26"/>
        <v>54</v>
      </c>
      <c r="L267" s="78" t="str">
        <f t="shared" si="25"/>
        <v>OK</v>
      </c>
      <c r="M267" s="76" t="s">
        <v>1340</v>
      </c>
    </row>
    <row r="268" spans="1:13" ht="13.5">
      <c r="A268" s="76" t="s">
        <v>682</v>
      </c>
      <c r="B268" s="77" t="s">
        <v>467</v>
      </c>
      <c r="C268" s="77" t="s">
        <v>695</v>
      </c>
      <c r="D268" s="76" t="s">
        <v>674</v>
      </c>
      <c r="F268" s="76" t="str">
        <f t="shared" si="27"/>
        <v>K07</v>
      </c>
      <c r="G268" s="76" t="str">
        <f t="shared" si="24"/>
        <v>坪田真嘉</v>
      </c>
      <c r="H268" s="80" t="s">
        <v>675</v>
      </c>
      <c r="I268" s="80" t="s">
        <v>853</v>
      </c>
      <c r="J268" s="90">
        <v>1976</v>
      </c>
      <c r="K268" s="88">
        <f t="shared" si="26"/>
        <v>39</v>
      </c>
      <c r="L268" s="78" t="str">
        <f t="shared" si="25"/>
        <v>OK</v>
      </c>
      <c r="M268" s="82" t="s">
        <v>1334</v>
      </c>
    </row>
    <row r="269" spans="1:13" ht="13.5">
      <c r="A269" s="76" t="s">
        <v>685</v>
      </c>
      <c r="B269" s="77" t="s">
        <v>698</v>
      </c>
      <c r="C269" s="77" t="s">
        <v>699</v>
      </c>
      <c r="D269" s="76" t="s">
        <v>674</v>
      </c>
      <c r="F269" s="76" t="str">
        <f t="shared" si="27"/>
        <v>K08</v>
      </c>
      <c r="G269" s="76" t="str">
        <f t="shared" si="24"/>
        <v>永里裕次</v>
      </c>
      <c r="H269" s="80" t="s">
        <v>675</v>
      </c>
      <c r="I269" s="80" t="s">
        <v>853</v>
      </c>
      <c r="J269" s="90">
        <v>1979</v>
      </c>
      <c r="K269" s="88">
        <f t="shared" si="26"/>
        <v>36</v>
      </c>
      <c r="L269" s="78" t="str">
        <f t="shared" si="25"/>
        <v>OK</v>
      </c>
      <c r="M269" s="76" t="s">
        <v>1341</v>
      </c>
    </row>
    <row r="270" spans="1:13" ht="13.5">
      <c r="A270" s="76" t="s">
        <v>688</v>
      </c>
      <c r="B270" s="77" t="s">
        <v>469</v>
      </c>
      <c r="C270" s="77" t="s">
        <v>701</v>
      </c>
      <c r="D270" s="76" t="s">
        <v>674</v>
      </c>
      <c r="F270" s="76" t="str">
        <f t="shared" si="27"/>
        <v>K09</v>
      </c>
      <c r="G270" s="76" t="str">
        <f t="shared" si="24"/>
        <v>中村喜彦</v>
      </c>
      <c r="H270" s="80" t="s">
        <v>675</v>
      </c>
      <c r="I270" s="80" t="s">
        <v>853</v>
      </c>
      <c r="J270" s="90">
        <v>1957</v>
      </c>
      <c r="K270" s="88">
        <f t="shared" si="26"/>
        <v>58</v>
      </c>
      <c r="L270" s="78" t="str">
        <f t="shared" si="25"/>
        <v>OK</v>
      </c>
      <c r="M270" s="82" t="s">
        <v>1334</v>
      </c>
    </row>
    <row r="271" spans="1:13" ht="13.5">
      <c r="A271" s="76" t="s">
        <v>689</v>
      </c>
      <c r="B271" s="77" t="s">
        <v>1342</v>
      </c>
      <c r="C271" s="77" t="s">
        <v>1343</v>
      </c>
      <c r="D271" s="76" t="s">
        <v>674</v>
      </c>
      <c r="F271" s="76" t="str">
        <f t="shared" si="27"/>
        <v>K10</v>
      </c>
      <c r="G271" s="76" t="str">
        <f t="shared" si="24"/>
        <v>中村浩之</v>
      </c>
      <c r="H271" s="80" t="s">
        <v>675</v>
      </c>
      <c r="I271" s="80" t="s">
        <v>853</v>
      </c>
      <c r="J271" s="90">
        <v>1981</v>
      </c>
      <c r="K271" s="88">
        <f t="shared" si="26"/>
        <v>34</v>
      </c>
      <c r="L271" s="78" t="str">
        <f t="shared" si="25"/>
        <v>OK</v>
      </c>
      <c r="M271" s="82" t="s">
        <v>1334</v>
      </c>
    </row>
    <row r="272" spans="1:13" ht="13.5">
      <c r="A272" s="76" t="s">
        <v>690</v>
      </c>
      <c r="B272" s="77" t="s">
        <v>704</v>
      </c>
      <c r="C272" s="77" t="s">
        <v>705</v>
      </c>
      <c r="D272" s="76" t="s">
        <v>674</v>
      </c>
      <c r="F272" s="76" t="str">
        <f t="shared" si="27"/>
        <v>K11</v>
      </c>
      <c r="G272" s="76" t="str">
        <f t="shared" si="24"/>
        <v>宮嶋利行</v>
      </c>
      <c r="H272" s="80" t="s">
        <v>675</v>
      </c>
      <c r="I272" s="80" t="s">
        <v>853</v>
      </c>
      <c r="J272" s="90">
        <v>1961</v>
      </c>
      <c r="K272" s="88">
        <f t="shared" si="26"/>
        <v>54</v>
      </c>
      <c r="L272" s="78" t="str">
        <f t="shared" si="25"/>
        <v>OK</v>
      </c>
      <c r="M272" s="76" t="s">
        <v>1338</v>
      </c>
    </row>
    <row r="273" spans="1:13" ht="13.5">
      <c r="A273" s="76" t="s">
        <v>691</v>
      </c>
      <c r="B273" s="77" t="s">
        <v>498</v>
      </c>
      <c r="C273" s="77" t="s">
        <v>709</v>
      </c>
      <c r="D273" s="76" t="s">
        <v>674</v>
      </c>
      <c r="F273" s="76" t="str">
        <f t="shared" si="27"/>
        <v>K12</v>
      </c>
      <c r="G273" s="76" t="str">
        <f t="shared" si="24"/>
        <v>山口直彦</v>
      </c>
      <c r="H273" s="80" t="s">
        <v>675</v>
      </c>
      <c r="I273" s="80" t="s">
        <v>853</v>
      </c>
      <c r="J273" s="90">
        <v>1986</v>
      </c>
      <c r="K273" s="88">
        <f t="shared" si="26"/>
        <v>29</v>
      </c>
      <c r="L273" s="78" t="str">
        <f t="shared" si="25"/>
        <v>OK</v>
      </c>
      <c r="M273" s="82" t="s">
        <v>1334</v>
      </c>
    </row>
    <row r="274" spans="1:13" ht="13.5">
      <c r="A274" s="76" t="s">
        <v>693</v>
      </c>
      <c r="B274" s="77" t="s">
        <v>498</v>
      </c>
      <c r="C274" s="77" t="s">
        <v>711</v>
      </c>
      <c r="D274" s="76" t="s">
        <v>674</v>
      </c>
      <c r="F274" s="76" t="str">
        <f t="shared" si="27"/>
        <v>K13</v>
      </c>
      <c r="G274" s="76" t="str">
        <f t="shared" si="24"/>
        <v>山口真彦</v>
      </c>
      <c r="H274" s="80" t="s">
        <v>675</v>
      </c>
      <c r="I274" s="80" t="s">
        <v>853</v>
      </c>
      <c r="J274" s="90">
        <v>1988</v>
      </c>
      <c r="K274" s="88">
        <f t="shared" si="26"/>
        <v>27</v>
      </c>
      <c r="L274" s="78" t="str">
        <f t="shared" si="25"/>
        <v>OK</v>
      </c>
      <c r="M274" s="82" t="s">
        <v>1334</v>
      </c>
    </row>
    <row r="275" spans="1:13" ht="13.5">
      <c r="A275" s="76" t="s">
        <v>694</v>
      </c>
      <c r="B275" s="77" t="s">
        <v>500</v>
      </c>
      <c r="C275" s="77" t="s">
        <v>714</v>
      </c>
      <c r="D275" s="76" t="s">
        <v>674</v>
      </c>
      <c r="F275" s="76" t="str">
        <f t="shared" si="27"/>
        <v>K14</v>
      </c>
      <c r="G275" s="76" t="str">
        <f t="shared" si="24"/>
        <v>山本修平</v>
      </c>
      <c r="H275" s="80" t="s">
        <v>675</v>
      </c>
      <c r="I275" s="80" t="s">
        <v>854</v>
      </c>
      <c r="J275" s="90">
        <v>1978</v>
      </c>
      <c r="K275" s="88">
        <f t="shared" si="26"/>
        <v>37</v>
      </c>
      <c r="L275" s="78" t="str">
        <f t="shared" si="25"/>
        <v>OK</v>
      </c>
      <c r="M275" s="82" t="s">
        <v>1334</v>
      </c>
    </row>
    <row r="276" spans="1:13" ht="13.5">
      <c r="A276" s="76" t="s">
        <v>696</v>
      </c>
      <c r="B276" s="82" t="s">
        <v>718</v>
      </c>
      <c r="C276" s="82" t="s">
        <v>719</v>
      </c>
      <c r="D276" s="76" t="s">
        <v>674</v>
      </c>
      <c r="F276" s="76" t="str">
        <f t="shared" si="27"/>
        <v>K15</v>
      </c>
      <c r="G276" s="76" t="str">
        <f t="shared" si="24"/>
        <v>石原はる美</v>
      </c>
      <c r="H276" s="80" t="s">
        <v>675</v>
      </c>
      <c r="I276" s="80" t="s">
        <v>854</v>
      </c>
      <c r="J276" s="90">
        <v>1964</v>
      </c>
      <c r="K276" s="88">
        <f t="shared" si="26"/>
        <v>51</v>
      </c>
      <c r="L276" s="78" t="str">
        <f t="shared" si="25"/>
        <v>OK</v>
      </c>
      <c r="M276" s="82" t="s">
        <v>1334</v>
      </c>
    </row>
    <row r="277" spans="1:13" ht="13.5">
      <c r="A277" s="76" t="s">
        <v>697</v>
      </c>
      <c r="B277" s="82" t="s">
        <v>680</v>
      </c>
      <c r="C277" s="82" t="s">
        <v>723</v>
      </c>
      <c r="D277" s="76" t="s">
        <v>674</v>
      </c>
      <c r="F277" s="76" t="str">
        <f t="shared" si="27"/>
        <v>K16</v>
      </c>
      <c r="G277" s="76" t="str">
        <f t="shared" si="24"/>
        <v>小笠原容子</v>
      </c>
      <c r="H277" s="80" t="s">
        <v>675</v>
      </c>
      <c r="I277" s="80" t="s">
        <v>854</v>
      </c>
      <c r="J277" s="90">
        <v>1964</v>
      </c>
      <c r="K277" s="88">
        <f t="shared" si="26"/>
        <v>51</v>
      </c>
      <c r="L277" s="78" t="str">
        <f t="shared" si="25"/>
        <v>OK</v>
      </c>
      <c r="M277" s="82" t="s">
        <v>1334</v>
      </c>
    </row>
    <row r="278" spans="1:13" ht="13.5">
      <c r="A278" s="76" t="s">
        <v>700</v>
      </c>
      <c r="B278" s="82" t="s">
        <v>724</v>
      </c>
      <c r="C278" s="82" t="s">
        <v>725</v>
      </c>
      <c r="D278" s="76" t="s">
        <v>674</v>
      </c>
      <c r="F278" s="76" t="str">
        <f t="shared" si="27"/>
        <v>K17</v>
      </c>
      <c r="G278" s="76" t="str">
        <f t="shared" si="24"/>
        <v>梶木和子</v>
      </c>
      <c r="H278" s="80" t="s">
        <v>675</v>
      </c>
      <c r="I278" s="80" t="s">
        <v>854</v>
      </c>
      <c r="J278" s="90">
        <v>1960</v>
      </c>
      <c r="K278" s="88">
        <f t="shared" si="26"/>
        <v>55</v>
      </c>
      <c r="L278" s="78" t="str">
        <f t="shared" si="25"/>
        <v>OK</v>
      </c>
      <c r="M278" s="76" t="s">
        <v>1344</v>
      </c>
    </row>
    <row r="279" spans="1:13" ht="13.5">
      <c r="A279" s="76" t="s">
        <v>702</v>
      </c>
      <c r="B279" s="82" t="s">
        <v>465</v>
      </c>
      <c r="C279" s="82" t="s">
        <v>726</v>
      </c>
      <c r="D279" s="76" t="s">
        <v>674</v>
      </c>
      <c r="F279" s="76" t="str">
        <f t="shared" si="27"/>
        <v>K18</v>
      </c>
      <c r="G279" s="76" t="str">
        <f t="shared" si="24"/>
        <v>田中和枝</v>
      </c>
      <c r="H279" s="80" t="s">
        <v>675</v>
      </c>
      <c r="I279" s="80" t="s">
        <v>854</v>
      </c>
      <c r="J279" s="90">
        <v>1965</v>
      </c>
      <c r="K279" s="88">
        <f t="shared" si="26"/>
        <v>50</v>
      </c>
      <c r="L279" s="78" t="str">
        <f t="shared" si="25"/>
        <v>OK</v>
      </c>
      <c r="M279" s="82" t="s">
        <v>1334</v>
      </c>
    </row>
    <row r="280" spans="1:13" ht="13.5">
      <c r="A280" s="76" t="s">
        <v>703</v>
      </c>
      <c r="B280" s="82" t="s">
        <v>727</v>
      </c>
      <c r="C280" s="82" t="s">
        <v>639</v>
      </c>
      <c r="D280" s="76" t="s">
        <v>674</v>
      </c>
      <c r="F280" s="76" t="str">
        <f t="shared" si="27"/>
        <v>K19</v>
      </c>
      <c r="G280" s="76" t="str">
        <f t="shared" si="24"/>
        <v>永松貴子</v>
      </c>
      <c r="H280" s="80" t="s">
        <v>675</v>
      </c>
      <c r="I280" s="80" t="s">
        <v>854</v>
      </c>
      <c r="J280" s="90">
        <v>1962</v>
      </c>
      <c r="K280" s="88">
        <f t="shared" si="26"/>
        <v>53</v>
      </c>
      <c r="L280" s="78" t="str">
        <f t="shared" si="25"/>
        <v>OK</v>
      </c>
      <c r="M280" s="76" t="s">
        <v>1344</v>
      </c>
    </row>
    <row r="281" spans="1:13" ht="13.5">
      <c r="A281" s="76" t="s">
        <v>706</v>
      </c>
      <c r="B281" s="82" t="s">
        <v>728</v>
      </c>
      <c r="C281" s="82" t="s">
        <v>642</v>
      </c>
      <c r="D281" s="76" t="s">
        <v>674</v>
      </c>
      <c r="F281" s="76" t="str">
        <f t="shared" si="27"/>
        <v>K20</v>
      </c>
      <c r="G281" s="76" t="str">
        <f t="shared" si="24"/>
        <v>福永裕美</v>
      </c>
      <c r="H281" s="80" t="s">
        <v>675</v>
      </c>
      <c r="I281" s="80" t="s">
        <v>854</v>
      </c>
      <c r="J281" s="90">
        <v>1963</v>
      </c>
      <c r="K281" s="88">
        <f t="shared" si="26"/>
        <v>52</v>
      </c>
      <c r="L281" s="78" t="str">
        <f t="shared" si="25"/>
        <v>OK</v>
      </c>
      <c r="M281" s="82" t="s">
        <v>1334</v>
      </c>
    </row>
    <row r="282" spans="1:13" ht="13.5">
      <c r="A282" s="76" t="s">
        <v>707</v>
      </c>
      <c r="B282" s="82" t="s">
        <v>1345</v>
      </c>
      <c r="C282" s="82" t="s">
        <v>1346</v>
      </c>
      <c r="D282" s="76" t="s">
        <v>674</v>
      </c>
      <c r="F282" s="76" t="str">
        <f t="shared" si="27"/>
        <v>K21</v>
      </c>
      <c r="G282" s="76" t="str">
        <f t="shared" si="24"/>
        <v>山口美由希</v>
      </c>
      <c r="H282" s="80" t="s">
        <v>675</v>
      </c>
      <c r="I282" s="80" t="s">
        <v>854</v>
      </c>
      <c r="J282" s="87">
        <v>1989</v>
      </c>
      <c r="K282" s="88">
        <f t="shared" si="26"/>
        <v>26</v>
      </c>
      <c r="L282" s="78" t="str">
        <f t="shared" si="25"/>
        <v>OK</v>
      </c>
      <c r="M282" s="82" t="s">
        <v>1334</v>
      </c>
    </row>
    <row r="283" spans="1:13" ht="13.5">
      <c r="A283" s="76" t="s">
        <v>708</v>
      </c>
      <c r="B283" s="76" t="s">
        <v>1347</v>
      </c>
      <c r="C283" s="76" t="s">
        <v>1348</v>
      </c>
      <c r="D283" s="76" t="s">
        <v>674</v>
      </c>
      <c r="E283" s="76" t="s">
        <v>1337</v>
      </c>
      <c r="F283" s="76" t="str">
        <f t="shared" si="27"/>
        <v>K22</v>
      </c>
      <c r="G283" s="76" t="str">
        <f t="shared" si="24"/>
        <v>上村悠大</v>
      </c>
      <c r="H283" s="80" t="s">
        <v>675</v>
      </c>
      <c r="I283" s="80" t="s">
        <v>1018</v>
      </c>
      <c r="J283" s="87">
        <v>2001</v>
      </c>
      <c r="K283" s="88">
        <f t="shared" si="26"/>
        <v>14</v>
      </c>
      <c r="L283" s="78" t="str">
        <f t="shared" si="25"/>
        <v>OK</v>
      </c>
      <c r="M283" s="76" t="s">
        <v>1344</v>
      </c>
    </row>
    <row r="284" spans="1:13" ht="13.5">
      <c r="A284" s="76" t="s">
        <v>710</v>
      </c>
      <c r="B284" s="77" t="s">
        <v>1349</v>
      </c>
      <c r="C284" s="77" t="s">
        <v>1350</v>
      </c>
      <c r="D284" s="77" t="s">
        <v>674</v>
      </c>
      <c r="E284" s="77"/>
      <c r="F284" s="76" t="str">
        <f t="shared" si="27"/>
        <v>K23</v>
      </c>
      <c r="G284" s="77" t="str">
        <f t="shared" si="24"/>
        <v>中西勇夫</v>
      </c>
      <c r="H284" s="80" t="s">
        <v>675</v>
      </c>
      <c r="I284" s="80" t="s">
        <v>1018</v>
      </c>
      <c r="J284" s="90">
        <v>1986</v>
      </c>
      <c r="K284" s="88">
        <f t="shared" si="26"/>
        <v>29</v>
      </c>
      <c r="L284" s="78" t="str">
        <f t="shared" si="25"/>
        <v>OK</v>
      </c>
      <c r="M284" s="82" t="s">
        <v>1334</v>
      </c>
    </row>
    <row r="285" spans="1:13" ht="13.5">
      <c r="A285" s="76" t="s">
        <v>712</v>
      </c>
      <c r="B285" s="77" t="s">
        <v>1351</v>
      </c>
      <c r="C285" s="76" t="s">
        <v>1352</v>
      </c>
      <c r="D285" s="77" t="s">
        <v>674</v>
      </c>
      <c r="F285" s="76" t="str">
        <f t="shared" si="27"/>
        <v>K24</v>
      </c>
      <c r="G285" s="76" t="str">
        <f t="shared" si="24"/>
        <v>大島浩範</v>
      </c>
      <c r="H285" s="80" t="s">
        <v>675</v>
      </c>
      <c r="I285" s="80" t="s">
        <v>1018</v>
      </c>
      <c r="J285" s="87">
        <v>1988</v>
      </c>
      <c r="K285" s="88">
        <f t="shared" si="26"/>
        <v>27</v>
      </c>
      <c r="L285" s="78" t="str">
        <f t="shared" si="25"/>
        <v>OK</v>
      </c>
      <c r="M285" s="76" t="s">
        <v>1353</v>
      </c>
    </row>
    <row r="286" spans="1:13" ht="13.5">
      <c r="A286" s="76" t="s">
        <v>713</v>
      </c>
      <c r="B286" s="76" t="s">
        <v>970</v>
      </c>
      <c r="C286" s="76" t="s">
        <v>1112</v>
      </c>
      <c r="D286" s="77" t="s">
        <v>674</v>
      </c>
      <c r="F286" s="76" t="str">
        <f t="shared" si="27"/>
        <v>K25</v>
      </c>
      <c r="G286" s="76" t="str">
        <f t="shared" si="24"/>
        <v>佐藤雅幸</v>
      </c>
      <c r="H286" s="80" t="s">
        <v>675</v>
      </c>
      <c r="I286" s="80" t="s">
        <v>1327</v>
      </c>
      <c r="J286" s="87">
        <v>1978</v>
      </c>
      <c r="K286" s="88">
        <f t="shared" si="26"/>
        <v>37</v>
      </c>
      <c r="L286" s="78" t="str">
        <f t="shared" si="25"/>
        <v>OK</v>
      </c>
      <c r="M286" s="76" t="s">
        <v>1354</v>
      </c>
    </row>
    <row r="287" spans="1:13" ht="13.5">
      <c r="A287" s="76" t="s">
        <v>715</v>
      </c>
      <c r="B287" s="76" t="s">
        <v>1355</v>
      </c>
      <c r="C287" s="76" t="s">
        <v>1356</v>
      </c>
      <c r="D287" s="77" t="s">
        <v>674</v>
      </c>
      <c r="F287" s="76" t="str">
        <f t="shared" si="27"/>
        <v>K26</v>
      </c>
      <c r="G287" s="76" t="str">
        <f t="shared" si="24"/>
        <v>上村　武</v>
      </c>
      <c r="H287" s="80" t="s">
        <v>675</v>
      </c>
      <c r="I287" s="80" t="s">
        <v>1327</v>
      </c>
      <c r="J287" s="87">
        <v>1978</v>
      </c>
      <c r="K287" s="88">
        <f t="shared" si="26"/>
        <v>37</v>
      </c>
      <c r="L287" s="78" t="str">
        <f t="shared" si="25"/>
        <v>OK</v>
      </c>
      <c r="M287" s="76" t="s">
        <v>1354</v>
      </c>
    </row>
    <row r="288" spans="1:13" ht="13.5">
      <c r="A288" s="76" t="s">
        <v>717</v>
      </c>
      <c r="B288" s="76" t="s">
        <v>145</v>
      </c>
      <c r="C288" s="76" t="s">
        <v>146</v>
      </c>
      <c r="D288" s="77" t="s">
        <v>674</v>
      </c>
      <c r="F288" s="76" t="str">
        <f t="shared" si="27"/>
        <v>K27</v>
      </c>
      <c r="G288" s="76" t="str">
        <f t="shared" si="24"/>
        <v>西田和教</v>
      </c>
      <c r="H288" s="80" t="s">
        <v>675</v>
      </c>
      <c r="I288" s="80" t="s">
        <v>1327</v>
      </c>
      <c r="J288" s="87">
        <v>1961</v>
      </c>
      <c r="K288" s="88">
        <f t="shared" si="26"/>
        <v>54</v>
      </c>
      <c r="L288" s="78" t="str">
        <f t="shared" si="25"/>
        <v>OK</v>
      </c>
      <c r="M288" s="76" t="s">
        <v>1354</v>
      </c>
    </row>
    <row r="289" spans="1:13" ht="13.5">
      <c r="A289" s="76" t="s">
        <v>720</v>
      </c>
      <c r="B289" s="82" t="s">
        <v>1357</v>
      </c>
      <c r="C289" s="82" t="s">
        <v>147</v>
      </c>
      <c r="D289" s="77" t="s">
        <v>674</v>
      </c>
      <c r="F289" s="76" t="str">
        <f t="shared" si="27"/>
        <v>K28</v>
      </c>
      <c r="G289" s="76" t="str">
        <f t="shared" si="24"/>
        <v>村田彩子</v>
      </c>
      <c r="H289" s="80" t="s">
        <v>675</v>
      </c>
      <c r="I289" s="80" t="s">
        <v>1276</v>
      </c>
      <c r="J289" s="87">
        <v>1967</v>
      </c>
      <c r="K289" s="88">
        <f t="shared" si="26"/>
        <v>48</v>
      </c>
      <c r="L289" s="78" t="str">
        <f t="shared" si="25"/>
        <v>OK</v>
      </c>
      <c r="M289" s="76" t="s">
        <v>1358</v>
      </c>
    </row>
    <row r="290" spans="1:13" ht="13.5">
      <c r="A290" s="76" t="s">
        <v>721</v>
      </c>
      <c r="B290" s="82" t="s">
        <v>949</v>
      </c>
      <c r="C290" s="82" t="s">
        <v>950</v>
      </c>
      <c r="D290" s="77" t="s">
        <v>674</v>
      </c>
      <c r="F290" s="76" t="str">
        <f t="shared" si="27"/>
        <v>K29</v>
      </c>
      <c r="G290" s="76" t="str">
        <f>B290&amp;C290</f>
        <v>布藤江実子</v>
      </c>
      <c r="H290" s="80" t="s">
        <v>675</v>
      </c>
      <c r="I290" s="80" t="s">
        <v>1083</v>
      </c>
      <c r="J290" s="90">
        <v>1965</v>
      </c>
      <c r="K290" s="88">
        <f t="shared" si="26"/>
        <v>50</v>
      </c>
      <c r="L290" s="78" t="str">
        <f t="shared" si="25"/>
        <v>OK</v>
      </c>
      <c r="M290" s="76" t="s">
        <v>1359</v>
      </c>
    </row>
    <row r="291" spans="1:13" ht="13.5">
      <c r="A291" s="76" t="s">
        <v>722</v>
      </c>
      <c r="B291" s="76" t="s">
        <v>1360</v>
      </c>
      <c r="C291" s="76" t="s">
        <v>148</v>
      </c>
      <c r="D291" s="77" t="s">
        <v>674</v>
      </c>
      <c r="F291" s="76" t="str">
        <f t="shared" si="27"/>
        <v>K30</v>
      </c>
      <c r="G291" s="76" t="str">
        <f>B291&amp;C291</f>
        <v>田中　淳</v>
      </c>
      <c r="H291" s="80" t="s">
        <v>675</v>
      </c>
      <c r="I291" s="80" t="s">
        <v>901</v>
      </c>
      <c r="J291" s="87">
        <v>1989</v>
      </c>
      <c r="K291" s="88">
        <f t="shared" si="26"/>
        <v>26</v>
      </c>
      <c r="L291" s="78" t="str">
        <f t="shared" si="25"/>
        <v>OK</v>
      </c>
      <c r="M291" s="82" t="s">
        <v>1361</v>
      </c>
    </row>
    <row r="292" spans="1:13" ht="13.5">
      <c r="A292" s="76" t="s">
        <v>1298</v>
      </c>
      <c r="B292" s="76" t="s">
        <v>1299</v>
      </c>
      <c r="C292" s="76" t="s">
        <v>1300</v>
      </c>
      <c r="D292" s="77" t="s">
        <v>674</v>
      </c>
      <c r="F292" s="76" t="str">
        <f t="shared" si="27"/>
        <v>K31</v>
      </c>
      <c r="G292" s="76" t="str">
        <f>B292&amp;C292</f>
        <v>菅野喜久</v>
      </c>
      <c r="H292" s="80" t="s">
        <v>675</v>
      </c>
      <c r="I292" s="80" t="s">
        <v>1327</v>
      </c>
      <c r="J292" s="87">
        <v>1962</v>
      </c>
      <c r="K292" s="87">
        <f t="shared" si="26"/>
        <v>53</v>
      </c>
      <c r="L292" s="78" t="str">
        <f t="shared" si="25"/>
        <v>OK</v>
      </c>
      <c r="M292" s="82" t="s">
        <v>1362</v>
      </c>
    </row>
    <row r="293" spans="6:12" ht="13.5">
      <c r="F293" s="78"/>
      <c r="H293" s="80"/>
      <c r="I293" s="80"/>
      <c r="L293" s="78"/>
    </row>
    <row r="294" spans="6:12" ht="13.5">
      <c r="F294" s="78"/>
      <c r="H294" s="80"/>
      <c r="I294" s="80"/>
      <c r="L294" s="78"/>
    </row>
    <row r="295" spans="6:12" ht="13.5">
      <c r="F295" s="78"/>
      <c r="H295" s="80"/>
      <c r="I295" s="80"/>
      <c r="L295" s="78"/>
    </row>
    <row r="296" spans="6:12" ht="13.5">
      <c r="F296" s="78"/>
      <c r="H296" s="80"/>
      <c r="I296" s="80"/>
      <c r="L296" s="78"/>
    </row>
    <row r="297" spans="6:12" ht="13.5">
      <c r="F297" s="78"/>
      <c r="H297" s="80"/>
      <c r="I297" s="80"/>
      <c r="L297" s="78"/>
    </row>
    <row r="298" spans="6:12" ht="13.5">
      <c r="F298" s="78"/>
      <c r="H298" s="80"/>
      <c r="I298" s="80"/>
      <c r="L298" s="78">
        <f aca="true" t="shared" si="28" ref="L298:L307">IF(G298="","",IF(COUNTIF($G$19:$G$580,G298)&gt;1,"2重登録","OK"))</f>
      </c>
    </row>
    <row r="299" spans="6:12" ht="13.5">
      <c r="F299" s="78"/>
      <c r="H299" s="80"/>
      <c r="I299" s="80"/>
      <c r="L299" s="78">
        <f t="shared" si="28"/>
      </c>
    </row>
    <row r="300" spans="6:12" ht="13.5">
      <c r="F300" s="78"/>
      <c r="H300" s="80"/>
      <c r="I300" s="80"/>
      <c r="L300" s="78">
        <f t="shared" si="28"/>
      </c>
    </row>
    <row r="301" spans="6:12" ht="13.5">
      <c r="F301" s="78"/>
      <c r="H301" s="80"/>
      <c r="I301" s="80"/>
      <c r="L301" s="78">
        <f t="shared" si="28"/>
      </c>
    </row>
    <row r="302" spans="6:12" ht="13.5">
      <c r="F302" s="78"/>
      <c r="H302" s="80"/>
      <c r="I302" s="80"/>
      <c r="L302" s="78">
        <f t="shared" si="28"/>
      </c>
    </row>
    <row r="303" spans="6:12" ht="13.5">
      <c r="F303" s="78"/>
      <c r="H303" s="80"/>
      <c r="I303" s="80"/>
      <c r="L303" s="78">
        <f t="shared" si="28"/>
      </c>
    </row>
    <row r="304" spans="6:12" ht="13.5">
      <c r="F304" s="78"/>
      <c r="H304" s="80"/>
      <c r="I304" s="80"/>
      <c r="L304" s="78">
        <f t="shared" si="28"/>
      </c>
    </row>
    <row r="305" spans="6:12" ht="13.5">
      <c r="F305" s="78"/>
      <c r="H305" s="80"/>
      <c r="I305" s="80"/>
      <c r="L305" s="78">
        <f t="shared" si="28"/>
      </c>
    </row>
    <row r="306" spans="6:12" ht="13.5">
      <c r="F306" s="78"/>
      <c r="H306" s="80"/>
      <c r="I306" s="80"/>
      <c r="L306" s="78">
        <f t="shared" si="28"/>
      </c>
    </row>
    <row r="307" spans="6:12" ht="13.5">
      <c r="F307" s="78"/>
      <c r="H307" s="80"/>
      <c r="I307" s="80"/>
      <c r="L307" s="78">
        <f t="shared" si="28"/>
      </c>
    </row>
    <row r="308" spans="6:12" ht="13.5">
      <c r="F308" s="78"/>
      <c r="H308" s="80"/>
      <c r="I308" s="80"/>
      <c r="L308" s="78"/>
    </row>
    <row r="309" spans="6:12" ht="13.5">
      <c r="F309" s="78"/>
      <c r="H309" s="80"/>
      <c r="I309" s="80"/>
      <c r="L309" s="78"/>
    </row>
    <row r="310" spans="6:12" ht="13.5">
      <c r="F310" s="78"/>
      <c r="H310" s="80"/>
      <c r="I310" s="80"/>
      <c r="L310" s="78"/>
    </row>
    <row r="311" spans="6:12" ht="13.5">
      <c r="F311" s="78"/>
      <c r="H311" s="80"/>
      <c r="I311" s="80"/>
      <c r="L311" s="78"/>
    </row>
    <row r="312" spans="6:12" ht="13.5">
      <c r="F312" s="78"/>
      <c r="H312" s="80"/>
      <c r="I312" s="80"/>
      <c r="L312" s="78"/>
    </row>
    <row r="313" spans="6:12" ht="13.5">
      <c r="F313" s="78"/>
      <c r="H313" s="80"/>
      <c r="I313" s="80"/>
      <c r="L313" s="78"/>
    </row>
    <row r="314" spans="6:12" ht="13.5">
      <c r="F314" s="78"/>
      <c r="H314" s="80"/>
      <c r="I314" s="80"/>
      <c r="L314" s="78"/>
    </row>
    <row r="315" spans="6:12" ht="13.5">
      <c r="F315" s="78"/>
      <c r="H315" s="80"/>
      <c r="I315" s="80"/>
      <c r="L315" s="78"/>
    </row>
    <row r="316" spans="6:12" ht="13.5">
      <c r="F316" s="78"/>
      <c r="H316" s="80"/>
      <c r="I316" s="80"/>
      <c r="L316" s="78"/>
    </row>
    <row r="317" spans="6:12" ht="13.5">
      <c r="F317" s="78"/>
      <c r="H317" s="80"/>
      <c r="I317" s="80"/>
      <c r="L317" s="78"/>
    </row>
    <row r="318" spans="6:12" ht="13.5">
      <c r="F318" s="78"/>
      <c r="H318" s="80"/>
      <c r="I318" s="80"/>
      <c r="L318" s="78"/>
    </row>
    <row r="319" spans="6:12" ht="13.5">
      <c r="F319" s="78"/>
      <c r="H319" s="80"/>
      <c r="I319" s="80"/>
      <c r="L319" s="78"/>
    </row>
    <row r="320" spans="6:12" ht="13.5">
      <c r="F320" s="78"/>
      <c r="H320" s="80"/>
      <c r="I320" s="80"/>
      <c r="L320" s="78"/>
    </row>
    <row r="321" spans="2:12" ht="13.5">
      <c r="B321" s="478" t="s">
        <v>298</v>
      </c>
      <c r="C321" s="478"/>
      <c r="D321" s="474" t="s">
        <v>299</v>
      </c>
      <c r="E321" s="474"/>
      <c r="F321" s="474"/>
      <c r="G321" s="474"/>
      <c r="H321" s="80"/>
      <c r="I321" s="80"/>
      <c r="L321" s="78">
        <f>IF(G321="","",IF(COUNTIF($G$19:$G$580,G321)&gt;1,"2重登録","OK"))</f>
      </c>
    </row>
    <row r="322" spans="2:12" ht="13.5">
      <c r="B322" s="478"/>
      <c r="C322" s="478"/>
      <c r="D322" s="474"/>
      <c r="E322" s="474"/>
      <c r="F322" s="474"/>
      <c r="G322" s="474"/>
      <c r="H322" s="80"/>
      <c r="I322" s="80"/>
      <c r="L322" s="78">
        <f>IF(G322="","",IF(COUNTIF($G$19:$G$580,G322)&gt;1,"2重登録","OK"))</f>
      </c>
    </row>
    <row r="323" spans="6:12" ht="13.5">
      <c r="F323" s="78"/>
      <c r="G323" s="76" t="s">
        <v>1363</v>
      </c>
      <c r="H323" s="76" t="s">
        <v>1364</v>
      </c>
      <c r="I323" s="80"/>
      <c r="L323" s="78"/>
    </row>
    <row r="324" spans="6:12" ht="13.5">
      <c r="F324" s="78"/>
      <c r="G324" s="115">
        <f>COUNTIF(M325:M372,"東近江市")</f>
        <v>15</v>
      </c>
      <c r="H324" s="472">
        <f>(G324/RIGHT(A371,2))</f>
        <v>0.32608695652173914</v>
      </c>
      <c r="I324" s="472"/>
      <c r="J324" s="472"/>
      <c r="L324" s="78"/>
    </row>
    <row r="325" spans="2:12" ht="13.5">
      <c r="B325" s="79" t="s">
        <v>729</v>
      </c>
      <c r="C325" s="79"/>
      <c r="D325" s="110" t="s">
        <v>1120</v>
      </c>
      <c r="E325" s="110"/>
      <c r="F325" s="110"/>
      <c r="G325" s="115"/>
      <c r="H325" s="116" t="s">
        <v>1121</v>
      </c>
      <c r="I325" s="80"/>
      <c r="K325" s="88"/>
      <c r="L325" s="78"/>
    </row>
    <row r="326" spans="1:14" s="92" customFormat="1" ht="13.5">
      <c r="A326" s="178" t="s">
        <v>149</v>
      </c>
      <c r="B326" s="179" t="s">
        <v>730</v>
      </c>
      <c r="C326" s="179" t="s">
        <v>731</v>
      </c>
      <c r="D326" s="79" t="s">
        <v>729</v>
      </c>
      <c r="E326" s="118"/>
      <c r="F326" s="178" t="s">
        <v>149</v>
      </c>
      <c r="G326" s="76" t="str">
        <f>B326&amp;C326</f>
        <v>安久智之</v>
      </c>
      <c r="H326" s="79" t="s">
        <v>729</v>
      </c>
      <c r="I326" s="118" t="s">
        <v>1018</v>
      </c>
      <c r="J326" s="180">
        <v>1982</v>
      </c>
      <c r="K326" s="88">
        <f>IF(J326="","",(2013-J326))</f>
        <v>31</v>
      </c>
      <c r="L326" s="78" t="str">
        <f aca="true" t="shared" si="29" ref="L326:L361">IF(G326="","",IF(COUNTIF($G$3:$G$623,G326)&gt;1,"2重登録","OK"))</f>
        <v>OK</v>
      </c>
      <c r="M326" s="181" t="s">
        <v>1022</v>
      </c>
      <c r="N326" s="118"/>
    </row>
    <row r="327" spans="1:14" s="92" customFormat="1" ht="13.5">
      <c r="A327" s="178" t="s">
        <v>385</v>
      </c>
      <c r="B327" s="179" t="s">
        <v>732</v>
      </c>
      <c r="C327" s="179" t="s">
        <v>733</v>
      </c>
      <c r="D327" s="79" t="s">
        <v>729</v>
      </c>
      <c r="E327" s="118"/>
      <c r="F327" s="178" t="s">
        <v>385</v>
      </c>
      <c r="G327" s="76" t="str">
        <f aca="true" t="shared" si="30" ref="G327:G370">B327&amp;C327</f>
        <v>伊藤弘将</v>
      </c>
      <c r="H327" s="79" t="s">
        <v>729</v>
      </c>
      <c r="I327" s="118" t="s">
        <v>1018</v>
      </c>
      <c r="J327" s="180">
        <v>1975</v>
      </c>
      <c r="K327" s="88">
        <f aca="true" t="shared" si="31" ref="K327:K370">IF(J327="","",(2013-J327))</f>
        <v>38</v>
      </c>
      <c r="L327" s="78" t="str">
        <f t="shared" si="29"/>
        <v>OK</v>
      </c>
      <c r="M327" s="181" t="s">
        <v>1022</v>
      </c>
      <c r="N327" s="118"/>
    </row>
    <row r="328" spans="1:14" s="92" customFormat="1" ht="13.5">
      <c r="A328" s="178" t="s">
        <v>734</v>
      </c>
      <c r="B328" s="179" t="s">
        <v>386</v>
      </c>
      <c r="C328" s="179" t="s">
        <v>387</v>
      </c>
      <c r="D328" s="79" t="s">
        <v>729</v>
      </c>
      <c r="E328" s="118"/>
      <c r="F328" s="178" t="s">
        <v>734</v>
      </c>
      <c r="G328" s="76" t="str">
        <f t="shared" si="30"/>
        <v>稲泉　聡</v>
      </c>
      <c r="H328" s="79" t="s">
        <v>729</v>
      </c>
      <c r="I328" s="118" t="s">
        <v>1018</v>
      </c>
      <c r="J328" s="180">
        <v>1967</v>
      </c>
      <c r="K328" s="88">
        <f t="shared" si="31"/>
        <v>46</v>
      </c>
      <c r="L328" s="78" t="str">
        <f t="shared" si="29"/>
        <v>OK</v>
      </c>
      <c r="M328" s="180" t="s">
        <v>388</v>
      </c>
      <c r="N328" s="118"/>
    </row>
    <row r="329" spans="1:14" s="92" customFormat="1" ht="13.5">
      <c r="A329" s="178" t="s">
        <v>735</v>
      </c>
      <c r="B329" s="179" t="s">
        <v>736</v>
      </c>
      <c r="C329" s="179" t="s">
        <v>737</v>
      </c>
      <c r="D329" s="79" t="s">
        <v>729</v>
      </c>
      <c r="E329" s="118"/>
      <c r="F329" s="178" t="s">
        <v>735</v>
      </c>
      <c r="G329" s="76" t="str">
        <f t="shared" si="30"/>
        <v>岡川謙二</v>
      </c>
      <c r="H329" s="79" t="s">
        <v>729</v>
      </c>
      <c r="I329" s="118" t="s">
        <v>1284</v>
      </c>
      <c r="J329" s="180">
        <v>1967</v>
      </c>
      <c r="K329" s="88">
        <f t="shared" si="31"/>
        <v>46</v>
      </c>
      <c r="L329" s="78" t="str">
        <f t="shared" si="29"/>
        <v>OK</v>
      </c>
      <c r="M329" s="180" t="s">
        <v>388</v>
      </c>
      <c r="N329" s="118"/>
    </row>
    <row r="330" spans="1:14" s="92" customFormat="1" ht="13.5">
      <c r="A330" s="178" t="s">
        <v>738</v>
      </c>
      <c r="B330" s="179" t="s">
        <v>739</v>
      </c>
      <c r="C330" s="179" t="s">
        <v>740</v>
      </c>
      <c r="D330" s="79" t="s">
        <v>729</v>
      </c>
      <c r="E330" s="118"/>
      <c r="F330" s="178" t="s">
        <v>738</v>
      </c>
      <c r="G330" s="76" t="str">
        <f t="shared" si="30"/>
        <v>岡田貴行</v>
      </c>
      <c r="H330" s="79" t="s">
        <v>729</v>
      </c>
      <c r="I330" s="118" t="s">
        <v>1284</v>
      </c>
      <c r="J330" s="180">
        <v>1983</v>
      </c>
      <c r="K330" s="88">
        <f t="shared" si="31"/>
        <v>30</v>
      </c>
      <c r="L330" s="78" t="str">
        <f t="shared" si="29"/>
        <v>OK</v>
      </c>
      <c r="M330" s="180" t="s">
        <v>388</v>
      </c>
      <c r="N330" s="118"/>
    </row>
    <row r="331" spans="1:14" s="92" customFormat="1" ht="13.5">
      <c r="A331" s="178" t="s">
        <v>741</v>
      </c>
      <c r="B331" s="179" t="s">
        <v>742</v>
      </c>
      <c r="C331" s="179" t="s">
        <v>743</v>
      </c>
      <c r="D331" s="79" t="s">
        <v>729</v>
      </c>
      <c r="E331" s="118"/>
      <c r="F331" s="178" t="s">
        <v>741</v>
      </c>
      <c r="G331" s="76" t="str">
        <f t="shared" si="30"/>
        <v>河野浩一</v>
      </c>
      <c r="H331" s="79" t="s">
        <v>729</v>
      </c>
      <c r="I331" s="118" t="s">
        <v>1284</v>
      </c>
      <c r="J331" s="180">
        <v>1968</v>
      </c>
      <c r="K331" s="88">
        <f t="shared" si="31"/>
        <v>45</v>
      </c>
      <c r="L331" s="78" t="str">
        <f t="shared" si="29"/>
        <v>OK</v>
      </c>
      <c r="M331" s="181" t="s">
        <v>1022</v>
      </c>
      <c r="N331" s="118"/>
    </row>
    <row r="332" spans="1:14" s="92" customFormat="1" ht="13.5">
      <c r="A332" s="178" t="s">
        <v>744</v>
      </c>
      <c r="B332" s="179" t="s">
        <v>552</v>
      </c>
      <c r="C332" s="179" t="s">
        <v>748</v>
      </c>
      <c r="D332" s="79" t="s">
        <v>729</v>
      </c>
      <c r="E332" s="118"/>
      <c r="F332" s="178" t="s">
        <v>744</v>
      </c>
      <c r="G332" s="76" t="str">
        <f t="shared" si="30"/>
        <v>児玉雅弘</v>
      </c>
      <c r="H332" s="79" t="s">
        <v>729</v>
      </c>
      <c r="I332" s="118" t="s">
        <v>1018</v>
      </c>
      <c r="J332" s="180">
        <v>1965</v>
      </c>
      <c r="K332" s="88">
        <f t="shared" si="31"/>
        <v>48</v>
      </c>
      <c r="L332" s="78" t="str">
        <f t="shared" si="29"/>
        <v>OK</v>
      </c>
      <c r="M332" s="180" t="s">
        <v>389</v>
      </c>
      <c r="N332" s="118"/>
    </row>
    <row r="333" spans="1:14" s="92" customFormat="1" ht="13.5">
      <c r="A333" s="209" t="s">
        <v>745</v>
      </c>
      <c r="B333" s="182" t="s">
        <v>150</v>
      </c>
      <c r="C333" s="182" t="s">
        <v>151</v>
      </c>
      <c r="D333" s="210" t="s">
        <v>729</v>
      </c>
      <c r="E333" s="211"/>
      <c r="F333" s="212" t="s">
        <v>745</v>
      </c>
      <c r="G333" s="200" t="str">
        <f t="shared" si="30"/>
        <v>名田育子</v>
      </c>
      <c r="H333" s="210" t="s">
        <v>729</v>
      </c>
      <c r="I333" s="211" t="s">
        <v>400</v>
      </c>
      <c r="J333" s="213">
        <v>1953</v>
      </c>
      <c r="K333" s="214">
        <f t="shared" si="31"/>
        <v>60</v>
      </c>
      <c r="L333" s="215" t="str">
        <f t="shared" si="29"/>
        <v>OK</v>
      </c>
      <c r="M333" s="192" t="s">
        <v>1022</v>
      </c>
      <c r="N333" s="118"/>
    </row>
    <row r="334" spans="1:14" s="92" customFormat="1" ht="13.5">
      <c r="A334" s="178" t="s">
        <v>746</v>
      </c>
      <c r="B334" s="179"/>
      <c r="C334" s="179"/>
      <c r="D334" s="79"/>
      <c r="E334" s="216"/>
      <c r="F334" s="192"/>
      <c r="G334" s="77"/>
      <c r="H334" s="79"/>
      <c r="I334" s="216"/>
      <c r="J334" s="185"/>
      <c r="K334" s="88"/>
      <c r="L334" s="78"/>
      <c r="M334" s="192"/>
      <c r="N334" s="118"/>
    </row>
    <row r="335" spans="1:14" s="92" customFormat="1" ht="13.5">
      <c r="A335" s="178" t="s">
        <v>747</v>
      </c>
      <c r="B335" s="179" t="s">
        <v>752</v>
      </c>
      <c r="C335" s="179" t="s">
        <v>753</v>
      </c>
      <c r="D335" s="79" t="s">
        <v>729</v>
      </c>
      <c r="E335" s="118"/>
      <c r="F335" s="178" t="s">
        <v>747</v>
      </c>
      <c r="G335" s="76" t="str">
        <f t="shared" si="30"/>
        <v>杉山邦夫</v>
      </c>
      <c r="H335" s="79" t="s">
        <v>729</v>
      </c>
      <c r="I335" s="118" t="s">
        <v>1018</v>
      </c>
      <c r="J335" s="180">
        <v>1950</v>
      </c>
      <c r="K335" s="88">
        <f t="shared" si="31"/>
        <v>63</v>
      </c>
      <c r="L335" s="78" t="str">
        <f t="shared" si="29"/>
        <v>OK</v>
      </c>
      <c r="M335" s="180" t="s">
        <v>390</v>
      </c>
      <c r="N335" s="118"/>
    </row>
    <row r="336" spans="1:14" s="92" customFormat="1" ht="13.5">
      <c r="A336" s="178" t="s">
        <v>749</v>
      </c>
      <c r="B336" s="179" t="s">
        <v>755</v>
      </c>
      <c r="C336" s="179" t="s">
        <v>756</v>
      </c>
      <c r="D336" s="79" t="s">
        <v>729</v>
      </c>
      <c r="E336" s="118"/>
      <c r="F336" s="178" t="s">
        <v>749</v>
      </c>
      <c r="G336" s="76" t="str">
        <f t="shared" si="30"/>
        <v>杉本龍平</v>
      </c>
      <c r="H336" s="79" t="s">
        <v>729</v>
      </c>
      <c r="I336" s="118" t="s">
        <v>1018</v>
      </c>
      <c r="J336" s="180">
        <v>1976</v>
      </c>
      <c r="K336" s="88">
        <f t="shared" si="31"/>
        <v>37</v>
      </c>
      <c r="L336" s="78" t="str">
        <f t="shared" si="29"/>
        <v>OK</v>
      </c>
      <c r="M336" s="180" t="s">
        <v>430</v>
      </c>
      <c r="N336" s="118"/>
    </row>
    <row r="337" spans="1:14" s="92" customFormat="1" ht="13.5">
      <c r="A337" s="178" t="s">
        <v>750</v>
      </c>
      <c r="B337" s="179" t="s">
        <v>758</v>
      </c>
      <c r="C337" s="179" t="s">
        <v>759</v>
      </c>
      <c r="D337" s="79" t="s">
        <v>729</v>
      </c>
      <c r="E337" s="118"/>
      <c r="F337" s="178" t="s">
        <v>750</v>
      </c>
      <c r="G337" s="76" t="str">
        <f t="shared" si="30"/>
        <v>西内友也</v>
      </c>
      <c r="H337" s="79" t="s">
        <v>729</v>
      </c>
      <c r="I337" s="118" t="s">
        <v>1327</v>
      </c>
      <c r="J337" s="180">
        <v>1981</v>
      </c>
      <c r="K337" s="88">
        <f t="shared" si="31"/>
        <v>32</v>
      </c>
      <c r="L337" s="78" t="str">
        <f t="shared" si="29"/>
        <v>OK</v>
      </c>
      <c r="M337" s="180" t="s">
        <v>391</v>
      </c>
      <c r="N337" s="118"/>
    </row>
    <row r="338" spans="1:14" s="92" customFormat="1" ht="13.5">
      <c r="A338" s="178" t="s">
        <v>751</v>
      </c>
      <c r="B338" s="179" t="s">
        <v>761</v>
      </c>
      <c r="C338" s="179" t="s">
        <v>762</v>
      </c>
      <c r="D338" s="79" t="s">
        <v>729</v>
      </c>
      <c r="E338" s="118"/>
      <c r="F338" s="178" t="s">
        <v>751</v>
      </c>
      <c r="G338" s="76" t="str">
        <f t="shared" si="30"/>
        <v>川原慎洋</v>
      </c>
      <c r="H338" s="79" t="s">
        <v>729</v>
      </c>
      <c r="I338" s="118" t="s">
        <v>1327</v>
      </c>
      <c r="J338" s="180">
        <v>1985</v>
      </c>
      <c r="K338" s="88">
        <f t="shared" si="31"/>
        <v>28</v>
      </c>
      <c r="L338" s="78" t="str">
        <f t="shared" si="29"/>
        <v>OK</v>
      </c>
      <c r="M338" s="180" t="s">
        <v>432</v>
      </c>
      <c r="N338" s="118"/>
    </row>
    <row r="339" spans="1:14" s="92" customFormat="1" ht="13.5">
      <c r="A339" s="178" t="s">
        <v>754</v>
      </c>
      <c r="B339" s="179" t="s">
        <v>672</v>
      </c>
      <c r="C339" s="179" t="s">
        <v>764</v>
      </c>
      <c r="D339" s="79" t="s">
        <v>729</v>
      </c>
      <c r="E339" s="118"/>
      <c r="F339" s="178" t="s">
        <v>754</v>
      </c>
      <c r="G339" s="76" t="str">
        <f t="shared" si="30"/>
        <v>川上英二</v>
      </c>
      <c r="H339" s="79" t="s">
        <v>729</v>
      </c>
      <c r="I339" s="118" t="s">
        <v>968</v>
      </c>
      <c r="J339" s="180">
        <v>1963</v>
      </c>
      <c r="K339" s="88">
        <f t="shared" si="31"/>
        <v>50</v>
      </c>
      <c r="L339" s="78" t="str">
        <f t="shared" si="29"/>
        <v>OK</v>
      </c>
      <c r="M339" s="181" t="s">
        <v>1022</v>
      </c>
      <c r="N339" s="118"/>
    </row>
    <row r="340" spans="1:14" s="92" customFormat="1" ht="13.5">
      <c r="A340" s="178" t="s">
        <v>757</v>
      </c>
      <c r="B340" s="179" t="s">
        <v>766</v>
      </c>
      <c r="C340" s="179" t="s">
        <v>767</v>
      </c>
      <c r="D340" s="79" t="s">
        <v>729</v>
      </c>
      <c r="E340" s="118"/>
      <c r="F340" s="178" t="s">
        <v>757</v>
      </c>
      <c r="G340" s="76" t="str">
        <f t="shared" si="30"/>
        <v>泉谷純也</v>
      </c>
      <c r="H340" s="79" t="s">
        <v>729</v>
      </c>
      <c r="I340" s="118" t="s">
        <v>1018</v>
      </c>
      <c r="J340" s="180">
        <v>1982</v>
      </c>
      <c r="K340" s="88">
        <f t="shared" si="31"/>
        <v>31</v>
      </c>
      <c r="L340" s="78" t="str">
        <f t="shared" si="29"/>
        <v>OK</v>
      </c>
      <c r="M340" s="181" t="s">
        <v>1022</v>
      </c>
      <c r="N340" s="118"/>
    </row>
    <row r="341" spans="1:14" s="92" customFormat="1" ht="13.5">
      <c r="A341" s="178" t="s">
        <v>760</v>
      </c>
      <c r="B341" s="179" t="s">
        <v>716</v>
      </c>
      <c r="C341" s="179" t="s">
        <v>769</v>
      </c>
      <c r="D341" s="79" t="s">
        <v>729</v>
      </c>
      <c r="E341" s="118"/>
      <c r="F341" s="178" t="s">
        <v>760</v>
      </c>
      <c r="G341" s="76" t="str">
        <f t="shared" si="30"/>
        <v>浅田隆昭</v>
      </c>
      <c r="H341" s="79" t="s">
        <v>729</v>
      </c>
      <c r="I341" s="118" t="s">
        <v>1018</v>
      </c>
      <c r="J341" s="180">
        <v>1964</v>
      </c>
      <c r="K341" s="88">
        <f t="shared" si="31"/>
        <v>49</v>
      </c>
      <c r="L341" s="78" t="str">
        <f t="shared" si="29"/>
        <v>OK</v>
      </c>
      <c r="M341" s="180" t="s">
        <v>431</v>
      </c>
      <c r="N341" s="118"/>
    </row>
    <row r="342" spans="1:14" s="92" customFormat="1" ht="13.5">
      <c r="A342" s="178" t="s">
        <v>763</v>
      </c>
      <c r="B342" s="179" t="s">
        <v>771</v>
      </c>
      <c r="C342" s="179" t="s">
        <v>772</v>
      </c>
      <c r="D342" s="79" t="s">
        <v>729</v>
      </c>
      <c r="E342" s="118"/>
      <c r="F342" s="178" t="s">
        <v>763</v>
      </c>
      <c r="G342" s="76" t="str">
        <f t="shared" si="30"/>
        <v>前田雅人</v>
      </c>
      <c r="H342" s="79" t="s">
        <v>729</v>
      </c>
      <c r="I342" s="118" t="s">
        <v>1327</v>
      </c>
      <c r="J342" s="180">
        <v>1959</v>
      </c>
      <c r="K342" s="88">
        <f t="shared" si="31"/>
        <v>54</v>
      </c>
      <c r="L342" s="78" t="str">
        <f t="shared" si="29"/>
        <v>OK</v>
      </c>
      <c r="M342" s="180" t="s">
        <v>432</v>
      </c>
      <c r="N342" s="118"/>
    </row>
    <row r="343" spans="1:14" s="92" customFormat="1" ht="13.5">
      <c r="A343" s="178" t="s">
        <v>765</v>
      </c>
      <c r="B343" s="183" t="s">
        <v>392</v>
      </c>
      <c r="C343" s="184" t="s">
        <v>393</v>
      </c>
      <c r="D343" s="79" t="s">
        <v>729</v>
      </c>
      <c r="E343" s="118"/>
      <c r="F343" s="178" t="s">
        <v>765</v>
      </c>
      <c r="G343" s="76" t="str">
        <f t="shared" si="30"/>
        <v>土田典人</v>
      </c>
      <c r="H343" s="79" t="s">
        <v>729</v>
      </c>
      <c r="I343" s="118" t="s">
        <v>901</v>
      </c>
      <c r="J343" s="180">
        <v>1964</v>
      </c>
      <c r="K343" s="88">
        <f t="shared" si="31"/>
        <v>49</v>
      </c>
      <c r="L343" s="78" t="str">
        <f t="shared" si="29"/>
        <v>OK</v>
      </c>
      <c r="M343" s="180" t="s">
        <v>430</v>
      </c>
      <c r="N343" s="118"/>
    </row>
    <row r="344" spans="1:14" s="92" customFormat="1" ht="13.5">
      <c r="A344" s="217" t="s">
        <v>768</v>
      </c>
      <c r="B344" s="179" t="s">
        <v>300</v>
      </c>
      <c r="C344" s="179" t="s">
        <v>301</v>
      </c>
      <c r="D344" s="79" t="s">
        <v>729</v>
      </c>
      <c r="E344" s="118"/>
      <c r="F344" s="178" t="s">
        <v>768</v>
      </c>
      <c r="G344" s="76" t="str">
        <f t="shared" si="30"/>
        <v>二ツ井裕也</v>
      </c>
      <c r="H344" s="79" t="s">
        <v>729</v>
      </c>
      <c r="I344" s="118" t="s">
        <v>901</v>
      </c>
      <c r="J344" s="180">
        <v>1990</v>
      </c>
      <c r="K344" s="88">
        <f t="shared" si="31"/>
        <v>23</v>
      </c>
      <c r="L344" s="78" t="str">
        <f t="shared" si="29"/>
        <v>OK</v>
      </c>
      <c r="M344" s="181" t="s">
        <v>1022</v>
      </c>
      <c r="N344" s="118"/>
    </row>
    <row r="345" spans="1:14" s="92" customFormat="1" ht="13.5">
      <c r="A345" s="217" t="s">
        <v>770</v>
      </c>
      <c r="B345" s="179" t="s">
        <v>302</v>
      </c>
      <c r="C345" s="179" t="s">
        <v>303</v>
      </c>
      <c r="D345" s="79" t="s">
        <v>729</v>
      </c>
      <c r="E345" s="118"/>
      <c r="F345" s="178" t="s">
        <v>770</v>
      </c>
      <c r="G345" s="76" t="str">
        <f t="shared" si="30"/>
        <v>森永洋介</v>
      </c>
      <c r="H345" s="79" t="s">
        <v>729</v>
      </c>
      <c r="I345" s="118" t="s">
        <v>1327</v>
      </c>
      <c r="J345" s="180">
        <v>1989</v>
      </c>
      <c r="K345" s="88">
        <f t="shared" si="31"/>
        <v>24</v>
      </c>
      <c r="L345" s="78" t="str">
        <f t="shared" si="29"/>
        <v>OK</v>
      </c>
      <c r="M345" s="178" t="s">
        <v>429</v>
      </c>
      <c r="N345" s="118"/>
    </row>
    <row r="346" spans="1:14" s="92" customFormat="1" ht="13.5">
      <c r="A346" s="178" t="s">
        <v>773</v>
      </c>
      <c r="B346" s="179" t="s">
        <v>779</v>
      </c>
      <c r="C346" s="179" t="s">
        <v>780</v>
      </c>
      <c r="D346" s="79" t="s">
        <v>729</v>
      </c>
      <c r="E346" s="118"/>
      <c r="F346" s="178" t="s">
        <v>773</v>
      </c>
      <c r="G346" s="76" t="str">
        <f t="shared" si="30"/>
        <v>冨田哲弥</v>
      </c>
      <c r="H346" s="79" t="s">
        <v>729</v>
      </c>
      <c r="I346" s="118" t="s">
        <v>1327</v>
      </c>
      <c r="J346" s="180">
        <v>1966</v>
      </c>
      <c r="K346" s="88">
        <f t="shared" si="31"/>
        <v>47</v>
      </c>
      <c r="L346" s="78" t="str">
        <f t="shared" si="29"/>
        <v>OK</v>
      </c>
      <c r="M346" s="180" t="s">
        <v>1021</v>
      </c>
      <c r="N346" s="118"/>
    </row>
    <row r="347" spans="1:14" s="92" customFormat="1" ht="13.5">
      <c r="A347" s="178" t="s">
        <v>776</v>
      </c>
      <c r="B347" s="179" t="s">
        <v>624</v>
      </c>
      <c r="C347" s="179" t="s">
        <v>782</v>
      </c>
      <c r="D347" s="79" t="s">
        <v>729</v>
      </c>
      <c r="E347" s="118"/>
      <c r="F347" s="178" t="s">
        <v>776</v>
      </c>
      <c r="G347" s="76" t="str">
        <f t="shared" si="30"/>
        <v>並河康訓</v>
      </c>
      <c r="H347" s="79" t="s">
        <v>729</v>
      </c>
      <c r="I347" s="118" t="s">
        <v>424</v>
      </c>
      <c r="J347" s="180">
        <v>1959</v>
      </c>
      <c r="K347" s="88">
        <f t="shared" si="31"/>
        <v>54</v>
      </c>
      <c r="L347" s="78" t="str">
        <f t="shared" si="29"/>
        <v>OK</v>
      </c>
      <c r="M347" s="180" t="s">
        <v>388</v>
      </c>
      <c r="N347" s="118"/>
    </row>
    <row r="348" spans="1:14" s="92" customFormat="1" ht="13.5">
      <c r="A348" s="178" t="s">
        <v>777</v>
      </c>
      <c r="B348" s="179" t="s">
        <v>784</v>
      </c>
      <c r="C348" s="179" t="s">
        <v>785</v>
      </c>
      <c r="D348" s="79" t="s">
        <v>729</v>
      </c>
      <c r="E348" s="118"/>
      <c r="F348" s="178" t="s">
        <v>777</v>
      </c>
      <c r="G348" s="76" t="str">
        <f t="shared" si="30"/>
        <v>名田一茂</v>
      </c>
      <c r="H348" s="79" t="s">
        <v>729</v>
      </c>
      <c r="I348" s="118" t="s">
        <v>1284</v>
      </c>
      <c r="J348" s="180">
        <v>1953</v>
      </c>
      <c r="K348" s="88">
        <f t="shared" si="31"/>
        <v>60</v>
      </c>
      <c r="L348" s="78" t="str">
        <f t="shared" si="29"/>
        <v>OK</v>
      </c>
      <c r="M348" s="180" t="s">
        <v>1022</v>
      </c>
      <c r="N348" s="118"/>
    </row>
    <row r="349" spans="1:14" s="92" customFormat="1" ht="13.5">
      <c r="A349" s="178" t="s">
        <v>778</v>
      </c>
      <c r="B349" s="179" t="s">
        <v>394</v>
      </c>
      <c r="C349" s="179" t="s">
        <v>395</v>
      </c>
      <c r="D349" s="79" t="s">
        <v>729</v>
      </c>
      <c r="E349" s="118"/>
      <c r="F349" s="178" t="s">
        <v>778</v>
      </c>
      <c r="G349" s="76" t="str">
        <f t="shared" si="30"/>
        <v>辰巳吾朗</v>
      </c>
      <c r="H349" s="79" t="s">
        <v>729</v>
      </c>
      <c r="I349" s="118" t="s">
        <v>901</v>
      </c>
      <c r="J349" s="180">
        <v>1974</v>
      </c>
      <c r="K349" s="88">
        <f t="shared" si="31"/>
        <v>39</v>
      </c>
      <c r="L349" s="78" t="str">
        <f t="shared" si="29"/>
        <v>OK</v>
      </c>
      <c r="M349" s="180" t="s">
        <v>388</v>
      </c>
      <c r="N349" s="118"/>
    </row>
    <row r="350" spans="1:14" s="92" customFormat="1" ht="13.5">
      <c r="A350" s="178" t="s">
        <v>781</v>
      </c>
      <c r="B350" s="185" t="s">
        <v>396</v>
      </c>
      <c r="C350" s="185" t="s">
        <v>397</v>
      </c>
      <c r="D350" s="79" t="s">
        <v>729</v>
      </c>
      <c r="E350" s="118"/>
      <c r="F350" s="178" t="s">
        <v>781</v>
      </c>
      <c r="G350" s="76" t="str">
        <f t="shared" si="30"/>
        <v>米倉政已</v>
      </c>
      <c r="H350" s="79" t="s">
        <v>729</v>
      </c>
      <c r="I350" s="118" t="s">
        <v>1284</v>
      </c>
      <c r="J350" s="180">
        <v>1950</v>
      </c>
      <c r="K350" s="88">
        <f t="shared" si="31"/>
        <v>63</v>
      </c>
      <c r="L350" s="78" t="str">
        <f t="shared" si="29"/>
        <v>OK</v>
      </c>
      <c r="M350" s="180" t="s">
        <v>429</v>
      </c>
      <c r="N350" s="118"/>
    </row>
    <row r="351" spans="1:14" s="92" customFormat="1" ht="13.5">
      <c r="A351" s="178" t="s">
        <v>783</v>
      </c>
      <c r="B351" s="186" t="s">
        <v>742</v>
      </c>
      <c r="C351" s="186" t="s">
        <v>791</v>
      </c>
      <c r="D351" s="79" t="s">
        <v>729</v>
      </c>
      <c r="E351" s="118"/>
      <c r="F351" s="178" t="s">
        <v>783</v>
      </c>
      <c r="G351" s="76" t="str">
        <f t="shared" si="30"/>
        <v>河野晶子</v>
      </c>
      <c r="H351" s="79" t="s">
        <v>729</v>
      </c>
      <c r="I351" s="118" t="s">
        <v>1365</v>
      </c>
      <c r="J351" s="180">
        <v>1970</v>
      </c>
      <c r="K351" s="88">
        <f t="shared" si="31"/>
        <v>43</v>
      </c>
      <c r="L351" s="78" t="str">
        <f t="shared" si="29"/>
        <v>OK</v>
      </c>
      <c r="M351" s="180" t="s">
        <v>388</v>
      </c>
      <c r="N351" s="118"/>
    </row>
    <row r="352" spans="1:14" s="92" customFormat="1" ht="13.5">
      <c r="A352" s="178" t="s">
        <v>786</v>
      </c>
      <c r="B352" s="186" t="s">
        <v>794</v>
      </c>
      <c r="C352" s="186" t="s">
        <v>795</v>
      </c>
      <c r="D352" s="79" t="s">
        <v>729</v>
      </c>
      <c r="E352" s="118"/>
      <c r="F352" s="178" t="s">
        <v>786</v>
      </c>
      <c r="G352" s="76" t="str">
        <f t="shared" si="30"/>
        <v>森田恵美</v>
      </c>
      <c r="H352" s="79" t="s">
        <v>729</v>
      </c>
      <c r="I352" s="118" t="s">
        <v>1366</v>
      </c>
      <c r="J352" s="180">
        <v>1971</v>
      </c>
      <c r="K352" s="88">
        <f t="shared" si="31"/>
        <v>42</v>
      </c>
      <c r="L352" s="78" t="str">
        <f t="shared" si="29"/>
        <v>OK</v>
      </c>
      <c r="M352" s="181" t="s">
        <v>1022</v>
      </c>
      <c r="N352" s="118"/>
    </row>
    <row r="353" spans="1:14" s="92" customFormat="1" ht="13.5">
      <c r="A353" s="178" t="s">
        <v>787</v>
      </c>
      <c r="B353" s="186" t="s">
        <v>640</v>
      </c>
      <c r="C353" s="186" t="s">
        <v>798</v>
      </c>
      <c r="D353" s="79" t="s">
        <v>729</v>
      </c>
      <c r="E353" s="118"/>
      <c r="F353" s="178" t="s">
        <v>787</v>
      </c>
      <c r="G353" s="76" t="str">
        <f t="shared" si="30"/>
        <v>西澤友紀</v>
      </c>
      <c r="H353" s="79" t="s">
        <v>729</v>
      </c>
      <c r="I353" s="118" t="s">
        <v>398</v>
      </c>
      <c r="J353" s="180">
        <v>1975</v>
      </c>
      <c r="K353" s="88">
        <f t="shared" si="31"/>
        <v>38</v>
      </c>
      <c r="L353" s="78" t="str">
        <f t="shared" si="29"/>
        <v>OK</v>
      </c>
      <c r="M353" s="181" t="s">
        <v>1022</v>
      </c>
      <c r="N353" s="118"/>
    </row>
    <row r="354" spans="1:14" s="92" customFormat="1" ht="13.5">
      <c r="A354" s="178" t="s">
        <v>788</v>
      </c>
      <c r="B354" s="186" t="s">
        <v>672</v>
      </c>
      <c r="C354" s="186" t="s">
        <v>643</v>
      </c>
      <c r="D354" s="79" t="s">
        <v>729</v>
      </c>
      <c r="E354" s="118"/>
      <c r="F354" s="178" t="s">
        <v>788</v>
      </c>
      <c r="G354" s="76" t="str">
        <f t="shared" si="30"/>
        <v>川上美弥子</v>
      </c>
      <c r="H354" s="79" t="s">
        <v>729</v>
      </c>
      <c r="I354" s="118" t="s">
        <v>398</v>
      </c>
      <c r="J354" s="180">
        <v>1971</v>
      </c>
      <c r="K354" s="88">
        <f t="shared" si="31"/>
        <v>42</v>
      </c>
      <c r="L354" s="78" t="str">
        <f t="shared" si="29"/>
        <v>OK</v>
      </c>
      <c r="M354" s="181" t="s">
        <v>1022</v>
      </c>
      <c r="N354" s="118"/>
    </row>
    <row r="355" spans="1:14" s="92" customFormat="1" ht="13.5">
      <c r="A355" s="178" t="s">
        <v>789</v>
      </c>
      <c r="B355" s="186" t="s">
        <v>641</v>
      </c>
      <c r="C355" s="186" t="s">
        <v>507</v>
      </c>
      <c r="D355" s="79" t="s">
        <v>729</v>
      </c>
      <c r="E355" s="118"/>
      <c r="F355" s="178" t="s">
        <v>789</v>
      </c>
      <c r="G355" s="76" t="str">
        <f t="shared" si="30"/>
        <v>速水直美</v>
      </c>
      <c r="H355" s="79" t="s">
        <v>729</v>
      </c>
      <c r="I355" s="118" t="s">
        <v>398</v>
      </c>
      <c r="J355" s="180">
        <v>1967</v>
      </c>
      <c r="K355" s="88">
        <f t="shared" si="31"/>
        <v>46</v>
      </c>
      <c r="L355" s="78" t="str">
        <f t="shared" si="29"/>
        <v>OK</v>
      </c>
      <c r="M355" s="181" t="s">
        <v>1022</v>
      </c>
      <c r="N355" s="118"/>
    </row>
    <row r="356" spans="1:14" s="92" customFormat="1" ht="13.5">
      <c r="A356" s="178" t="s">
        <v>790</v>
      </c>
      <c r="B356" s="186" t="s">
        <v>800</v>
      </c>
      <c r="C356" s="186" t="s">
        <v>801</v>
      </c>
      <c r="D356" s="79" t="s">
        <v>729</v>
      </c>
      <c r="E356" s="118"/>
      <c r="F356" s="178" t="s">
        <v>790</v>
      </c>
      <c r="G356" s="76" t="str">
        <f t="shared" si="30"/>
        <v>多田麻実</v>
      </c>
      <c r="H356" s="79" t="s">
        <v>729</v>
      </c>
      <c r="I356" s="118" t="s">
        <v>398</v>
      </c>
      <c r="J356" s="180">
        <v>1980</v>
      </c>
      <c r="K356" s="88">
        <f t="shared" si="31"/>
        <v>33</v>
      </c>
      <c r="L356" s="78" t="str">
        <f t="shared" si="29"/>
        <v>OK</v>
      </c>
      <c r="M356" s="180" t="s">
        <v>399</v>
      </c>
      <c r="N356" s="118"/>
    </row>
    <row r="357" spans="1:14" s="92" customFormat="1" ht="13.5">
      <c r="A357" s="178" t="s">
        <v>792</v>
      </c>
      <c r="B357" s="186" t="s">
        <v>469</v>
      </c>
      <c r="C357" s="186" t="s">
        <v>802</v>
      </c>
      <c r="D357" s="79" t="s">
        <v>729</v>
      </c>
      <c r="E357" s="118"/>
      <c r="F357" s="178" t="s">
        <v>792</v>
      </c>
      <c r="G357" s="76" t="str">
        <f t="shared" si="30"/>
        <v>中村純子</v>
      </c>
      <c r="H357" s="79" t="s">
        <v>729</v>
      </c>
      <c r="I357" s="118" t="s">
        <v>400</v>
      </c>
      <c r="J357" s="180">
        <v>1982</v>
      </c>
      <c r="K357" s="88">
        <f t="shared" si="31"/>
        <v>31</v>
      </c>
      <c r="L357" s="78" t="str">
        <f t="shared" si="29"/>
        <v>OK</v>
      </c>
      <c r="M357" s="180" t="s">
        <v>399</v>
      </c>
      <c r="N357" s="118"/>
    </row>
    <row r="358" spans="1:14" s="92" customFormat="1" ht="13.5">
      <c r="A358" s="178" t="s">
        <v>793</v>
      </c>
      <c r="B358" s="186" t="s">
        <v>803</v>
      </c>
      <c r="C358" s="186" t="s">
        <v>804</v>
      </c>
      <c r="D358" s="79" t="s">
        <v>729</v>
      </c>
      <c r="E358" s="118"/>
      <c r="F358" s="178" t="s">
        <v>793</v>
      </c>
      <c r="G358" s="76" t="str">
        <f t="shared" si="30"/>
        <v>堀田明子</v>
      </c>
      <c r="H358" s="79" t="s">
        <v>729</v>
      </c>
      <c r="I358" s="118" t="s">
        <v>400</v>
      </c>
      <c r="J358" s="180">
        <v>1970</v>
      </c>
      <c r="K358" s="88">
        <f t="shared" si="31"/>
        <v>43</v>
      </c>
      <c r="L358" s="78" t="str">
        <f t="shared" si="29"/>
        <v>OK</v>
      </c>
      <c r="M358" s="187" t="s">
        <v>1022</v>
      </c>
      <c r="N358" s="118"/>
    </row>
    <row r="359" spans="1:14" s="190" customFormat="1" ht="13.5">
      <c r="A359" s="178" t="s">
        <v>796</v>
      </c>
      <c r="B359" s="188" t="s">
        <v>401</v>
      </c>
      <c r="C359" s="188" t="s">
        <v>402</v>
      </c>
      <c r="D359" s="79" t="s">
        <v>729</v>
      </c>
      <c r="E359" s="189"/>
      <c r="F359" s="178" t="s">
        <v>796</v>
      </c>
      <c r="G359" s="76" t="str">
        <f t="shared" si="30"/>
        <v>岡川恭子</v>
      </c>
      <c r="H359" s="79" t="s">
        <v>729</v>
      </c>
      <c r="I359" s="118" t="s">
        <v>992</v>
      </c>
      <c r="J359" s="180">
        <v>1969</v>
      </c>
      <c r="K359" s="88">
        <f t="shared" si="31"/>
        <v>44</v>
      </c>
      <c r="L359" s="78" t="str">
        <f t="shared" si="29"/>
        <v>OK</v>
      </c>
      <c r="M359" s="180" t="s">
        <v>388</v>
      </c>
      <c r="N359" s="189"/>
    </row>
    <row r="360" spans="1:14" s="92" customFormat="1" ht="13.5">
      <c r="A360" s="178" t="s">
        <v>797</v>
      </c>
      <c r="B360" s="191" t="s">
        <v>403</v>
      </c>
      <c r="C360" s="191" t="s">
        <v>404</v>
      </c>
      <c r="D360" s="79" t="s">
        <v>729</v>
      </c>
      <c r="E360" s="118"/>
      <c r="F360" s="178" t="s">
        <v>797</v>
      </c>
      <c r="G360" s="76" t="str">
        <f t="shared" si="30"/>
        <v>富田さおり</v>
      </c>
      <c r="H360" s="79" t="s">
        <v>729</v>
      </c>
      <c r="I360" s="118" t="s">
        <v>1276</v>
      </c>
      <c r="J360" s="180">
        <v>1973</v>
      </c>
      <c r="K360" s="88">
        <f t="shared" si="31"/>
        <v>40</v>
      </c>
      <c r="L360" s="78" t="str">
        <f t="shared" si="29"/>
        <v>OK</v>
      </c>
      <c r="M360" s="180" t="s">
        <v>1021</v>
      </c>
      <c r="N360" s="118"/>
    </row>
    <row r="361" spans="1:14" s="92" customFormat="1" ht="13.5">
      <c r="A361" s="178" t="s">
        <v>799</v>
      </c>
      <c r="B361" s="186" t="s">
        <v>774</v>
      </c>
      <c r="C361" s="186" t="s">
        <v>775</v>
      </c>
      <c r="D361" s="79" t="s">
        <v>729</v>
      </c>
      <c r="E361" s="118"/>
      <c r="F361" s="178" t="s">
        <v>799</v>
      </c>
      <c r="G361" s="76" t="str">
        <f t="shared" si="30"/>
        <v>大脇和世</v>
      </c>
      <c r="H361" s="79" t="s">
        <v>729</v>
      </c>
      <c r="I361" s="118" t="s">
        <v>405</v>
      </c>
      <c r="J361" s="180">
        <v>1970</v>
      </c>
      <c r="K361" s="88">
        <f t="shared" si="31"/>
        <v>43</v>
      </c>
      <c r="L361" s="78" t="str">
        <f t="shared" si="29"/>
        <v>OK</v>
      </c>
      <c r="M361" s="180" t="s">
        <v>406</v>
      </c>
      <c r="N361" s="118"/>
    </row>
    <row r="362" spans="1:13" ht="13.5">
      <c r="A362" s="192" t="s">
        <v>1042</v>
      </c>
      <c r="B362" s="193" t="s">
        <v>1043</v>
      </c>
      <c r="C362" s="193" t="s">
        <v>1044</v>
      </c>
      <c r="D362" s="79" t="s">
        <v>729</v>
      </c>
      <c r="F362" s="178" t="s">
        <v>1042</v>
      </c>
      <c r="G362" s="76" t="str">
        <f t="shared" si="30"/>
        <v>後藤圭介</v>
      </c>
      <c r="H362" s="79" t="s">
        <v>729</v>
      </c>
      <c r="I362" s="194" t="s">
        <v>1327</v>
      </c>
      <c r="J362" s="192">
        <v>1974</v>
      </c>
      <c r="K362" s="88">
        <f t="shared" si="31"/>
        <v>39</v>
      </c>
      <c r="L362" s="78" t="str">
        <f aca="true" t="shared" si="32" ref="L362:L369">IF(B362="","",IF(COUNTIF($G$3:$G$623,B362)&gt;1,"2重登録","OK"))</f>
        <v>OK</v>
      </c>
      <c r="M362" s="192" t="s">
        <v>431</v>
      </c>
    </row>
    <row r="363" spans="1:13" ht="13.5">
      <c r="A363" s="192" t="s">
        <v>1045</v>
      </c>
      <c r="B363" s="193" t="s">
        <v>410</v>
      </c>
      <c r="C363" s="193" t="s">
        <v>1046</v>
      </c>
      <c r="D363" s="79" t="s">
        <v>729</v>
      </c>
      <c r="F363" s="178" t="s">
        <v>1045</v>
      </c>
      <c r="G363" s="76" t="str">
        <f t="shared" si="30"/>
        <v>長谷川晃平</v>
      </c>
      <c r="H363" s="79" t="s">
        <v>729</v>
      </c>
      <c r="I363" s="194" t="s">
        <v>1327</v>
      </c>
      <c r="J363" s="192">
        <v>1968</v>
      </c>
      <c r="K363" s="88">
        <f t="shared" si="31"/>
        <v>45</v>
      </c>
      <c r="L363" s="78" t="str">
        <f t="shared" si="32"/>
        <v>OK</v>
      </c>
      <c r="M363" s="192" t="s">
        <v>432</v>
      </c>
    </row>
    <row r="364" spans="1:13" ht="13.5">
      <c r="A364" s="192" t="s">
        <v>1047</v>
      </c>
      <c r="B364" s="193" t="s">
        <v>1048</v>
      </c>
      <c r="C364" s="193" t="s">
        <v>1049</v>
      </c>
      <c r="D364" s="79" t="s">
        <v>729</v>
      </c>
      <c r="F364" s="178" t="s">
        <v>1047</v>
      </c>
      <c r="G364" s="76" t="str">
        <f t="shared" si="30"/>
        <v>原田真稔</v>
      </c>
      <c r="H364" s="79" t="s">
        <v>729</v>
      </c>
      <c r="I364" s="194" t="s">
        <v>424</v>
      </c>
      <c r="J364" s="192">
        <v>1974</v>
      </c>
      <c r="K364" s="88">
        <f t="shared" si="31"/>
        <v>39</v>
      </c>
      <c r="L364" s="78" t="str">
        <f t="shared" si="32"/>
        <v>OK</v>
      </c>
      <c r="M364" s="192" t="s">
        <v>1021</v>
      </c>
    </row>
    <row r="365" spans="1:13" ht="13.5">
      <c r="A365" s="192" t="s">
        <v>1050</v>
      </c>
      <c r="B365" s="193" t="s">
        <v>1051</v>
      </c>
      <c r="C365" s="193" t="s">
        <v>1052</v>
      </c>
      <c r="D365" s="79" t="s">
        <v>729</v>
      </c>
      <c r="F365" s="178" t="s">
        <v>1050</v>
      </c>
      <c r="G365" s="76" t="str">
        <f t="shared" si="30"/>
        <v>池内伸介</v>
      </c>
      <c r="H365" s="79" t="s">
        <v>729</v>
      </c>
      <c r="I365" s="194" t="s">
        <v>1327</v>
      </c>
      <c r="J365" s="192">
        <v>1983</v>
      </c>
      <c r="K365" s="88">
        <f t="shared" si="31"/>
        <v>30</v>
      </c>
      <c r="L365" s="78" t="str">
        <f t="shared" si="32"/>
        <v>OK</v>
      </c>
      <c r="M365" s="192" t="s">
        <v>432</v>
      </c>
    </row>
    <row r="366" spans="1:13" ht="13.5">
      <c r="A366" s="192" t="s">
        <v>1053</v>
      </c>
      <c r="B366" s="193" t="s">
        <v>933</v>
      </c>
      <c r="C366" s="193" t="s">
        <v>1054</v>
      </c>
      <c r="D366" s="79" t="s">
        <v>729</v>
      </c>
      <c r="F366" s="178" t="s">
        <v>1053</v>
      </c>
      <c r="G366" s="76" t="str">
        <f t="shared" si="30"/>
        <v>藤田彰</v>
      </c>
      <c r="H366" s="79" t="s">
        <v>729</v>
      </c>
      <c r="I366" s="194" t="s">
        <v>901</v>
      </c>
      <c r="J366" s="192">
        <v>1981</v>
      </c>
      <c r="K366" s="88">
        <f t="shared" si="31"/>
        <v>32</v>
      </c>
      <c r="L366" s="78" t="str">
        <f t="shared" si="32"/>
        <v>OK</v>
      </c>
      <c r="M366" s="192" t="s">
        <v>432</v>
      </c>
    </row>
    <row r="367" spans="1:13" ht="13.5">
      <c r="A367" s="192" t="s">
        <v>1055</v>
      </c>
      <c r="B367" s="193" t="s">
        <v>1056</v>
      </c>
      <c r="C367" s="193" t="s">
        <v>1057</v>
      </c>
      <c r="D367" s="79" t="s">
        <v>729</v>
      </c>
      <c r="F367" s="178" t="s">
        <v>1055</v>
      </c>
      <c r="G367" s="76" t="str">
        <f t="shared" si="30"/>
        <v>佐用康啓</v>
      </c>
      <c r="H367" s="79" t="s">
        <v>729</v>
      </c>
      <c r="I367" s="194" t="s">
        <v>424</v>
      </c>
      <c r="J367" s="192">
        <v>1983</v>
      </c>
      <c r="K367" s="88">
        <f t="shared" si="31"/>
        <v>30</v>
      </c>
      <c r="L367" s="78" t="str">
        <f t="shared" si="32"/>
        <v>OK</v>
      </c>
      <c r="M367" s="192" t="s">
        <v>431</v>
      </c>
    </row>
    <row r="368" spans="1:13" ht="13.5">
      <c r="A368" s="192" t="s">
        <v>1058</v>
      </c>
      <c r="B368" s="193" t="s">
        <v>1059</v>
      </c>
      <c r="C368" s="193" t="s">
        <v>1060</v>
      </c>
      <c r="D368" s="79" t="s">
        <v>729</v>
      </c>
      <c r="F368" s="178" t="s">
        <v>1058</v>
      </c>
      <c r="G368" s="76" t="str">
        <f t="shared" si="30"/>
        <v>岩田光央</v>
      </c>
      <c r="H368" s="79" t="s">
        <v>729</v>
      </c>
      <c r="I368" s="194" t="s">
        <v>965</v>
      </c>
      <c r="J368" s="192">
        <v>1985</v>
      </c>
      <c r="K368" s="88">
        <f t="shared" si="31"/>
        <v>28</v>
      </c>
      <c r="L368" s="78" t="str">
        <f t="shared" si="32"/>
        <v>OK</v>
      </c>
      <c r="M368" s="192" t="s">
        <v>427</v>
      </c>
    </row>
    <row r="369" spans="1:13" ht="13.5">
      <c r="A369" s="192" t="s">
        <v>1061</v>
      </c>
      <c r="B369" s="193" t="s">
        <v>1062</v>
      </c>
      <c r="C369" s="193" t="s">
        <v>1267</v>
      </c>
      <c r="D369" s="79" t="s">
        <v>729</v>
      </c>
      <c r="F369" s="178" t="s">
        <v>1061</v>
      </c>
      <c r="G369" s="76" t="str">
        <f t="shared" si="30"/>
        <v>月森大</v>
      </c>
      <c r="H369" s="79" t="s">
        <v>729</v>
      </c>
      <c r="I369" s="194" t="s">
        <v>968</v>
      </c>
      <c r="J369" s="192">
        <v>1980</v>
      </c>
      <c r="K369" s="88">
        <f t="shared" si="31"/>
        <v>33</v>
      </c>
      <c r="L369" s="78" t="str">
        <f t="shared" si="32"/>
        <v>OK</v>
      </c>
      <c r="M369" s="181" t="s">
        <v>1022</v>
      </c>
    </row>
    <row r="370" spans="1:13" ht="13.5">
      <c r="A370" s="192" t="s">
        <v>1063</v>
      </c>
      <c r="B370" s="195" t="s">
        <v>1064</v>
      </c>
      <c r="C370" s="86" t="s">
        <v>1065</v>
      </c>
      <c r="D370" s="79" t="s">
        <v>729</v>
      </c>
      <c r="F370" s="178" t="s">
        <v>1063</v>
      </c>
      <c r="G370" s="76" t="str">
        <f t="shared" si="30"/>
        <v>三神秀嗣</v>
      </c>
      <c r="H370" s="79" t="s">
        <v>729</v>
      </c>
      <c r="I370" s="194" t="s">
        <v>1018</v>
      </c>
      <c r="J370" s="89">
        <v>1982</v>
      </c>
      <c r="K370" s="88">
        <f t="shared" si="31"/>
        <v>31</v>
      </c>
      <c r="L370" s="78" t="str">
        <f>IF(G370="","",IF(COUNTIF($G$3:$G$623,G370)&gt;1,"2重登録","OK"))</f>
        <v>OK</v>
      </c>
      <c r="M370" s="79" t="s">
        <v>1367</v>
      </c>
    </row>
    <row r="371" spans="1:13" ht="13.5">
      <c r="A371" s="192" t="s">
        <v>304</v>
      </c>
      <c r="B371" s="145" t="s">
        <v>970</v>
      </c>
      <c r="C371" s="145" t="s">
        <v>305</v>
      </c>
      <c r="D371" s="79" t="s">
        <v>729</v>
      </c>
      <c r="F371" s="178" t="s">
        <v>304</v>
      </c>
      <c r="G371" s="76" t="str">
        <f>B371&amp;C371</f>
        <v>佐藤庸子</v>
      </c>
      <c r="H371" s="79" t="s">
        <v>729</v>
      </c>
      <c r="I371" s="79" t="s">
        <v>1276</v>
      </c>
      <c r="J371" s="89">
        <v>1978</v>
      </c>
      <c r="K371" s="88">
        <f>IF(J371="","",(2014-J371))</f>
        <v>36</v>
      </c>
      <c r="L371" s="78" t="str">
        <f>IF(G371="","",IF(COUNTIF($G$3:$G$554,G371)&gt;1,"2重登録","OK"))</f>
        <v>OK</v>
      </c>
      <c r="M371" s="81" t="s">
        <v>1022</v>
      </c>
    </row>
    <row r="372" spans="1:13" ht="13.5">
      <c r="A372" s="192" t="s">
        <v>152</v>
      </c>
      <c r="B372" s="195" t="s">
        <v>153</v>
      </c>
      <c r="C372" s="195" t="s">
        <v>154</v>
      </c>
      <c r="D372" s="79" t="s">
        <v>729</v>
      </c>
      <c r="E372" s="196"/>
      <c r="F372" s="178" t="s">
        <v>152</v>
      </c>
      <c r="G372" s="196" t="str">
        <f>B372&amp;C372</f>
        <v>遠崎大樹</v>
      </c>
      <c r="H372" s="79" t="s">
        <v>729</v>
      </c>
      <c r="I372" s="197" t="s">
        <v>901</v>
      </c>
      <c r="J372" s="198">
        <v>1985</v>
      </c>
      <c r="K372" s="218">
        <f>IF(J372="","",(2014-J372))</f>
        <v>29</v>
      </c>
      <c r="L372" s="199" t="str">
        <f>IF(G372="","",IF(COUNTIF($G$3:$G$623,G372)&gt;1,"2重登録","OK"))</f>
        <v>OK</v>
      </c>
      <c r="M372" s="219" t="s">
        <v>432</v>
      </c>
    </row>
    <row r="373" spans="1:13" ht="13.5">
      <c r="A373" s="192" t="s">
        <v>1268</v>
      </c>
      <c r="B373" s="220" t="s">
        <v>1269</v>
      </c>
      <c r="C373" s="220" t="s">
        <v>1270</v>
      </c>
      <c r="D373" s="79" t="s">
        <v>729</v>
      </c>
      <c r="E373" s="196"/>
      <c r="F373" s="199" t="s">
        <v>1271</v>
      </c>
      <c r="G373" s="196" t="s">
        <v>1272</v>
      </c>
      <c r="H373" s="79" t="s">
        <v>729</v>
      </c>
      <c r="I373" s="197" t="s">
        <v>405</v>
      </c>
      <c r="J373" s="198">
        <v>1959</v>
      </c>
      <c r="K373" s="218">
        <v>55</v>
      </c>
      <c r="L373" s="199" t="str">
        <f>IF(G373="","",IF(COUNTIF($G$3:$G$623,G373)&gt;1,"2重登録","OK"))</f>
        <v>OK</v>
      </c>
      <c r="M373" s="81" t="s">
        <v>1022</v>
      </c>
    </row>
    <row r="374" spans="2:13" ht="13.5">
      <c r="B374" s="86"/>
      <c r="C374" s="86"/>
      <c r="D374" s="79"/>
      <c r="F374" s="78"/>
      <c r="H374" s="79"/>
      <c r="I374" s="79"/>
      <c r="J374" s="89"/>
      <c r="K374" s="88"/>
      <c r="L374" s="78"/>
      <c r="M374" s="79"/>
    </row>
    <row r="375" spans="2:13" ht="13.5">
      <c r="B375" s="86"/>
      <c r="C375" s="86"/>
      <c r="D375" s="79"/>
      <c r="F375" s="78"/>
      <c r="H375" s="79"/>
      <c r="I375" s="79"/>
      <c r="J375" s="89"/>
      <c r="K375" s="88"/>
      <c r="L375" s="78"/>
      <c r="M375" s="79"/>
    </row>
    <row r="376" spans="2:13" ht="13.5">
      <c r="B376" s="86"/>
      <c r="C376" s="86"/>
      <c r="D376" s="79"/>
      <c r="F376" s="78"/>
      <c r="H376" s="79"/>
      <c r="I376" s="79"/>
      <c r="J376" s="89"/>
      <c r="K376" s="88"/>
      <c r="L376" s="78"/>
      <c r="M376" s="79"/>
    </row>
    <row r="377" spans="2:13" ht="13.5">
      <c r="B377" s="86"/>
      <c r="C377" s="86"/>
      <c r="D377" s="79"/>
      <c r="F377" s="78"/>
      <c r="H377" s="79"/>
      <c r="I377" s="79"/>
      <c r="J377" s="89"/>
      <c r="K377" s="88"/>
      <c r="L377" s="78"/>
      <c r="M377" s="79"/>
    </row>
    <row r="378" spans="2:13" ht="13.5">
      <c r="B378" s="86"/>
      <c r="C378" s="86"/>
      <c r="D378" s="79"/>
      <c r="F378" s="78"/>
      <c r="H378" s="79"/>
      <c r="I378" s="79"/>
      <c r="J378" s="89"/>
      <c r="K378" s="88"/>
      <c r="L378" s="78"/>
      <c r="M378" s="79"/>
    </row>
    <row r="379" spans="2:13" ht="13.5">
      <c r="B379" s="86"/>
      <c r="C379" s="86"/>
      <c r="D379" s="79"/>
      <c r="F379" s="78"/>
      <c r="H379" s="79"/>
      <c r="I379" s="79"/>
      <c r="J379" s="89"/>
      <c r="K379" s="88"/>
      <c r="L379" s="78"/>
      <c r="M379" s="79"/>
    </row>
    <row r="380" spans="2:13" ht="13.5">
      <c r="B380" s="86"/>
      <c r="C380" s="86"/>
      <c r="D380" s="79"/>
      <c r="F380" s="78"/>
      <c r="H380" s="79"/>
      <c r="I380" s="79"/>
      <c r="J380" s="89"/>
      <c r="K380" s="88"/>
      <c r="L380" s="78"/>
      <c r="M380" s="79"/>
    </row>
    <row r="381" spans="2:13" ht="13.5">
      <c r="B381" s="86"/>
      <c r="C381" s="86"/>
      <c r="D381" s="79"/>
      <c r="F381" s="78"/>
      <c r="H381" s="79"/>
      <c r="I381" s="79"/>
      <c r="J381" s="89"/>
      <c r="K381" s="88"/>
      <c r="L381" s="78"/>
      <c r="M381" s="79"/>
    </row>
    <row r="382" spans="2:13" ht="13.5">
      <c r="B382" s="86"/>
      <c r="C382" s="86"/>
      <c r="D382" s="79"/>
      <c r="F382" s="78"/>
      <c r="H382" s="79"/>
      <c r="I382" s="79"/>
      <c r="J382" s="89"/>
      <c r="K382" s="88"/>
      <c r="L382" s="78"/>
      <c r="M382" s="79"/>
    </row>
    <row r="383" spans="2:13" ht="13.5">
      <c r="B383" s="86"/>
      <c r="C383" s="86"/>
      <c r="D383" s="79"/>
      <c r="F383" s="78"/>
      <c r="H383" s="79"/>
      <c r="I383" s="79"/>
      <c r="J383" s="89"/>
      <c r="K383" s="88"/>
      <c r="L383" s="78"/>
      <c r="M383" s="79"/>
    </row>
    <row r="384" spans="2:13" ht="13.5">
      <c r="B384" s="86"/>
      <c r="C384" s="86"/>
      <c r="D384" s="79"/>
      <c r="F384" s="78"/>
      <c r="H384" s="79"/>
      <c r="I384" s="79"/>
      <c r="J384" s="89"/>
      <c r="K384" s="88"/>
      <c r="L384" s="78"/>
      <c r="M384" s="79"/>
    </row>
    <row r="385" spans="2:12" ht="13.5">
      <c r="B385" s="475" t="s">
        <v>306</v>
      </c>
      <c r="C385" s="475"/>
      <c r="D385" s="477" t="s">
        <v>307</v>
      </c>
      <c r="E385" s="477"/>
      <c r="F385" s="477"/>
      <c r="G385" s="477"/>
      <c r="J385" s="76"/>
      <c r="K385" s="76"/>
      <c r="L385" s="78"/>
    </row>
    <row r="386" spans="2:12" ht="13.5">
      <c r="B386" s="475"/>
      <c r="C386" s="475"/>
      <c r="D386" s="477"/>
      <c r="E386" s="477"/>
      <c r="F386" s="477"/>
      <c r="G386" s="477"/>
      <c r="J386" s="76"/>
      <c r="K386" s="76"/>
      <c r="L386" s="78"/>
    </row>
    <row r="387" spans="2:12" ht="13.5">
      <c r="B387" s="77"/>
      <c r="C387" s="77"/>
      <c r="D387" s="77"/>
      <c r="F387" s="78"/>
      <c r="G387" s="76" t="s">
        <v>1040</v>
      </c>
      <c r="H387" s="471" t="s">
        <v>1041</v>
      </c>
      <c r="I387" s="471"/>
      <c r="J387" s="471"/>
      <c r="K387" s="78"/>
      <c r="L387" s="78"/>
    </row>
    <row r="388" spans="2:12" ht="13.5">
      <c r="B388" s="473"/>
      <c r="C388" s="473"/>
      <c r="F388" s="78"/>
      <c r="G388" s="115">
        <f>COUNTIF(M390:M399,"東近江市")</f>
        <v>5</v>
      </c>
      <c r="H388" s="472">
        <f>(G388/RIGHT(A399,2))</f>
        <v>0.5</v>
      </c>
      <c r="I388" s="472"/>
      <c r="J388" s="472"/>
      <c r="K388" s="78"/>
      <c r="L388" s="78"/>
    </row>
    <row r="389" spans="2:12" ht="13.5">
      <c r="B389" s="173"/>
      <c r="C389" s="173"/>
      <c r="D389" s="110" t="s">
        <v>1120</v>
      </c>
      <c r="E389" s="110"/>
      <c r="F389" s="110"/>
      <c r="G389" s="115"/>
      <c r="H389" s="116" t="s">
        <v>1121</v>
      </c>
      <c r="I389" s="172"/>
      <c r="J389" s="172"/>
      <c r="K389" s="78"/>
      <c r="L389" s="78"/>
    </row>
    <row r="390" spans="1:13" ht="13.5">
      <c r="A390" s="76" t="s">
        <v>114</v>
      </c>
      <c r="B390" s="77" t="s">
        <v>360</v>
      </c>
      <c r="C390" s="77" t="s">
        <v>361</v>
      </c>
      <c r="D390" s="76" t="s">
        <v>155</v>
      </c>
      <c r="F390" s="78" t="str">
        <f aca="true" t="shared" si="33" ref="F390:F399">A390</f>
        <v>o01</v>
      </c>
      <c r="G390" s="76" t="str">
        <f aca="true" t="shared" si="34" ref="G390:G399">B390&amp;C390</f>
        <v>池野稔</v>
      </c>
      <c r="H390" s="76" t="s">
        <v>156</v>
      </c>
      <c r="I390" s="80" t="s">
        <v>853</v>
      </c>
      <c r="J390" s="90">
        <v>1969</v>
      </c>
      <c r="K390" s="88">
        <f>IF(J390="","",(2015-J390))</f>
        <v>46</v>
      </c>
      <c r="L390" s="78" t="str">
        <f aca="true" t="shared" si="35" ref="L390:L399">IF(G390="","",IF(COUNTIF($G$19:$G$580,G390)&gt;1,"2重登録","OK"))</f>
        <v>OK</v>
      </c>
      <c r="M390" s="76" t="s">
        <v>1368</v>
      </c>
    </row>
    <row r="391" spans="1:13" ht="13.5">
      <c r="A391" s="76" t="s">
        <v>115</v>
      </c>
      <c r="B391" s="76" t="s">
        <v>308</v>
      </c>
      <c r="C391" s="76" t="s">
        <v>309</v>
      </c>
      <c r="D391" s="76" t="s">
        <v>155</v>
      </c>
      <c r="F391" s="76" t="str">
        <f t="shared" si="33"/>
        <v>o02</v>
      </c>
      <c r="G391" s="76" t="str">
        <f t="shared" si="34"/>
        <v>小川文雄</v>
      </c>
      <c r="H391" s="76" t="s">
        <v>156</v>
      </c>
      <c r="I391" s="80" t="s">
        <v>853</v>
      </c>
      <c r="J391" s="87">
        <v>1960</v>
      </c>
      <c r="K391" s="88">
        <f aca="true" t="shared" si="36" ref="K391:K399">IF(J391="","",(2015-J391))</f>
        <v>55</v>
      </c>
      <c r="L391" s="78" t="str">
        <f t="shared" si="35"/>
        <v>OK</v>
      </c>
      <c r="M391" s="76" t="s">
        <v>1358</v>
      </c>
    </row>
    <row r="392" spans="1:13" ht="13.5">
      <c r="A392" s="76" t="s">
        <v>116</v>
      </c>
      <c r="B392" s="76" t="s">
        <v>951</v>
      </c>
      <c r="C392" s="76" t="s">
        <v>157</v>
      </c>
      <c r="D392" s="76" t="s">
        <v>155</v>
      </c>
      <c r="F392" s="78" t="str">
        <f t="shared" si="33"/>
        <v>o03</v>
      </c>
      <c r="G392" s="76" t="str">
        <f t="shared" si="34"/>
        <v>平岩治司</v>
      </c>
      <c r="H392" s="76" t="s">
        <v>156</v>
      </c>
      <c r="I392" s="80" t="s">
        <v>853</v>
      </c>
      <c r="J392" s="90">
        <v>1955</v>
      </c>
      <c r="K392" s="88">
        <f t="shared" si="36"/>
        <v>60</v>
      </c>
      <c r="L392" s="78" t="str">
        <f t="shared" si="35"/>
        <v>OK</v>
      </c>
      <c r="M392" s="82" t="s">
        <v>1361</v>
      </c>
    </row>
    <row r="393" spans="1:13" ht="13.5">
      <c r="A393" s="76" t="s">
        <v>117</v>
      </c>
      <c r="B393" s="125" t="s">
        <v>158</v>
      </c>
      <c r="C393" s="76" t="s">
        <v>159</v>
      </c>
      <c r="D393" s="76" t="s">
        <v>155</v>
      </c>
      <c r="F393" s="78" t="str">
        <f t="shared" si="33"/>
        <v>o04</v>
      </c>
      <c r="G393" s="76" t="str">
        <f t="shared" si="34"/>
        <v>久和俊彦</v>
      </c>
      <c r="H393" s="76" t="s">
        <v>156</v>
      </c>
      <c r="I393" s="80" t="s">
        <v>853</v>
      </c>
      <c r="J393" s="90">
        <v>1957</v>
      </c>
      <c r="K393" s="88">
        <f t="shared" si="36"/>
        <v>58</v>
      </c>
      <c r="L393" s="78" t="str">
        <f t="shared" si="35"/>
        <v>OK</v>
      </c>
      <c r="M393" s="77" t="s">
        <v>160</v>
      </c>
    </row>
    <row r="394" spans="1:13" ht="13.5">
      <c r="A394" s="76" t="s">
        <v>112</v>
      </c>
      <c r="B394" s="125" t="s">
        <v>915</v>
      </c>
      <c r="C394" s="125" t="s">
        <v>161</v>
      </c>
      <c r="D394" s="76" t="s">
        <v>155</v>
      </c>
      <c r="F394" s="78" t="str">
        <f t="shared" si="33"/>
        <v>o05</v>
      </c>
      <c r="G394" s="76" t="str">
        <f t="shared" si="34"/>
        <v>西村國太郎</v>
      </c>
      <c r="H394" s="76" t="s">
        <v>156</v>
      </c>
      <c r="I394" s="80" t="s">
        <v>853</v>
      </c>
      <c r="J394" s="90">
        <v>1942</v>
      </c>
      <c r="K394" s="88">
        <f t="shared" si="36"/>
        <v>73</v>
      </c>
      <c r="L394" s="78" t="str">
        <f t="shared" si="35"/>
        <v>OK</v>
      </c>
      <c r="M394" s="82" t="s">
        <v>1362</v>
      </c>
    </row>
    <row r="395" spans="1:13" ht="13.5">
      <c r="A395" s="76" t="s">
        <v>118</v>
      </c>
      <c r="B395" s="82" t="s">
        <v>362</v>
      </c>
      <c r="C395" s="82" t="s">
        <v>162</v>
      </c>
      <c r="D395" s="76" t="s">
        <v>155</v>
      </c>
      <c r="F395" s="78" t="str">
        <f t="shared" si="33"/>
        <v>o06</v>
      </c>
      <c r="G395" s="76" t="str">
        <f t="shared" si="34"/>
        <v>赤堀実香</v>
      </c>
      <c r="H395" s="76" t="s">
        <v>156</v>
      </c>
      <c r="I395" s="80" t="s">
        <v>854</v>
      </c>
      <c r="J395" s="90">
        <v>1984</v>
      </c>
      <c r="K395" s="88">
        <f t="shared" si="36"/>
        <v>31</v>
      </c>
      <c r="L395" s="78" t="str">
        <f t="shared" si="35"/>
        <v>OK</v>
      </c>
      <c r="M395" s="82" t="s">
        <v>0</v>
      </c>
    </row>
    <row r="396" spans="1:13" ht="13.5">
      <c r="A396" s="76" t="s">
        <v>119</v>
      </c>
      <c r="B396" s="82" t="s">
        <v>163</v>
      </c>
      <c r="C396" s="82" t="s">
        <v>164</v>
      </c>
      <c r="D396" s="76" t="s">
        <v>155</v>
      </c>
      <c r="F396" s="78" t="str">
        <f t="shared" si="33"/>
        <v>o07</v>
      </c>
      <c r="G396" s="76" t="str">
        <f t="shared" si="34"/>
        <v>切高里美</v>
      </c>
      <c r="H396" s="76" t="s">
        <v>156</v>
      </c>
      <c r="I396" s="80" t="s">
        <v>854</v>
      </c>
      <c r="J396" s="90">
        <v>1979</v>
      </c>
      <c r="K396" s="88">
        <f t="shared" si="36"/>
        <v>36</v>
      </c>
      <c r="L396" s="78" t="str">
        <f t="shared" si="35"/>
        <v>OK</v>
      </c>
      <c r="M396" s="76" t="s">
        <v>1358</v>
      </c>
    </row>
    <row r="397" spans="1:13" ht="13.5">
      <c r="A397" s="76" t="s">
        <v>120</v>
      </c>
      <c r="B397" s="77" t="s">
        <v>165</v>
      </c>
      <c r="C397" s="77" t="s">
        <v>166</v>
      </c>
      <c r="D397" s="76" t="s">
        <v>155</v>
      </c>
      <c r="F397" s="78" t="str">
        <f t="shared" si="33"/>
        <v>o08</v>
      </c>
      <c r="G397" s="76" t="str">
        <f t="shared" si="34"/>
        <v>三上　真</v>
      </c>
      <c r="H397" s="76" t="s">
        <v>156</v>
      </c>
      <c r="I397" s="80" t="s">
        <v>853</v>
      </c>
      <c r="J397" s="90">
        <v>1989</v>
      </c>
      <c r="K397" s="88">
        <f t="shared" si="36"/>
        <v>26</v>
      </c>
      <c r="L397" s="78" t="str">
        <f t="shared" si="35"/>
        <v>OK</v>
      </c>
      <c r="M397" s="76" t="s">
        <v>1</v>
      </c>
    </row>
    <row r="398" spans="1:13" ht="13.5">
      <c r="A398" s="76" t="s">
        <v>121</v>
      </c>
      <c r="B398" s="79" t="s">
        <v>167</v>
      </c>
      <c r="C398" s="79" t="s">
        <v>168</v>
      </c>
      <c r="D398" s="76" t="s">
        <v>155</v>
      </c>
      <c r="F398" s="78" t="str">
        <f t="shared" si="33"/>
        <v>o09</v>
      </c>
      <c r="G398" s="76" t="str">
        <f t="shared" si="34"/>
        <v>山川真悟</v>
      </c>
      <c r="H398" s="76" t="s">
        <v>156</v>
      </c>
      <c r="I398" s="80" t="s">
        <v>853</v>
      </c>
      <c r="J398" s="90">
        <v>1985</v>
      </c>
      <c r="K398" s="88">
        <f t="shared" si="36"/>
        <v>30</v>
      </c>
      <c r="L398" s="78" t="str">
        <f t="shared" si="35"/>
        <v>OK</v>
      </c>
      <c r="M398" s="82" t="s">
        <v>1361</v>
      </c>
    </row>
    <row r="399" spans="1:13" ht="13.5">
      <c r="A399" s="76" t="s">
        <v>122</v>
      </c>
      <c r="B399" s="77" t="s">
        <v>2</v>
      </c>
      <c r="C399" s="77" t="s">
        <v>169</v>
      </c>
      <c r="D399" s="76" t="s">
        <v>155</v>
      </c>
      <c r="F399" s="78" t="str">
        <f t="shared" si="33"/>
        <v>o10</v>
      </c>
      <c r="G399" s="76" t="str">
        <f t="shared" si="34"/>
        <v>村田拓弥</v>
      </c>
      <c r="H399" s="76" t="s">
        <v>156</v>
      </c>
      <c r="I399" s="80" t="s">
        <v>853</v>
      </c>
      <c r="J399" s="90">
        <v>1985</v>
      </c>
      <c r="K399" s="88">
        <f t="shared" si="36"/>
        <v>30</v>
      </c>
      <c r="L399" s="78" t="str">
        <f t="shared" si="35"/>
        <v>OK</v>
      </c>
      <c r="M399" s="82" t="s">
        <v>1361</v>
      </c>
    </row>
    <row r="400" spans="1:13" ht="13.5">
      <c r="A400" s="76" t="s">
        <v>123</v>
      </c>
      <c r="B400" s="77"/>
      <c r="C400" s="77"/>
      <c r="F400" s="78"/>
      <c r="I400" s="80"/>
      <c r="J400" s="90"/>
      <c r="K400" s="88"/>
      <c r="L400" s="78"/>
      <c r="M400" s="82"/>
    </row>
    <row r="401" spans="2:13" ht="13.5">
      <c r="B401" s="77"/>
      <c r="C401" s="77"/>
      <c r="F401" s="78"/>
      <c r="I401" s="80"/>
      <c r="J401" s="90"/>
      <c r="K401" s="88"/>
      <c r="L401" s="78"/>
      <c r="M401" s="82"/>
    </row>
    <row r="402" spans="2:13" ht="13.5">
      <c r="B402" s="77"/>
      <c r="C402" s="77"/>
      <c r="F402" s="78"/>
      <c r="I402" s="80"/>
      <c r="J402" s="90"/>
      <c r="K402" s="88"/>
      <c r="L402" s="78">
        <f>IF(G402="","",IF(COUNTIF($G$19:$G$580,G402)&gt;1,"2重登録","OK"))</f>
      </c>
      <c r="M402" s="82"/>
    </row>
    <row r="403" spans="1:9" s="93" customFormat="1" ht="13.5">
      <c r="A403" s="76"/>
      <c r="B403" s="475" t="s">
        <v>170</v>
      </c>
      <c r="C403" s="475"/>
      <c r="D403" s="477" t="s">
        <v>171</v>
      </c>
      <c r="E403" s="477"/>
      <c r="F403" s="477"/>
      <c r="G403" s="477"/>
      <c r="H403" s="477"/>
      <c r="I403" s="76"/>
    </row>
    <row r="404" spans="1:10" s="93" customFormat="1" ht="13.5">
      <c r="A404" s="76"/>
      <c r="B404" s="475"/>
      <c r="C404" s="475"/>
      <c r="D404" s="477"/>
      <c r="E404" s="477"/>
      <c r="F404" s="477"/>
      <c r="G404" s="477"/>
      <c r="H404" s="477"/>
      <c r="I404" s="78">
        <f>IF(D404="","",IF(COUNTIF($G$19:$G$580,D404)&gt;1,"2重登録","OK"))</f>
      </c>
      <c r="J404" s="76"/>
    </row>
    <row r="405" spans="1:12" s="93" customFormat="1" ht="15">
      <c r="A405" s="76"/>
      <c r="B405" s="163"/>
      <c r="C405" s="132"/>
      <c r="G405" s="76" t="s">
        <v>1040</v>
      </c>
      <c r="H405" s="471" t="s">
        <v>1041</v>
      </c>
      <c r="I405" s="471"/>
      <c r="J405" s="471"/>
      <c r="K405" s="78"/>
      <c r="L405" s="78"/>
    </row>
    <row r="406" spans="1:12" s="93" customFormat="1" ht="13.5">
      <c r="A406" s="76"/>
      <c r="B406" s="164"/>
      <c r="C406" s="132"/>
      <c r="G406" s="115">
        <f>COUNTIF(M409:M436,"東近江市")</f>
        <v>4</v>
      </c>
      <c r="H406" s="472">
        <f>(G406/RIGHT(A436,2))</f>
        <v>0.14285714285714285</v>
      </c>
      <c r="I406" s="472"/>
      <c r="J406" s="472"/>
      <c r="K406" s="78"/>
      <c r="L406" s="78"/>
    </row>
    <row r="407" spans="1:13" s="93" customFormat="1" ht="13.5">
      <c r="A407" s="76"/>
      <c r="B407" s="77"/>
      <c r="C407" s="77"/>
      <c r="D407" s="132"/>
      <c r="E407" s="76"/>
      <c r="F407" s="78"/>
      <c r="G407" s="76"/>
      <c r="H407" s="76"/>
      <c r="I407" s="76"/>
      <c r="J407" s="87"/>
      <c r="K407" s="88"/>
      <c r="L407" s="78"/>
      <c r="M407" s="76"/>
    </row>
    <row r="408" spans="1:13" s="93" customFormat="1" ht="13.5">
      <c r="A408" s="76"/>
      <c r="B408" s="473"/>
      <c r="C408" s="473"/>
      <c r="D408" s="110" t="s">
        <v>1120</v>
      </c>
      <c r="E408" s="110"/>
      <c r="F408" s="110"/>
      <c r="G408" s="115"/>
      <c r="H408" s="116" t="s">
        <v>1121</v>
      </c>
      <c r="I408" s="76"/>
      <c r="J408" s="87"/>
      <c r="K408" s="88" t="s">
        <v>172</v>
      </c>
      <c r="L408" s="78"/>
      <c r="M408" s="76"/>
    </row>
    <row r="409" spans="1:13" s="93" customFormat="1" ht="13.5">
      <c r="A409" s="76" t="s">
        <v>173</v>
      </c>
      <c r="B409" s="77" t="s">
        <v>313</v>
      </c>
      <c r="C409" s="77" t="s">
        <v>407</v>
      </c>
      <c r="D409" s="76" t="s">
        <v>364</v>
      </c>
      <c r="E409" s="76"/>
      <c r="F409" s="78" t="str">
        <f aca="true" t="shared" si="37" ref="F409:F431">A409</f>
        <v>P01</v>
      </c>
      <c r="G409" s="76" t="str">
        <f aca="true" t="shared" si="38" ref="G409:G436">B409&amp;C409</f>
        <v>大林久</v>
      </c>
      <c r="H409" s="80" t="s">
        <v>137</v>
      </c>
      <c r="I409" s="80" t="s">
        <v>853</v>
      </c>
      <c r="J409" s="146">
        <v>1938</v>
      </c>
      <c r="K409" s="88">
        <f aca="true" t="shared" si="39" ref="K409:K431">IF(J409="","",(2015-J409))</f>
        <v>77</v>
      </c>
      <c r="L409" s="78" t="str">
        <f>IF(G409="","",IF(COUNTIF($G$1:$G$35,G409)&gt;1,"2重登録","OK"))</f>
        <v>OK</v>
      </c>
      <c r="M409" s="77" t="s">
        <v>428</v>
      </c>
    </row>
    <row r="410" spans="1:13" s="93" customFormat="1" ht="13.5">
      <c r="A410" s="76" t="s">
        <v>174</v>
      </c>
      <c r="B410" s="77" t="s">
        <v>319</v>
      </c>
      <c r="C410" s="77" t="s">
        <v>320</v>
      </c>
      <c r="D410" s="76" t="s">
        <v>364</v>
      </c>
      <c r="F410" s="78" t="str">
        <f t="shared" si="37"/>
        <v>P02</v>
      </c>
      <c r="G410" s="76" t="str">
        <f t="shared" si="38"/>
        <v>高田洋治</v>
      </c>
      <c r="H410" s="80" t="s">
        <v>137</v>
      </c>
      <c r="I410" s="80" t="s">
        <v>853</v>
      </c>
      <c r="J410" s="146">
        <v>1942</v>
      </c>
      <c r="K410" s="88">
        <f t="shared" si="39"/>
        <v>73</v>
      </c>
      <c r="L410" s="78" t="str">
        <f>IF(G410="","",IF(COUNTIF($G$1:$G$35,G410)&gt;1,"2重登録","OK"))</f>
        <v>OK</v>
      </c>
      <c r="M410" s="77" t="s">
        <v>428</v>
      </c>
    </row>
    <row r="411" spans="1:13" s="93" customFormat="1" ht="13.5">
      <c r="A411" s="76" t="s">
        <v>311</v>
      </c>
      <c r="B411" s="77" t="s">
        <v>857</v>
      </c>
      <c r="C411" s="77" t="s">
        <v>993</v>
      </c>
      <c r="D411" s="76" t="s">
        <v>364</v>
      </c>
      <c r="F411" s="78" t="str">
        <f t="shared" si="37"/>
        <v>P03</v>
      </c>
      <c r="G411" s="76" t="str">
        <f t="shared" si="38"/>
        <v>中野潤</v>
      </c>
      <c r="H411" s="80" t="s">
        <v>137</v>
      </c>
      <c r="I411" s="80" t="s">
        <v>853</v>
      </c>
      <c r="J411" s="146">
        <v>1948</v>
      </c>
      <c r="K411" s="88">
        <f t="shared" si="39"/>
        <v>67</v>
      </c>
      <c r="L411" s="78" t="str">
        <f>IF(G411="","",IF(COUNTIF($G$1:$G$35,G411)&gt;1,"2重登録","OK"))</f>
        <v>OK</v>
      </c>
      <c r="M411" s="77" t="s">
        <v>1024</v>
      </c>
    </row>
    <row r="412" spans="1:13" s="93" customFormat="1" ht="13.5">
      <c r="A412" s="76" t="s">
        <v>312</v>
      </c>
      <c r="B412" s="77" t="s">
        <v>857</v>
      </c>
      <c r="C412" s="77" t="s">
        <v>858</v>
      </c>
      <c r="D412" s="76" t="s">
        <v>364</v>
      </c>
      <c r="F412" s="78" t="str">
        <f t="shared" si="37"/>
        <v>P04</v>
      </c>
      <c r="G412" s="76" t="str">
        <f>B412&amp;C412</f>
        <v>中野哲也</v>
      </c>
      <c r="H412" s="80" t="s">
        <v>137</v>
      </c>
      <c r="I412" s="80" t="s">
        <v>853</v>
      </c>
      <c r="J412" s="146">
        <v>1947</v>
      </c>
      <c r="K412" s="88">
        <f t="shared" si="39"/>
        <v>68</v>
      </c>
      <c r="L412" s="78" t="str">
        <f>IF(G412="","",IF(COUNTIF($G$1:$G$35,G412)&gt;1,"2重登録","OK"))</f>
        <v>OK</v>
      </c>
      <c r="M412" s="77" t="s">
        <v>428</v>
      </c>
    </row>
    <row r="413" spans="1:13" s="93" customFormat="1" ht="13.5">
      <c r="A413" s="76" t="s">
        <v>314</v>
      </c>
      <c r="B413" s="76" t="s">
        <v>912</v>
      </c>
      <c r="C413" s="76" t="s">
        <v>221</v>
      </c>
      <c r="D413" s="76" t="s">
        <v>364</v>
      </c>
      <c r="E413"/>
      <c r="F413" s="78" t="str">
        <f>A413</f>
        <v>P05</v>
      </c>
      <c r="G413" s="76" t="str">
        <f>B413&amp;C413</f>
        <v>成宮廣</v>
      </c>
      <c r="H413" s="221" t="s">
        <v>3</v>
      </c>
      <c r="I413" s="80" t="s">
        <v>901</v>
      </c>
      <c r="J413" s="146">
        <v>1948</v>
      </c>
      <c r="K413" s="88">
        <f t="shared" si="39"/>
        <v>67</v>
      </c>
      <c r="L413" s="161" t="str">
        <f>IF(G413="","",IF(COUNTIF($G$1:$G$93,G413)&gt;1,"2重登録","OK"))</f>
        <v>OK</v>
      </c>
      <c r="M413" s="162" t="s">
        <v>390</v>
      </c>
    </row>
    <row r="414" spans="1:13" s="93" customFormat="1" ht="13.5">
      <c r="A414" s="76" t="s">
        <v>315</v>
      </c>
      <c r="B414" s="77" t="s">
        <v>327</v>
      </c>
      <c r="C414" s="77" t="s">
        <v>328</v>
      </c>
      <c r="D414" s="76" t="s">
        <v>364</v>
      </c>
      <c r="F414" s="78" t="str">
        <f t="shared" si="37"/>
        <v>P06</v>
      </c>
      <c r="G414" s="76" t="str">
        <f t="shared" si="38"/>
        <v>羽田昭夫</v>
      </c>
      <c r="H414" s="80" t="s">
        <v>137</v>
      </c>
      <c r="I414" s="80" t="s">
        <v>853</v>
      </c>
      <c r="J414" s="146">
        <v>1943</v>
      </c>
      <c r="K414" s="88">
        <f t="shared" si="39"/>
        <v>72</v>
      </c>
      <c r="L414" s="78" t="str">
        <f aca="true" t="shared" si="40" ref="L414:L424">IF(G414="","",IF(COUNTIF($G$1:$G$35,G414)&gt;1,"2重登録","OK"))</f>
        <v>OK</v>
      </c>
      <c r="M414" s="200" t="s">
        <v>1147</v>
      </c>
    </row>
    <row r="415" spans="1:13" s="93" customFormat="1" ht="13.5">
      <c r="A415" s="76" t="s">
        <v>316</v>
      </c>
      <c r="B415" s="77" t="s">
        <v>330</v>
      </c>
      <c r="C415" s="77" t="s">
        <v>331</v>
      </c>
      <c r="D415" s="76" t="s">
        <v>364</v>
      </c>
      <c r="F415" s="78" t="str">
        <f t="shared" si="37"/>
        <v>P07</v>
      </c>
      <c r="G415" s="76" t="str">
        <f t="shared" si="38"/>
        <v>樋山達哉</v>
      </c>
      <c r="H415" s="80" t="s">
        <v>137</v>
      </c>
      <c r="I415" s="80" t="s">
        <v>853</v>
      </c>
      <c r="J415" s="146">
        <v>1944</v>
      </c>
      <c r="K415" s="88">
        <f t="shared" si="39"/>
        <v>71</v>
      </c>
      <c r="L415" s="78" t="str">
        <f t="shared" si="40"/>
        <v>OK</v>
      </c>
      <c r="M415" s="77" t="s">
        <v>411</v>
      </c>
    </row>
    <row r="416" spans="1:13" s="93" customFormat="1" ht="13.5">
      <c r="A416" s="76" t="s">
        <v>317</v>
      </c>
      <c r="B416" s="77" t="s">
        <v>859</v>
      </c>
      <c r="C416" s="77" t="s">
        <v>860</v>
      </c>
      <c r="D416" s="76" t="s">
        <v>4</v>
      </c>
      <c r="F416" s="78" t="str">
        <f t="shared" si="37"/>
        <v>P08</v>
      </c>
      <c r="G416" s="76" t="str">
        <f t="shared" si="38"/>
        <v>藤本昌彦</v>
      </c>
      <c r="H416" s="80" t="s">
        <v>137</v>
      </c>
      <c r="I416" s="80" t="s">
        <v>853</v>
      </c>
      <c r="J416" s="146">
        <v>1939</v>
      </c>
      <c r="K416" s="88">
        <f t="shared" si="39"/>
        <v>76</v>
      </c>
      <c r="L416" s="78" t="str">
        <f t="shared" si="40"/>
        <v>OK</v>
      </c>
      <c r="M416" s="77" t="s">
        <v>428</v>
      </c>
    </row>
    <row r="417" spans="1:13" s="93" customFormat="1" ht="13.5">
      <c r="A417" s="76" t="s">
        <v>318</v>
      </c>
      <c r="B417" s="77" t="s">
        <v>335</v>
      </c>
      <c r="C417" s="77" t="s">
        <v>336</v>
      </c>
      <c r="D417" s="76" t="s">
        <v>364</v>
      </c>
      <c r="F417" s="78" t="str">
        <f t="shared" si="37"/>
        <v>P09</v>
      </c>
      <c r="G417" s="76" t="str">
        <f t="shared" si="38"/>
        <v>前田征人</v>
      </c>
      <c r="H417" s="80" t="s">
        <v>137</v>
      </c>
      <c r="I417" s="80" t="s">
        <v>853</v>
      </c>
      <c r="J417" s="146">
        <v>1944</v>
      </c>
      <c r="K417" s="88">
        <f t="shared" si="39"/>
        <v>71</v>
      </c>
      <c r="L417" s="78" t="str">
        <f t="shared" si="40"/>
        <v>OK</v>
      </c>
      <c r="M417" s="77" t="s">
        <v>430</v>
      </c>
    </row>
    <row r="418" spans="1:13" s="93" customFormat="1" ht="13.5">
      <c r="A418" s="76" t="s">
        <v>321</v>
      </c>
      <c r="B418" s="77" t="s">
        <v>861</v>
      </c>
      <c r="C418" s="77" t="s">
        <v>862</v>
      </c>
      <c r="D418" s="76" t="s">
        <v>4</v>
      </c>
      <c r="F418" s="78" t="str">
        <f t="shared" si="37"/>
        <v>P10</v>
      </c>
      <c r="G418" s="76" t="str">
        <f t="shared" si="38"/>
        <v>安田和彦</v>
      </c>
      <c r="H418" s="80" t="s">
        <v>137</v>
      </c>
      <c r="I418" s="80" t="s">
        <v>853</v>
      </c>
      <c r="J418" s="146">
        <v>1945</v>
      </c>
      <c r="K418" s="88">
        <f t="shared" si="39"/>
        <v>70</v>
      </c>
      <c r="L418" s="78" t="str">
        <f t="shared" si="40"/>
        <v>OK</v>
      </c>
      <c r="M418" s="77" t="s">
        <v>428</v>
      </c>
    </row>
    <row r="419" spans="1:13" s="93" customFormat="1" ht="13.5">
      <c r="A419" s="76" t="s">
        <v>322</v>
      </c>
      <c r="B419" s="77" t="s">
        <v>871</v>
      </c>
      <c r="C419" s="77" t="s">
        <v>340</v>
      </c>
      <c r="D419" s="76" t="s">
        <v>310</v>
      </c>
      <c r="F419" s="78" t="str">
        <f t="shared" si="37"/>
        <v>P11</v>
      </c>
      <c r="G419" s="76" t="str">
        <f t="shared" si="38"/>
        <v>吉田知司</v>
      </c>
      <c r="H419" s="80" t="s">
        <v>137</v>
      </c>
      <c r="I419" s="80" t="s">
        <v>853</v>
      </c>
      <c r="J419" s="146">
        <v>1948</v>
      </c>
      <c r="K419" s="88">
        <f t="shared" si="39"/>
        <v>67</v>
      </c>
      <c r="L419" s="78" t="str">
        <f t="shared" si="40"/>
        <v>OK</v>
      </c>
      <c r="M419" s="77" t="s">
        <v>428</v>
      </c>
    </row>
    <row r="420" spans="1:13" s="93" customFormat="1" ht="13.5">
      <c r="A420" s="76" t="s">
        <v>323</v>
      </c>
      <c r="B420" s="77" t="s">
        <v>408</v>
      </c>
      <c r="C420" s="77" t="s">
        <v>394</v>
      </c>
      <c r="D420" s="76" t="s">
        <v>364</v>
      </c>
      <c r="E420" s="76"/>
      <c r="F420" s="78" t="str">
        <f>A420</f>
        <v>P12</v>
      </c>
      <c r="G420" s="76" t="str">
        <f>B420&amp;C420</f>
        <v>樺島辰巳</v>
      </c>
      <c r="H420" s="80" t="s">
        <v>137</v>
      </c>
      <c r="I420" s="80" t="s">
        <v>853</v>
      </c>
      <c r="J420" s="146">
        <v>1952</v>
      </c>
      <c r="K420" s="88">
        <f>IF(J420="","",(2015-J420))</f>
        <v>63</v>
      </c>
      <c r="L420" s="78" t="str">
        <f t="shared" si="40"/>
        <v>OK</v>
      </c>
      <c r="M420" s="77" t="s">
        <v>430</v>
      </c>
    </row>
    <row r="421" spans="1:13" s="93" customFormat="1" ht="13.5">
      <c r="A421" s="76" t="s">
        <v>324</v>
      </c>
      <c r="B421" s="77" t="s">
        <v>175</v>
      </c>
      <c r="C421" s="77" t="s">
        <v>176</v>
      </c>
      <c r="D421" s="76" t="s">
        <v>4</v>
      </c>
      <c r="E421" s="76"/>
      <c r="F421" s="78" t="str">
        <f>A421</f>
        <v>P13</v>
      </c>
      <c r="G421" s="76" t="str">
        <f>B421&amp;C421</f>
        <v>小柳寛明</v>
      </c>
      <c r="H421" s="80" t="s">
        <v>137</v>
      </c>
      <c r="I421" s="80" t="s">
        <v>853</v>
      </c>
      <c r="J421" s="146">
        <v>1953</v>
      </c>
      <c r="K421" s="88">
        <f>IF(J421="","",(2015-J421))</f>
        <v>62</v>
      </c>
      <c r="L421" s="78" t="str">
        <f t="shared" si="40"/>
        <v>OK</v>
      </c>
      <c r="M421" s="77" t="s">
        <v>430</v>
      </c>
    </row>
    <row r="422" spans="1:13" s="93" customFormat="1" ht="13.5">
      <c r="A422" s="76" t="s">
        <v>325</v>
      </c>
      <c r="B422" s="77" t="s">
        <v>886</v>
      </c>
      <c r="C422" s="77" t="s">
        <v>177</v>
      </c>
      <c r="D422" s="76" t="s">
        <v>365</v>
      </c>
      <c r="E422" s="76"/>
      <c r="F422" s="78" t="str">
        <f>A422</f>
        <v>P14</v>
      </c>
      <c r="G422" s="76" t="str">
        <f>B422&amp;C422</f>
        <v>山田直八</v>
      </c>
      <c r="H422" s="80" t="s">
        <v>137</v>
      </c>
      <c r="I422" s="80" t="s">
        <v>853</v>
      </c>
      <c r="J422" s="146">
        <v>1972</v>
      </c>
      <c r="K422" s="88">
        <f>IF(J422="","",(2015-J422))</f>
        <v>43</v>
      </c>
      <c r="L422" s="78" t="str">
        <f>IF(G422="","",IF(COUNTIF($G$1:$G$35,G422)&gt;1,"2重登録","OK"))</f>
        <v>OK</v>
      </c>
      <c r="M422" s="77" t="s">
        <v>411</v>
      </c>
    </row>
    <row r="423" spans="1:13" s="93" customFormat="1" ht="13.5">
      <c r="A423" s="76" t="s">
        <v>326</v>
      </c>
      <c r="B423" s="82" t="s">
        <v>342</v>
      </c>
      <c r="C423" s="82" t="s">
        <v>863</v>
      </c>
      <c r="D423" s="76" t="s">
        <v>4</v>
      </c>
      <c r="F423" s="78" t="str">
        <f t="shared" si="37"/>
        <v>P15</v>
      </c>
      <c r="G423" s="76" t="str">
        <f t="shared" si="38"/>
        <v>飯塚アイ子</v>
      </c>
      <c r="H423" s="80" t="s">
        <v>137</v>
      </c>
      <c r="I423" s="80" t="s">
        <v>1083</v>
      </c>
      <c r="J423" s="146">
        <v>1943</v>
      </c>
      <c r="K423" s="88">
        <f t="shared" si="39"/>
        <v>72</v>
      </c>
      <c r="L423" s="78" t="str">
        <f t="shared" si="40"/>
        <v>OK</v>
      </c>
      <c r="M423" s="77" t="s">
        <v>428</v>
      </c>
    </row>
    <row r="424" spans="1:13" s="93" customFormat="1" ht="13.5">
      <c r="A424" s="76" t="s">
        <v>329</v>
      </c>
      <c r="B424" s="82" t="s">
        <v>864</v>
      </c>
      <c r="C424" s="82" t="s">
        <v>865</v>
      </c>
      <c r="D424" s="76" t="s">
        <v>364</v>
      </c>
      <c r="F424" s="78" t="str">
        <f t="shared" si="37"/>
        <v>P16</v>
      </c>
      <c r="G424" s="76" t="str">
        <f t="shared" si="38"/>
        <v>大橋富子</v>
      </c>
      <c r="H424" s="80" t="s">
        <v>137</v>
      </c>
      <c r="I424" s="80" t="s">
        <v>1083</v>
      </c>
      <c r="J424" s="146">
        <v>1949</v>
      </c>
      <c r="K424" s="88">
        <f t="shared" si="39"/>
        <v>66</v>
      </c>
      <c r="L424" s="78" t="str">
        <f t="shared" si="40"/>
        <v>OK</v>
      </c>
      <c r="M424" s="77" t="s">
        <v>430</v>
      </c>
    </row>
    <row r="425" spans="1:13" s="93" customFormat="1" ht="13.5">
      <c r="A425" s="76" t="s">
        <v>332</v>
      </c>
      <c r="B425" s="82" t="s">
        <v>1076</v>
      </c>
      <c r="C425" s="82" t="s">
        <v>178</v>
      </c>
      <c r="D425" s="76" t="s">
        <v>364</v>
      </c>
      <c r="E425"/>
      <c r="F425" s="78" t="str">
        <f>A425</f>
        <v>P17</v>
      </c>
      <c r="G425" s="76" t="str">
        <f>B425&amp;C425</f>
        <v>北川美由紀</v>
      </c>
      <c r="H425" s="80" t="s">
        <v>137</v>
      </c>
      <c r="I425" s="80" t="s">
        <v>1083</v>
      </c>
      <c r="J425" s="146">
        <v>1949</v>
      </c>
      <c r="K425" s="88">
        <f t="shared" si="39"/>
        <v>66</v>
      </c>
      <c r="L425" s="78" t="str">
        <f>IF(G425="","",IF(COUNTIF($G$1:$G$94,G425)&gt;1,"2重登録","OK"))</f>
        <v>OK</v>
      </c>
      <c r="M425" s="77" t="s">
        <v>411</v>
      </c>
    </row>
    <row r="426" spans="1:13" s="93" customFormat="1" ht="13.5">
      <c r="A426" s="76" t="s">
        <v>333</v>
      </c>
      <c r="B426" s="82" t="s">
        <v>366</v>
      </c>
      <c r="C426" s="82" t="s">
        <v>367</v>
      </c>
      <c r="D426" s="76" t="s">
        <v>364</v>
      </c>
      <c r="F426" s="78" t="str">
        <f t="shared" si="37"/>
        <v>P18</v>
      </c>
      <c r="G426" s="76" t="str">
        <f t="shared" si="38"/>
        <v>澤井恵子</v>
      </c>
      <c r="H426" s="80" t="s">
        <v>137</v>
      </c>
      <c r="I426" s="80" t="s">
        <v>1083</v>
      </c>
      <c r="J426" s="146">
        <v>1948</v>
      </c>
      <c r="K426" s="88">
        <f t="shared" si="39"/>
        <v>67</v>
      </c>
      <c r="L426" s="78" t="str">
        <f>IF(G426="","",IF(COUNTIF($G$1:$G$35,G426)&gt;1,"2重登録","OK"))</f>
        <v>OK</v>
      </c>
      <c r="M426" s="82" t="s">
        <v>1361</v>
      </c>
    </row>
    <row r="427" spans="1:13" s="93" customFormat="1" ht="13.5">
      <c r="A427" s="76" t="s">
        <v>334</v>
      </c>
      <c r="B427" s="82" t="s">
        <v>422</v>
      </c>
      <c r="C427" s="82" t="s">
        <v>423</v>
      </c>
      <c r="D427" s="76" t="s">
        <v>364</v>
      </c>
      <c r="F427" s="78" t="str">
        <f t="shared" si="37"/>
        <v>P19</v>
      </c>
      <c r="G427" s="76" t="str">
        <f t="shared" si="38"/>
        <v>平野志津子</v>
      </c>
      <c r="H427" s="80" t="s">
        <v>137</v>
      </c>
      <c r="I427" s="80" t="s">
        <v>1083</v>
      </c>
      <c r="J427" s="146">
        <v>1956</v>
      </c>
      <c r="K427" s="88">
        <f t="shared" si="39"/>
        <v>59</v>
      </c>
      <c r="L427" s="78" t="str">
        <f>IF(G427="","",IF(COUNTIF($G$1:$G$35,G427)&gt;1,"2重登録","OK"))</f>
        <v>OK</v>
      </c>
      <c r="M427" s="77" t="s">
        <v>428</v>
      </c>
    </row>
    <row r="428" spans="1:13" s="93" customFormat="1" ht="13.5">
      <c r="A428" s="76" t="s">
        <v>337</v>
      </c>
      <c r="B428" s="82" t="s">
        <v>866</v>
      </c>
      <c r="C428" s="82" t="s">
        <v>867</v>
      </c>
      <c r="D428" s="76" t="s">
        <v>364</v>
      </c>
      <c r="F428" s="78" t="str">
        <f t="shared" si="37"/>
        <v>P20</v>
      </c>
      <c r="G428" s="76" t="str">
        <f t="shared" si="38"/>
        <v>堀部品子</v>
      </c>
      <c r="H428" s="80" t="s">
        <v>137</v>
      </c>
      <c r="I428" s="80" t="s">
        <v>1083</v>
      </c>
      <c r="J428" s="146">
        <v>1951</v>
      </c>
      <c r="K428" s="88">
        <f t="shared" si="39"/>
        <v>64</v>
      </c>
      <c r="L428" s="78" t="str">
        <f>IF(G428="","",IF(COUNTIF($G$1:$G$35,G428)&gt;1,"2重登録","OK"))</f>
        <v>OK</v>
      </c>
      <c r="M428" s="82" t="s">
        <v>1361</v>
      </c>
    </row>
    <row r="429" spans="1:13" s="93" customFormat="1" ht="13.5">
      <c r="A429" s="76" t="s">
        <v>338</v>
      </c>
      <c r="B429" s="82" t="s">
        <v>335</v>
      </c>
      <c r="C429" s="82" t="s">
        <v>868</v>
      </c>
      <c r="D429" s="76" t="s">
        <v>364</v>
      </c>
      <c r="F429" s="78" t="str">
        <f t="shared" si="37"/>
        <v>P21</v>
      </c>
      <c r="G429" s="76" t="str">
        <f t="shared" si="38"/>
        <v>前田喜久子</v>
      </c>
      <c r="H429" s="80" t="s">
        <v>137</v>
      </c>
      <c r="I429" s="80" t="s">
        <v>1083</v>
      </c>
      <c r="J429" s="146">
        <v>1945</v>
      </c>
      <c r="K429" s="88">
        <f t="shared" si="39"/>
        <v>70</v>
      </c>
      <c r="L429" s="78" t="str">
        <f>IF(G429="","",IF(COUNTIF($G$1:$G$35,G429)&gt;1,"2重登録","OK"))</f>
        <v>OK</v>
      </c>
      <c r="M429" s="77" t="s">
        <v>430</v>
      </c>
    </row>
    <row r="430" spans="1:13" s="93" customFormat="1" ht="13.5">
      <c r="A430" s="76" t="s">
        <v>339</v>
      </c>
      <c r="B430" s="82" t="s">
        <v>869</v>
      </c>
      <c r="C430" s="82" t="s">
        <v>870</v>
      </c>
      <c r="D430" s="76" t="s">
        <v>364</v>
      </c>
      <c r="F430" s="78" t="str">
        <f>A430</f>
        <v>P22</v>
      </c>
      <c r="G430" s="76" t="str">
        <f t="shared" si="38"/>
        <v>森谷洋子</v>
      </c>
      <c r="H430" s="80" t="s">
        <v>137</v>
      </c>
      <c r="I430" s="80" t="s">
        <v>1083</v>
      </c>
      <c r="J430" s="146">
        <v>1951</v>
      </c>
      <c r="K430" s="88">
        <f>IF(J430="","",(2015-J430))</f>
        <v>64</v>
      </c>
      <c r="L430" s="78" t="str">
        <f>IF(G430="","",IF(COUNTIF($G$1:$G$35,G430)&gt;1,"2重登録","OK"))</f>
        <v>OK</v>
      </c>
      <c r="M430" s="77" t="s">
        <v>411</v>
      </c>
    </row>
    <row r="431" spans="1:13" s="93" customFormat="1" ht="13.5">
      <c r="A431" s="76" t="s">
        <v>341</v>
      </c>
      <c r="B431" s="82" t="s">
        <v>227</v>
      </c>
      <c r="C431" s="82" t="s">
        <v>228</v>
      </c>
      <c r="D431" s="76" t="s">
        <v>364</v>
      </c>
      <c r="E431"/>
      <c r="F431" s="78" t="str">
        <f t="shared" si="37"/>
        <v>P23</v>
      </c>
      <c r="G431" s="76" t="str">
        <f t="shared" si="38"/>
        <v>川勝豊子</v>
      </c>
      <c r="H431" s="80" t="s">
        <v>137</v>
      </c>
      <c r="I431" s="80" t="s">
        <v>1083</v>
      </c>
      <c r="J431" s="146">
        <v>1946</v>
      </c>
      <c r="K431" s="88">
        <f t="shared" si="39"/>
        <v>69</v>
      </c>
      <c r="L431" s="78" t="str">
        <f>IF(G431="","",IF(COUNTIF($G$1:$G$94,G431)&gt;1,"2重登録","OK"))</f>
        <v>OK</v>
      </c>
      <c r="M431" s="77" t="s">
        <v>1020</v>
      </c>
    </row>
    <row r="432" spans="1:13" s="93" customFormat="1" ht="13.5">
      <c r="A432" s="76" t="s">
        <v>343</v>
      </c>
      <c r="B432" s="82" t="s">
        <v>179</v>
      </c>
      <c r="C432" s="82" t="s">
        <v>180</v>
      </c>
      <c r="D432" s="76" t="s">
        <v>364</v>
      </c>
      <c r="E432"/>
      <c r="F432" s="78" t="str">
        <f>A432</f>
        <v>P24</v>
      </c>
      <c r="G432" s="76" t="str">
        <f t="shared" si="38"/>
        <v>小梶優子</v>
      </c>
      <c r="H432" s="80" t="s">
        <v>137</v>
      </c>
      <c r="I432" s="80" t="s">
        <v>1083</v>
      </c>
      <c r="J432" s="146">
        <v>1974</v>
      </c>
      <c r="K432" s="88">
        <f>IF(J432="","",(2015-J432))</f>
        <v>41</v>
      </c>
      <c r="L432" s="78" t="str">
        <f>IF(G432="","",IF(COUNTIF($G$1:$G$94,G432)&gt;1,"2重登録","OK"))</f>
        <v>OK</v>
      </c>
      <c r="M432" s="82" t="s">
        <v>1361</v>
      </c>
    </row>
    <row r="433" spans="1:13" s="93" customFormat="1" ht="13.5">
      <c r="A433" s="76" t="s">
        <v>344</v>
      </c>
      <c r="B433" s="82" t="s">
        <v>346</v>
      </c>
      <c r="C433" s="82" t="s">
        <v>1010</v>
      </c>
      <c r="D433" s="76" t="s">
        <v>364</v>
      </c>
      <c r="F433" s="78" t="str">
        <f>A433</f>
        <v>P25</v>
      </c>
      <c r="G433" s="76" t="str">
        <f t="shared" si="38"/>
        <v>田邉俊子</v>
      </c>
      <c r="H433" s="80" t="s">
        <v>137</v>
      </c>
      <c r="I433" s="80" t="s">
        <v>1083</v>
      </c>
      <c r="J433" s="146">
        <v>1958</v>
      </c>
      <c r="K433" s="88">
        <f>IF(J433="","",(2015-J433))</f>
        <v>57</v>
      </c>
      <c r="L433" s="78" t="str">
        <f>IF(G433="","",IF(COUNTIF($G$1:$G$35,G433)&gt;1,"2重登録","OK"))</f>
        <v>OK</v>
      </c>
      <c r="M433" s="77" t="s">
        <v>430</v>
      </c>
    </row>
    <row r="434" spans="1:13" s="93" customFormat="1" ht="13.5">
      <c r="A434" s="76" t="s">
        <v>345</v>
      </c>
      <c r="B434" s="82" t="s">
        <v>181</v>
      </c>
      <c r="C434" s="82" t="s">
        <v>1008</v>
      </c>
      <c r="D434" s="76" t="s">
        <v>4</v>
      </c>
      <c r="F434" s="78" t="str">
        <f>A434</f>
        <v>P26</v>
      </c>
      <c r="G434" s="76" t="str">
        <f t="shared" si="38"/>
        <v>松田順子</v>
      </c>
      <c r="H434" s="80" t="s">
        <v>137</v>
      </c>
      <c r="I434" s="80" t="s">
        <v>1083</v>
      </c>
      <c r="J434" s="146">
        <v>1965</v>
      </c>
      <c r="K434" s="88">
        <f>IF(J434="","",(2015-J434))</f>
        <v>50</v>
      </c>
      <c r="L434" s="78" t="str">
        <f>IF(G434="","",IF(COUNTIF($G$1:$G$35,G434)&gt;1,"2重登録","OK"))</f>
        <v>OK</v>
      </c>
      <c r="M434" s="82" t="s">
        <v>1361</v>
      </c>
    </row>
    <row r="435" spans="1:13" s="93" customFormat="1" ht="13.5">
      <c r="A435" s="76" t="s">
        <v>347</v>
      </c>
      <c r="B435" s="82" t="s">
        <v>225</v>
      </c>
      <c r="C435" s="82" t="s">
        <v>226</v>
      </c>
      <c r="D435" s="76" t="s">
        <v>364</v>
      </c>
      <c r="E435"/>
      <c r="F435" s="78" t="str">
        <f>A435</f>
        <v>P27</v>
      </c>
      <c r="G435" s="76" t="str">
        <f t="shared" si="38"/>
        <v>本池清子</v>
      </c>
      <c r="H435" s="80" t="s">
        <v>137</v>
      </c>
      <c r="I435" s="80" t="s">
        <v>1083</v>
      </c>
      <c r="J435" s="146">
        <v>1967</v>
      </c>
      <c r="K435" s="88">
        <f>IF(J435="","",(2015-J435))</f>
        <v>48</v>
      </c>
      <c r="L435" s="78" t="str">
        <f>IF(G435="","",IF(COUNTIF($G$1:$G$100,G435)&gt;1,"2重登録","OK"))</f>
        <v>OK</v>
      </c>
      <c r="M435" s="77" t="s">
        <v>390</v>
      </c>
    </row>
    <row r="436" spans="1:13" s="93" customFormat="1" ht="13.5">
      <c r="A436" s="76" t="s">
        <v>348</v>
      </c>
      <c r="B436" s="82" t="s">
        <v>886</v>
      </c>
      <c r="C436" s="82" t="s">
        <v>182</v>
      </c>
      <c r="D436" s="76" t="s">
        <v>310</v>
      </c>
      <c r="E436"/>
      <c r="F436" s="78" t="str">
        <f>A436</f>
        <v>P28</v>
      </c>
      <c r="G436" s="76" t="str">
        <f t="shared" si="38"/>
        <v>山田晶枝</v>
      </c>
      <c r="H436" s="80" t="s">
        <v>137</v>
      </c>
      <c r="I436" s="80" t="s">
        <v>1083</v>
      </c>
      <c r="J436" s="146">
        <v>1972</v>
      </c>
      <c r="K436" s="88">
        <f>IF(J436="","",(2015-J436))</f>
        <v>43</v>
      </c>
      <c r="L436" s="78" t="str">
        <f>IF(G436="","",IF(COUNTIF($G$1:$G$94,G436)&gt;1,"2重登録","OK"))</f>
        <v>OK</v>
      </c>
      <c r="M436" s="77" t="s">
        <v>411</v>
      </c>
    </row>
    <row r="437" spans="2:13" ht="13.5">
      <c r="B437" s="82"/>
      <c r="C437" s="82"/>
      <c r="F437" s="78"/>
      <c r="H437" s="80"/>
      <c r="I437" s="80"/>
      <c r="J437" s="146"/>
      <c r="K437" s="88"/>
      <c r="L437" s="78"/>
      <c r="M437" s="77"/>
    </row>
    <row r="438" ht="13.5"/>
    <row r="439" ht="13.5"/>
    <row r="440" spans="2:13" ht="13.5">
      <c r="B440" s="82"/>
      <c r="C440" s="82"/>
      <c r="F440" s="78"/>
      <c r="H440" s="80"/>
      <c r="I440" s="80"/>
      <c r="J440" s="146"/>
      <c r="K440" s="88"/>
      <c r="L440" s="78"/>
      <c r="M440" s="77"/>
    </row>
    <row r="441" spans="2:13" ht="13.5">
      <c r="B441" s="82"/>
      <c r="C441" s="82"/>
      <c r="F441" s="78"/>
      <c r="H441" s="80"/>
      <c r="I441" s="80"/>
      <c r="J441" s="146"/>
      <c r="K441" s="88"/>
      <c r="L441" s="78"/>
      <c r="M441" s="77"/>
    </row>
    <row r="442" spans="2:13" ht="13.5">
      <c r="B442" s="82"/>
      <c r="C442" s="82"/>
      <c r="F442" s="78"/>
      <c r="H442" s="80"/>
      <c r="I442" s="80"/>
      <c r="J442" s="146"/>
      <c r="K442" s="88"/>
      <c r="L442" s="78"/>
      <c r="M442" s="77"/>
    </row>
    <row r="443" spans="2:13" ht="13.5">
      <c r="B443" s="82"/>
      <c r="C443" s="82"/>
      <c r="F443" s="78"/>
      <c r="H443" s="80"/>
      <c r="I443" s="80"/>
      <c r="J443" s="146"/>
      <c r="K443" s="88"/>
      <c r="L443" s="78"/>
      <c r="M443" s="77"/>
    </row>
    <row r="444" spans="2:13" ht="13.5">
      <c r="B444" s="82"/>
      <c r="C444" s="82"/>
      <c r="F444" s="78"/>
      <c r="H444" s="80"/>
      <c r="I444" s="80"/>
      <c r="J444" s="146"/>
      <c r="K444" s="88"/>
      <c r="L444" s="78"/>
      <c r="M444" s="77"/>
    </row>
    <row r="445" spans="2:13" ht="13.5">
      <c r="B445" s="82"/>
      <c r="C445" s="82"/>
      <c r="F445" s="78"/>
      <c r="H445" s="80"/>
      <c r="I445" s="80"/>
      <c r="J445" s="146"/>
      <c r="K445" s="88"/>
      <c r="L445" s="78"/>
      <c r="M445" s="77"/>
    </row>
    <row r="446" spans="2:13" ht="13.5">
      <c r="B446" s="82"/>
      <c r="C446" s="82"/>
      <c r="F446" s="78"/>
      <c r="H446" s="80"/>
      <c r="I446" s="80"/>
      <c r="J446" s="146"/>
      <c r="K446" s="88"/>
      <c r="L446" s="78"/>
      <c r="M446" s="77"/>
    </row>
    <row r="447" spans="2:13" ht="13.5">
      <c r="B447" s="82"/>
      <c r="C447" s="82"/>
      <c r="F447" s="78"/>
      <c r="H447" s="80"/>
      <c r="I447" s="80"/>
      <c r="J447" s="146"/>
      <c r="K447" s="88"/>
      <c r="L447" s="78"/>
      <c r="M447" s="77"/>
    </row>
    <row r="448" spans="2:13" ht="13.5">
      <c r="B448" s="82"/>
      <c r="C448" s="82"/>
      <c r="F448" s="78"/>
      <c r="H448" s="80"/>
      <c r="I448" s="80"/>
      <c r="J448" s="146"/>
      <c r="K448" s="88"/>
      <c r="L448" s="78"/>
      <c r="M448" s="77"/>
    </row>
    <row r="449" spans="2:13" ht="13.5">
      <c r="B449" s="82"/>
      <c r="C449" s="82"/>
      <c r="F449" s="78"/>
      <c r="H449" s="80"/>
      <c r="I449" s="80"/>
      <c r="J449" s="146"/>
      <c r="K449" s="88"/>
      <c r="L449" s="78"/>
      <c r="M449" s="77"/>
    </row>
    <row r="450" spans="2:12" ht="13.5">
      <c r="B450" s="475" t="s">
        <v>5</v>
      </c>
      <c r="C450" s="475"/>
      <c r="D450" s="476" t="s">
        <v>6</v>
      </c>
      <c r="E450" s="476"/>
      <c r="F450" s="476"/>
      <c r="G450" s="476"/>
      <c r="J450" s="76"/>
      <c r="K450" s="76"/>
      <c r="L450" s="78">
        <f>IF(G450="","",IF(COUNTIF($G$19:$G$580,G450)&gt;1,"2重登録","OK"))</f>
      </c>
    </row>
    <row r="451" spans="2:12" ht="13.5">
      <c r="B451" s="475"/>
      <c r="C451" s="475"/>
      <c r="D451" s="476"/>
      <c r="E451" s="476"/>
      <c r="F451" s="476"/>
      <c r="G451" s="476"/>
      <c r="J451" s="76"/>
      <c r="K451" s="76"/>
      <c r="L451" s="78"/>
    </row>
    <row r="452" spans="2:12" ht="13.5">
      <c r="B452" s="132"/>
      <c r="C452" s="132"/>
      <c r="D452" s="147"/>
      <c r="E452" s="147"/>
      <c r="F452" s="147"/>
      <c r="G452" s="76" t="s">
        <v>7</v>
      </c>
      <c r="H452" s="471" t="s">
        <v>8</v>
      </c>
      <c r="I452" s="471"/>
      <c r="J452" s="471"/>
      <c r="K452" s="78"/>
      <c r="L452" s="78"/>
    </row>
    <row r="453" spans="2:12" ht="13.5">
      <c r="B453" s="132"/>
      <c r="C453" s="132"/>
      <c r="D453" s="147"/>
      <c r="E453" s="147"/>
      <c r="F453" s="147"/>
      <c r="G453" s="115">
        <f>COUNTIF(M456:M473,"東近江市")</f>
        <v>5</v>
      </c>
      <c r="H453" s="472">
        <f>(G453/RIGHT(A473,2))</f>
        <v>0.2777777777777778</v>
      </c>
      <c r="I453" s="472"/>
      <c r="J453" s="472"/>
      <c r="K453" s="78"/>
      <c r="L453" s="78"/>
    </row>
    <row r="454" spans="2:12" ht="13.5">
      <c r="B454" s="77"/>
      <c r="C454" s="77"/>
      <c r="D454" s="132"/>
      <c r="F454" s="78">
        <f>A454</f>
        <v>0</v>
      </c>
      <c r="K454" s="88"/>
      <c r="L454" s="78"/>
    </row>
    <row r="455" spans="2:12" ht="13.5">
      <c r="B455" s="473"/>
      <c r="C455" s="473"/>
      <c r="D455" s="110" t="s">
        <v>1120</v>
      </c>
      <c r="E455" s="110"/>
      <c r="F455" s="110"/>
      <c r="G455" s="115"/>
      <c r="H455" s="116" t="s">
        <v>1121</v>
      </c>
      <c r="K455" s="88"/>
      <c r="L455" s="78"/>
    </row>
    <row r="456" spans="1:13" ht="13.5">
      <c r="A456" s="78" t="s">
        <v>183</v>
      </c>
      <c r="B456" s="148" t="s">
        <v>184</v>
      </c>
      <c r="C456" s="148" t="s">
        <v>455</v>
      </c>
      <c r="D456" s="77" t="s">
        <v>124</v>
      </c>
      <c r="F456" s="78" t="str">
        <f aca="true" t="shared" si="41" ref="F456:F472">A456</f>
        <v>S01</v>
      </c>
      <c r="G456" s="76" t="str">
        <f>B456&amp;C456</f>
        <v>宇尾数行</v>
      </c>
      <c r="H456" s="80" t="s">
        <v>9</v>
      </c>
      <c r="I456" s="80" t="s">
        <v>853</v>
      </c>
      <c r="J456" s="90">
        <v>1960</v>
      </c>
      <c r="K456" s="88">
        <f aca="true" t="shared" si="42" ref="K456:K475">IF(J456="","",(2014-J456))</f>
        <v>54</v>
      </c>
      <c r="L456" s="78" t="str">
        <f aca="true" t="shared" si="43" ref="L456:L471">IF(G456="","",IF(COUNTIF($G$20:$G$524,G456)&gt;1,"2重登録","OK"))</f>
        <v>OK</v>
      </c>
      <c r="M456" s="82" t="s">
        <v>1334</v>
      </c>
    </row>
    <row r="457" spans="1:13" ht="13.5">
      <c r="A457" s="78" t="s">
        <v>10</v>
      </c>
      <c r="B457" s="148" t="s">
        <v>457</v>
      </c>
      <c r="C457" s="149" t="s">
        <v>458</v>
      </c>
      <c r="D457" s="77" t="s">
        <v>124</v>
      </c>
      <c r="F457" s="78" t="str">
        <f t="shared" si="41"/>
        <v>S02</v>
      </c>
      <c r="G457" s="76" t="str">
        <f>B457&amp;C457</f>
        <v>小倉俊郎</v>
      </c>
      <c r="H457" s="80" t="s">
        <v>9</v>
      </c>
      <c r="I457" s="80" t="s">
        <v>853</v>
      </c>
      <c r="J457" s="90">
        <v>1959</v>
      </c>
      <c r="K457" s="88">
        <f t="shared" si="42"/>
        <v>55</v>
      </c>
      <c r="L457" s="78" t="str">
        <f t="shared" si="43"/>
        <v>OK</v>
      </c>
      <c r="M457" s="82"/>
    </row>
    <row r="458" spans="1:13" ht="13.5">
      <c r="A458" s="78" t="s">
        <v>185</v>
      </c>
      <c r="B458" s="77" t="s">
        <v>11</v>
      </c>
      <c r="C458" s="77" t="s">
        <v>12</v>
      </c>
      <c r="D458" s="77" t="s">
        <v>124</v>
      </c>
      <c r="F458" s="78" t="str">
        <f t="shared" si="41"/>
        <v>S03</v>
      </c>
      <c r="G458" s="76" t="str">
        <f>B458&amp;C458</f>
        <v>梅田隆</v>
      </c>
      <c r="H458" s="80" t="s">
        <v>9</v>
      </c>
      <c r="I458" s="80" t="s">
        <v>853</v>
      </c>
      <c r="J458" s="90">
        <v>1966</v>
      </c>
      <c r="K458" s="88">
        <f t="shared" si="42"/>
        <v>48</v>
      </c>
      <c r="L458" s="78" t="str">
        <f t="shared" si="43"/>
        <v>OK</v>
      </c>
      <c r="M458" s="82"/>
    </row>
    <row r="459" spans="1:13" ht="13.5">
      <c r="A459" s="78" t="s">
        <v>186</v>
      </c>
      <c r="B459" s="148" t="s">
        <v>460</v>
      </c>
      <c r="C459" s="149" t="s">
        <v>461</v>
      </c>
      <c r="D459" s="77" t="s">
        <v>124</v>
      </c>
      <c r="F459" s="76" t="str">
        <f t="shared" si="41"/>
        <v>S04</v>
      </c>
      <c r="G459" s="76" t="str">
        <f aca="true" t="shared" si="44" ref="G459:G472">B459&amp;C459</f>
        <v>北野智尋</v>
      </c>
      <c r="H459" s="80" t="s">
        <v>9</v>
      </c>
      <c r="I459" s="80" t="s">
        <v>853</v>
      </c>
      <c r="J459" s="87">
        <v>1970</v>
      </c>
      <c r="K459" s="88">
        <f t="shared" si="42"/>
        <v>44</v>
      </c>
      <c r="L459" s="78" t="str">
        <f t="shared" si="43"/>
        <v>OK</v>
      </c>
      <c r="M459" s="82"/>
    </row>
    <row r="460" spans="1:13" ht="13.5">
      <c r="A460" s="78" t="s">
        <v>187</v>
      </c>
      <c r="B460" s="148" t="s">
        <v>462</v>
      </c>
      <c r="C460" s="148" t="s">
        <v>463</v>
      </c>
      <c r="D460" s="77" t="s">
        <v>124</v>
      </c>
      <c r="F460" s="78" t="str">
        <f t="shared" si="41"/>
        <v>S05</v>
      </c>
      <c r="G460" s="76" t="str">
        <f t="shared" si="44"/>
        <v>木森厚志</v>
      </c>
      <c r="H460" s="80" t="s">
        <v>9</v>
      </c>
      <c r="I460" s="80" t="s">
        <v>853</v>
      </c>
      <c r="J460" s="90">
        <v>1961</v>
      </c>
      <c r="K460" s="88">
        <f t="shared" si="42"/>
        <v>53</v>
      </c>
      <c r="L460" s="78" t="str">
        <f t="shared" si="43"/>
        <v>OK</v>
      </c>
      <c r="M460" s="82"/>
    </row>
    <row r="461" spans="1:13" ht="13.5">
      <c r="A461" s="78" t="s">
        <v>188</v>
      </c>
      <c r="B461" s="148" t="s">
        <v>465</v>
      </c>
      <c r="C461" s="149" t="s">
        <v>466</v>
      </c>
      <c r="D461" s="77" t="s">
        <v>124</v>
      </c>
      <c r="F461" s="78" t="str">
        <f t="shared" si="41"/>
        <v>S06</v>
      </c>
      <c r="G461" s="76" t="str">
        <f t="shared" si="44"/>
        <v>田中宏樹</v>
      </c>
      <c r="H461" s="80" t="s">
        <v>9</v>
      </c>
      <c r="I461" s="80" t="s">
        <v>853</v>
      </c>
      <c r="J461" s="87">
        <v>1965</v>
      </c>
      <c r="K461" s="88">
        <f t="shared" si="42"/>
        <v>49</v>
      </c>
      <c r="L461" s="78" t="str">
        <f t="shared" si="43"/>
        <v>OK</v>
      </c>
      <c r="M461" s="82"/>
    </row>
    <row r="462" spans="1:13" ht="13.5">
      <c r="A462" s="78" t="s">
        <v>189</v>
      </c>
      <c r="B462" s="148" t="s">
        <v>467</v>
      </c>
      <c r="C462" s="149" t="s">
        <v>468</v>
      </c>
      <c r="D462" s="77" t="s">
        <v>124</v>
      </c>
      <c r="F462" s="78" t="str">
        <f t="shared" si="41"/>
        <v>S07</v>
      </c>
      <c r="G462" s="76" t="str">
        <f t="shared" si="44"/>
        <v>坪田敏裕</v>
      </c>
      <c r="H462" s="80" t="s">
        <v>9</v>
      </c>
      <c r="I462" s="80" t="s">
        <v>853</v>
      </c>
      <c r="J462" s="90">
        <v>1965</v>
      </c>
      <c r="K462" s="88">
        <f t="shared" si="42"/>
        <v>49</v>
      </c>
      <c r="L462" s="78" t="str">
        <f t="shared" si="43"/>
        <v>OK</v>
      </c>
      <c r="M462" s="82"/>
    </row>
    <row r="463" spans="1:13" ht="13.5">
      <c r="A463" s="78" t="s">
        <v>190</v>
      </c>
      <c r="B463" s="148" t="s">
        <v>976</v>
      </c>
      <c r="C463" s="149" t="s">
        <v>971</v>
      </c>
      <c r="D463" s="77" t="s">
        <v>349</v>
      </c>
      <c r="F463" s="78" t="str">
        <f t="shared" si="41"/>
        <v>S08</v>
      </c>
      <c r="G463" s="76" t="str">
        <f t="shared" si="44"/>
        <v>坂口直也</v>
      </c>
      <c r="H463" s="80" t="s">
        <v>13</v>
      </c>
      <c r="I463" s="80" t="s">
        <v>853</v>
      </c>
      <c r="J463" s="90">
        <v>1971</v>
      </c>
      <c r="K463" s="88">
        <f t="shared" si="42"/>
        <v>43</v>
      </c>
      <c r="L463" s="78" t="str">
        <f t="shared" si="43"/>
        <v>OK</v>
      </c>
      <c r="M463" s="82"/>
    </row>
    <row r="464" spans="1:13" ht="13.5">
      <c r="A464" s="78" t="s">
        <v>191</v>
      </c>
      <c r="B464" s="148" t="s">
        <v>470</v>
      </c>
      <c r="C464" s="149" t="s">
        <v>471</v>
      </c>
      <c r="D464" s="77" t="s">
        <v>349</v>
      </c>
      <c r="F464" s="78" t="str">
        <f t="shared" si="41"/>
        <v>S09</v>
      </c>
      <c r="G464" s="76" t="str">
        <f t="shared" si="44"/>
        <v>生岩寛史</v>
      </c>
      <c r="H464" s="80" t="s">
        <v>13</v>
      </c>
      <c r="I464" s="80" t="s">
        <v>853</v>
      </c>
      <c r="J464" s="90">
        <v>1978</v>
      </c>
      <c r="K464" s="88">
        <f t="shared" si="42"/>
        <v>36</v>
      </c>
      <c r="L464" s="78" t="str">
        <f t="shared" si="43"/>
        <v>OK</v>
      </c>
      <c r="M464" s="82"/>
    </row>
    <row r="465" spans="1:13" ht="13.5">
      <c r="A465" s="78" t="s">
        <v>192</v>
      </c>
      <c r="B465" s="148" t="s">
        <v>350</v>
      </c>
      <c r="C465" s="149" t="s">
        <v>14</v>
      </c>
      <c r="D465" s="77" t="s">
        <v>349</v>
      </c>
      <c r="F465" s="78" t="str">
        <f t="shared" si="41"/>
        <v>S10</v>
      </c>
      <c r="G465" s="76" t="str">
        <f t="shared" si="44"/>
        <v>濱田 毅</v>
      </c>
      <c r="H465" s="80" t="s">
        <v>13</v>
      </c>
      <c r="I465" s="80" t="s">
        <v>853</v>
      </c>
      <c r="J465" s="90">
        <v>1962</v>
      </c>
      <c r="K465" s="88">
        <f t="shared" si="42"/>
        <v>52</v>
      </c>
      <c r="L465" s="78" t="str">
        <f t="shared" si="43"/>
        <v>OK</v>
      </c>
      <c r="M465" s="82"/>
    </row>
    <row r="466" spans="1:13" ht="13.5">
      <c r="A466" s="78" t="s">
        <v>193</v>
      </c>
      <c r="B466" s="148" t="s">
        <v>472</v>
      </c>
      <c r="C466" s="149" t="s">
        <v>473</v>
      </c>
      <c r="D466" s="77" t="s">
        <v>349</v>
      </c>
      <c r="F466" s="76" t="str">
        <f t="shared" si="41"/>
        <v>S11</v>
      </c>
      <c r="G466" s="76" t="str">
        <f t="shared" si="44"/>
        <v>別宮敏朗</v>
      </c>
      <c r="H466" s="80" t="s">
        <v>13</v>
      </c>
      <c r="I466" s="80" t="s">
        <v>853</v>
      </c>
      <c r="J466" s="90">
        <v>1947</v>
      </c>
      <c r="K466" s="88">
        <f t="shared" si="42"/>
        <v>67</v>
      </c>
      <c r="L466" s="78" t="str">
        <f t="shared" si="43"/>
        <v>OK</v>
      </c>
      <c r="M466" s="82"/>
    </row>
    <row r="467" spans="1:13" ht="13.5">
      <c r="A467" s="78" t="s">
        <v>194</v>
      </c>
      <c r="B467" s="148" t="s">
        <v>474</v>
      </c>
      <c r="C467" s="149" t="s">
        <v>475</v>
      </c>
      <c r="D467" s="77" t="s">
        <v>349</v>
      </c>
      <c r="F467" s="78" t="str">
        <f t="shared" si="41"/>
        <v>S12</v>
      </c>
      <c r="G467" s="76" t="str">
        <f t="shared" si="44"/>
        <v>松岡俊孝</v>
      </c>
      <c r="H467" s="80" t="s">
        <v>13</v>
      </c>
      <c r="I467" s="80" t="s">
        <v>853</v>
      </c>
      <c r="J467" s="87">
        <v>1978</v>
      </c>
      <c r="K467" s="88">
        <f t="shared" si="42"/>
        <v>36</v>
      </c>
      <c r="L467" s="78" t="str">
        <f t="shared" si="43"/>
        <v>OK</v>
      </c>
      <c r="M467" s="82"/>
    </row>
    <row r="468" spans="1:13" ht="13.5">
      <c r="A468" s="78" t="s">
        <v>195</v>
      </c>
      <c r="B468" s="148" t="s">
        <v>476</v>
      </c>
      <c r="C468" s="149" t="s">
        <v>477</v>
      </c>
      <c r="D468" s="77" t="s">
        <v>349</v>
      </c>
      <c r="F468" s="78" t="str">
        <f t="shared" si="41"/>
        <v>S13</v>
      </c>
      <c r="G468" s="76" t="str">
        <f t="shared" si="44"/>
        <v>宮本佳明</v>
      </c>
      <c r="H468" s="80" t="s">
        <v>13</v>
      </c>
      <c r="I468" s="80" t="s">
        <v>853</v>
      </c>
      <c r="J468" s="90">
        <v>1981</v>
      </c>
      <c r="K468" s="88">
        <f t="shared" si="42"/>
        <v>33</v>
      </c>
      <c r="L468" s="78" t="str">
        <f t="shared" si="43"/>
        <v>OK</v>
      </c>
      <c r="M468" s="82"/>
    </row>
    <row r="469" spans="1:13" ht="13.5">
      <c r="A469" s="78" t="s">
        <v>196</v>
      </c>
      <c r="B469" s="148" t="s">
        <v>181</v>
      </c>
      <c r="C469" s="133" t="s">
        <v>549</v>
      </c>
      <c r="D469" s="77" t="s">
        <v>349</v>
      </c>
      <c r="F469" s="78" t="str">
        <f>A469</f>
        <v>S14</v>
      </c>
      <c r="G469" s="76" t="str">
        <f>B469&amp;C469</f>
        <v>松田憲次</v>
      </c>
      <c r="H469" s="80" t="s">
        <v>13</v>
      </c>
      <c r="I469" s="80" t="s">
        <v>853</v>
      </c>
      <c r="J469" s="90">
        <v>1964</v>
      </c>
      <c r="K469" s="88">
        <f t="shared" si="42"/>
        <v>50</v>
      </c>
      <c r="L469" s="78" t="str">
        <f t="shared" si="43"/>
        <v>OK</v>
      </c>
      <c r="M469" s="82" t="s">
        <v>1361</v>
      </c>
    </row>
    <row r="470" spans="1:13" ht="13.5">
      <c r="A470" s="78" t="s">
        <v>197</v>
      </c>
      <c r="B470" s="148" t="s">
        <v>15</v>
      </c>
      <c r="C470" s="148" t="s">
        <v>198</v>
      </c>
      <c r="D470" s="77" t="s">
        <v>349</v>
      </c>
      <c r="F470" s="78" t="str">
        <f>A470</f>
        <v>S15</v>
      </c>
      <c r="G470" s="76" t="str">
        <f>B470&amp;C470</f>
        <v>宇尾 翼</v>
      </c>
      <c r="H470" s="80" t="s">
        <v>13</v>
      </c>
      <c r="I470" s="80" t="s">
        <v>853</v>
      </c>
      <c r="J470" s="90">
        <v>1996</v>
      </c>
      <c r="K470" s="88">
        <f t="shared" si="42"/>
        <v>18</v>
      </c>
      <c r="L470" s="78" t="str">
        <f t="shared" si="43"/>
        <v>OK</v>
      </c>
      <c r="M470" s="82" t="s">
        <v>1361</v>
      </c>
    </row>
    <row r="471" spans="1:13" ht="13.5">
      <c r="A471" s="78" t="s">
        <v>199</v>
      </c>
      <c r="B471" s="121" t="s">
        <v>478</v>
      </c>
      <c r="C471" s="122" t="s">
        <v>479</v>
      </c>
      <c r="D471" s="77" t="s">
        <v>349</v>
      </c>
      <c r="F471" s="78" t="str">
        <f t="shared" si="41"/>
        <v>S16</v>
      </c>
      <c r="G471" s="76" t="str">
        <f t="shared" si="44"/>
        <v>梅田陽子</v>
      </c>
      <c r="H471" s="80" t="s">
        <v>13</v>
      </c>
      <c r="I471" s="80" t="s">
        <v>1083</v>
      </c>
      <c r="J471" s="90">
        <v>1967</v>
      </c>
      <c r="K471" s="88">
        <f t="shared" si="42"/>
        <v>47</v>
      </c>
      <c r="L471" s="78" t="str">
        <f t="shared" si="43"/>
        <v>OK</v>
      </c>
      <c r="M471" s="82"/>
    </row>
    <row r="472" spans="1:13" ht="13.5">
      <c r="A472" s="78" t="s">
        <v>200</v>
      </c>
      <c r="B472" s="121" t="s">
        <v>480</v>
      </c>
      <c r="C472" s="122" t="s">
        <v>481</v>
      </c>
      <c r="D472" s="77" t="s">
        <v>349</v>
      </c>
      <c r="F472" s="78" t="str">
        <f t="shared" si="41"/>
        <v>S17</v>
      </c>
      <c r="G472" s="76" t="str">
        <f t="shared" si="44"/>
        <v>鈴木春美</v>
      </c>
      <c r="H472" s="80" t="s">
        <v>13</v>
      </c>
      <c r="I472" s="80" t="s">
        <v>1083</v>
      </c>
      <c r="J472" s="90">
        <v>1965</v>
      </c>
      <c r="K472" s="88">
        <f t="shared" si="42"/>
        <v>49</v>
      </c>
      <c r="L472" s="78" t="str">
        <f>IF(G472="","",IF(COUNTIF($G$20:$G$562,G472)&gt;1,"2重登録","OK"))</f>
        <v>OK</v>
      </c>
      <c r="M472" s="82" t="s">
        <v>1361</v>
      </c>
    </row>
    <row r="473" spans="1:13" ht="13.5">
      <c r="A473" s="78" t="s">
        <v>201</v>
      </c>
      <c r="B473" s="121" t="s">
        <v>985</v>
      </c>
      <c r="C473" s="122" t="s">
        <v>986</v>
      </c>
      <c r="D473" s="77" t="s">
        <v>349</v>
      </c>
      <c r="F473" s="78" t="str">
        <f>A473</f>
        <v>S18</v>
      </c>
      <c r="G473" s="76" t="str">
        <f>B473&amp;C473</f>
        <v>川端文子</v>
      </c>
      <c r="H473" s="80" t="s">
        <v>13</v>
      </c>
      <c r="I473" s="80" t="s">
        <v>1083</v>
      </c>
      <c r="J473" s="110">
        <v>1967</v>
      </c>
      <c r="K473" s="88">
        <f t="shared" si="42"/>
        <v>47</v>
      </c>
      <c r="L473" s="78" t="str">
        <f>IF(G473="","",IF(COUNTIF($G$20:$G$524,G473)&gt;1,"2重登録","OK"))</f>
        <v>OK</v>
      </c>
      <c r="M473" s="82" t="s">
        <v>1361</v>
      </c>
    </row>
    <row r="474" spans="1:12" ht="13.5">
      <c r="A474" s="78" t="s">
        <v>125</v>
      </c>
      <c r="B474" s="121" t="s">
        <v>126</v>
      </c>
      <c r="C474" s="228" t="s">
        <v>16</v>
      </c>
      <c r="D474" s="77" t="s">
        <v>17</v>
      </c>
      <c r="E474"/>
      <c r="F474" s="78" t="str">
        <f>A474</f>
        <v>S19</v>
      </c>
      <c r="G474" s="76" t="str">
        <f>B474&amp;C474</f>
        <v>更家真佐子</v>
      </c>
      <c r="H474" s="80" t="s">
        <v>18</v>
      </c>
      <c r="I474" s="80" t="s">
        <v>1083</v>
      </c>
      <c r="J474" s="110">
        <v>1951</v>
      </c>
      <c r="K474" s="88">
        <f t="shared" si="42"/>
        <v>63</v>
      </c>
      <c r="L474" s="78" t="str">
        <f>IF(G474="","",IF(COUNTIF($G$3:$G$541,G474)&gt;1,"2重登録","OK"))</f>
        <v>OK</v>
      </c>
    </row>
    <row r="475" spans="1:12" ht="13.5">
      <c r="A475" s="78" t="s">
        <v>127</v>
      </c>
      <c r="B475" s="121" t="s">
        <v>892</v>
      </c>
      <c r="C475" s="122" t="s">
        <v>128</v>
      </c>
      <c r="D475" s="77" t="s">
        <v>129</v>
      </c>
      <c r="E475"/>
      <c r="F475" s="78" t="str">
        <f>A475</f>
        <v>S20</v>
      </c>
      <c r="G475" s="76" t="str">
        <f>B475&amp;C475</f>
        <v>田中由紀</v>
      </c>
      <c r="H475" s="80" t="s">
        <v>19</v>
      </c>
      <c r="I475" s="80" t="s">
        <v>1083</v>
      </c>
      <c r="J475" s="110">
        <v>1968</v>
      </c>
      <c r="K475" s="88">
        <f t="shared" si="42"/>
        <v>46</v>
      </c>
      <c r="L475" s="78" t="str">
        <f>IF(G475="","",IF(COUNTIF($G$3:$G$541,G475)&gt;1,"2重登録","OK"))</f>
        <v>OK</v>
      </c>
    </row>
    <row r="476" spans="1:13" ht="13.5">
      <c r="A476" s="76" t="s">
        <v>20</v>
      </c>
      <c r="B476" s="230" t="s">
        <v>21</v>
      </c>
      <c r="C476" s="231" t="s">
        <v>22</v>
      </c>
      <c r="D476" s="77" t="s">
        <v>23</v>
      </c>
      <c r="F476" s="78" t="str">
        <f>A476</f>
        <v>S21</v>
      </c>
      <c r="G476" s="76" t="str">
        <f>B476&amp;C476</f>
        <v>仰倉隆男</v>
      </c>
      <c r="H476" s="80" t="s">
        <v>13</v>
      </c>
      <c r="I476" s="80" t="s">
        <v>384</v>
      </c>
      <c r="J476" s="110">
        <v>1953</v>
      </c>
      <c r="K476" s="88">
        <f>IF(J476="","",(2014-J476))</f>
        <v>61</v>
      </c>
      <c r="L476" s="78" t="str">
        <f>IF(G476="","",IF(COUNTIF($G$3:$G$541,G476)&gt;1,"2重登録","OK"))</f>
        <v>OK</v>
      </c>
      <c r="M476" s="82"/>
    </row>
    <row r="477" spans="2:12" ht="13.5">
      <c r="B477" s="167"/>
      <c r="C477" s="167"/>
      <c r="D477" s="77"/>
      <c r="E477" s="79"/>
      <c r="H477" s="80"/>
      <c r="I477" s="79"/>
      <c r="J477" s="89"/>
      <c r="K477" s="222"/>
      <c r="L477" s="78"/>
    </row>
    <row r="478" spans="2:12" ht="13.5">
      <c r="B478" s="167"/>
      <c r="C478" s="167"/>
      <c r="D478" s="77"/>
      <c r="E478" s="79"/>
      <c r="H478" s="80"/>
      <c r="I478" s="79"/>
      <c r="J478" s="89"/>
      <c r="K478" s="222"/>
      <c r="L478" s="78"/>
    </row>
    <row r="479" spans="2:12" ht="13.5">
      <c r="B479" s="167"/>
      <c r="C479" s="167"/>
      <c r="D479" s="77"/>
      <c r="E479" s="79"/>
      <c r="H479" s="80"/>
      <c r="I479" s="79"/>
      <c r="J479" s="89"/>
      <c r="K479" s="222"/>
      <c r="L479" s="78"/>
    </row>
    <row r="480" spans="2:12" ht="13.5">
      <c r="B480" s="167"/>
      <c r="C480" s="167"/>
      <c r="D480" s="77"/>
      <c r="E480" s="79"/>
      <c r="H480" s="80"/>
      <c r="I480" s="79"/>
      <c r="J480" s="89"/>
      <c r="K480" s="222"/>
      <c r="L480" s="78"/>
    </row>
    <row r="481" spans="2:12" ht="13.5">
      <c r="B481" s="167"/>
      <c r="C481" s="167"/>
      <c r="D481" s="77"/>
      <c r="E481" s="79"/>
      <c r="H481" s="80"/>
      <c r="I481" s="79"/>
      <c r="J481" s="89"/>
      <c r="K481" s="222"/>
      <c r="L481" s="78"/>
    </row>
    <row r="482" spans="2:12" ht="13.5">
      <c r="B482" s="167"/>
      <c r="C482" s="167"/>
      <c r="D482" s="77"/>
      <c r="E482" s="79"/>
      <c r="H482" s="80"/>
      <c r="I482" s="79"/>
      <c r="J482" s="89"/>
      <c r="K482" s="222"/>
      <c r="L482" s="78"/>
    </row>
    <row r="483" spans="2:12" ht="13.5">
      <c r="B483" s="167"/>
      <c r="C483" s="167"/>
      <c r="D483" s="77"/>
      <c r="E483" s="79"/>
      <c r="H483" s="80"/>
      <c r="I483" s="79"/>
      <c r="J483" s="89"/>
      <c r="K483" s="222"/>
      <c r="L483" s="78"/>
    </row>
    <row r="484" spans="2:12" ht="13.5">
      <c r="B484" s="167"/>
      <c r="C484" s="167"/>
      <c r="D484" s="77"/>
      <c r="E484" s="79"/>
      <c r="H484" s="80"/>
      <c r="I484" s="79"/>
      <c r="J484" s="89"/>
      <c r="K484" s="222"/>
      <c r="L484" s="78"/>
    </row>
    <row r="485" spans="2:12" ht="13.5">
      <c r="B485" s="167"/>
      <c r="C485" s="167"/>
      <c r="D485" s="77"/>
      <c r="E485" s="79"/>
      <c r="H485" s="80"/>
      <c r="I485" s="79"/>
      <c r="J485" s="89"/>
      <c r="K485" s="222"/>
      <c r="L485" s="78"/>
    </row>
    <row r="486" spans="2:12" ht="13.5">
      <c r="B486" s="167"/>
      <c r="C486" s="167"/>
      <c r="D486" s="77"/>
      <c r="E486" s="79"/>
      <c r="H486" s="80"/>
      <c r="I486" s="79"/>
      <c r="J486" s="89"/>
      <c r="K486" s="222"/>
      <c r="L486" s="78"/>
    </row>
    <row r="487" spans="2:12" ht="13.5">
      <c r="B487" s="167"/>
      <c r="C487" s="167"/>
      <c r="D487" s="77"/>
      <c r="E487" s="79"/>
      <c r="H487" s="80"/>
      <c r="I487" s="79"/>
      <c r="J487" s="89"/>
      <c r="K487" s="222"/>
      <c r="L487" s="78"/>
    </row>
    <row r="488" spans="2:12" ht="13.5">
      <c r="B488" s="167"/>
      <c r="C488" s="167"/>
      <c r="D488" s="77"/>
      <c r="E488" s="79"/>
      <c r="H488" s="80"/>
      <c r="I488" s="79"/>
      <c r="J488" s="89"/>
      <c r="K488" s="222"/>
      <c r="L488" s="78"/>
    </row>
    <row r="489" spans="2:12" ht="13.5">
      <c r="B489" s="167"/>
      <c r="C489" s="167"/>
      <c r="D489" s="77"/>
      <c r="E489" s="79"/>
      <c r="H489" s="80"/>
      <c r="I489" s="79"/>
      <c r="J489" s="89"/>
      <c r="K489" s="222"/>
      <c r="L489" s="78"/>
    </row>
    <row r="490" spans="2:12" ht="13.5">
      <c r="B490" s="167"/>
      <c r="C490" s="167"/>
      <c r="D490" s="77"/>
      <c r="E490" s="79"/>
      <c r="H490" s="80"/>
      <c r="I490" s="79"/>
      <c r="J490" s="89"/>
      <c r="K490" s="222"/>
      <c r="L490" s="78"/>
    </row>
    <row r="491" spans="2:12" ht="13.5">
      <c r="B491" s="167"/>
      <c r="C491" s="167"/>
      <c r="D491" s="77"/>
      <c r="E491" s="79"/>
      <c r="H491" s="80"/>
      <c r="I491" s="79"/>
      <c r="J491" s="89"/>
      <c r="K491" s="222"/>
      <c r="L491" s="78"/>
    </row>
    <row r="492" spans="2:12" ht="13.5">
      <c r="B492" s="167"/>
      <c r="C492" s="167"/>
      <c r="D492" s="77"/>
      <c r="E492" s="79"/>
      <c r="H492" s="80"/>
      <c r="I492" s="79"/>
      <c r="J492" s="89"/>
      <c r="K492" s="222"/>
      <c r="L492" s="78"/>
    </row>
    <row r="493" spans="2:12" ht="13.5">
      <c r="B493" s="167"/>
      <c r="C493" s="167"/>
      <c r="D493" s="77"/>
      <c r="E493" s="79"/>
      <c r="H493" s="80"/>
      <c r="I493" s="79"/>
      <c r="J493" s="89"/>
      <c r="K493" s="222"/>
      <c r="L493" s="78"/>
    </row>
    <row r="494" spans="2:12" ht="13.5">
      <c r="B494" s="167"/>
      <c r="C494" s="167"/>
      <c r="D494" s="77"/>
      <c r="E494" s="79"/>
      <c r="H494" s="80"/>
      <c r="I494" s="79"/>
      <c r="J494" s="89"/>
      <c r="K494" s="222"/>
      <c r="L494" s="78"/>
    </row>
    <row r="495" spans="2:12" ht="13.5">
      <c r="B495" s="167"/>
      <c r="C495" s="167"/>
      <c r="D495" s="77"/>
      <c r="E495" s="79"/>
      <c r="H495" s="80"/>
      <c r="I495" s="79"/>
      <c r="J495" s="89"/>
      <c r="K495" s="222"/>
      <c r="L495" s="78"/>
    </row>
    <row r="496" spans="2:12" ht="13.5">
      <c r="B496" s="167"/>
      <c r="C496" s="167"/>
      <c r="D496" s="77"/>
      <c r="E496" s="79"/>
      <c r="H496" s="80"/>
      <c r="I496" s="79"/>
      <c r="J496" s="89"/>
      <c r="K496" s="222"/>
      <c r="L496" s="78"/>
    </row>
    <row r="497" spans="2:12" ht="13.5">
      <c r="B497" s="167"/>
      <c r="C497" s="167"/>
      <c r="D497" s="77"/>
      <c r="E497" s="79"/>
      <c r="H497" s="80"/>
      <c r="I497" s="79"/>
      <c r="J497" s="89"/>
      <c r="K497" s="222"/>
      <c r="L497" s="78"/>
    </row>
    <row r="498" spans="2:12" ht="13.5">
      <c r="B498" s="167"/>
      <c r="C498" s="167"/>
      <c r="D498" s="77"/>
      <c r="E498" s="79"/>
      <c r="H498" s="80"/>
      <c r="I498" s="79"/>
      <c r="J498" s="89"/>
      <c r="K498" s="222"/>
      <c r="L498" s="78"/>
    </row>
    <row r="499" spans="2:12" ht="13.5">
      <c r="B499" s="167"/>
      <c r="C499" s="167"/>
      <c r="D499" s="77"/>
      <c r="E499" s="79"/>
      <c r="H499" s="80"/>
      <c r="I499" s="79"/>
      <c r="J499" s="89"/>
      <c r="K499" s="222"/>
      <c r="L499" s="78"/>
    </row>
    <row r="500" spans="2:12" ht="13.5">
      <c r="B500" s="167"/>
      <c r="C500" s="167"/>
      <c r="D500" s="77"/>
      <c r="E500" s="79"/>
      <c r="H500" s="80"/>
      <c r="I500" s="79"/>
      <c r="J500" s="89"/>
      <c r="K500" s="222"/>
      <c r="L500" s="78"/>
    </row>
    <row r="501" spans="2:12" ht="13.5">
      <c r="B501" s="167"/>
      <c r="C501" s="167"/>
      <c r="D501" s="77"/>
      <c r="E501" s="79"/>
      <c r="H501" s="80"/>
      <c r="I501" s="79"/>
      <c r="J501" s="89"/>
      <c r="K501" s="222"/>
      <c r="L501" s="78"/>
    </row>
    <row r="502" spans="2:12" ht="13.5">
      <c r="B502" s="167"/>
      <c r="C502" s="167"/>
      <c r="D502" s="77"/>
      <c r="E502" s="79"/>
      <c r="H502" s="80"/>
      <c r="I502" s="79"/>
      <c r="J502" s="89"/>
      <c r="K502" s="222"/>
      <c r="L502" s="78"/>
    </row>
    <row r="503" spans="2:12" ht="13.5">
      <c r="B503" s="167"/>
      <c r="C503" s="167"/>
      <c r="D503" s="77"/>
      <c r="E503" s="79"/>
      <c r="H503" s="80"/>
      <c r="I503" s="79"/>
      <c r="J503" s="89"/>
      <c r="K503" s="222"/>
      <c r="L503" s="78"/>
    </row>
    <row r="504" spans="2:12" ht="13.5">
      <c r="B504" s="167"/>
      <c r="C504" s="167"/>
      <c r="D504" s="77"/>
      <c r="E504" s="79"/>
      <c r="H504" s="80"/>
      <c r="I504" s="79"/>
      <c r="J504" s="89"/>
      <c r="K504" s="222"/>
      <c r="L504" s="78"/>
    </row>
    <row r="505" spans="2:12" ht="13.5">
      <c r="B505" s="167"/>
      <c r="C505" s="167"/>
      <c r="D505" s="77"/>
      <c r="E505" s="79"/>
      <c r="H505" s="80"/>
      <c r="I505" s="79"/>
      <c r="J505" s="89"/>
      <c r="K505" s="222"/>
      <c r="L505" s="78"/>
    </row>
    <row r="506" spans="2:12" ht="13.5">
      <c r="B506" s="167"/>
      <c r="C506" s="167"/>
      <c r="D506" s="77"/>
      <c r="E506" s="79"/>
      <c r="H506" s="80"/>
      <c r="I506" s="79"/>
      <c r="J506" s="89"/>
      <c r="K506" s="222"/>
      <c r="L506" s="78"/>
    </row>
    <row r="507" spans="2:12" ht="13.5">
      <c r="B507" s="167"/>
      <c r="C507" s="167"/>
      <c r="D507" s="77"/>
      <c r="E507" s="79"/>
      <c r="H507" s="80"/>
      <c r="I507" s="79"/>
      <c r="J507" s="89"/>
      <c r="K507" s="222"/>
      <c r="L507" s="78"/>
    </row>
    <row r="508" spans="2:12" ht="13.5">
      <c r="B508" s="167"/>
      <c r="C508" s="167"/>
      <c r="D508" s="77"/>
      <c r="E508" s="79"/>
      <c r="H508" s="80"/>
      <c r="I508" s="79"/>
      <c r="J508" s="89"/>
      <c r="K508" s="222"/>
      <c r="L508" s="78"/>
    </row>
    <row r="509" spans="2:12" ht="13.5">
      <c r="B509" s="167"/>
      <c r="C509" s="167"/>
      <c r="D509" s="77"/>
      <c r="E509" s="79"/>
      <c r="H509" s="80"/>
      <c r="I509" s="79"/>
      <c r="J509" s="89"/>
      <c r="K509" s="222"/>
      <c r="L509" s="78"/>
    </row>
    <row r="510" spans="2:12" ht="13.5">
      <c r="B510" s="167"/>
      <c r="C510" s="167"/>
      <c r="D510" s="77"/>
      <c r="E510" s="79"/>
      <c r="H510" s="80"/>
      <c r="I510" s="79"/>
      <c r="J510" s="89"/>
      <c r="K510" s="222"/>
      <c r="L510" s="78"/>
    </row>
    <row r="511" spans="2:12" ht="13.5">
      <c r="B511" s="167"/>
      <c r="C511" s="167"/>
      <c r="D511" s="77"/>
      <c r="E511" s="79"/>
      <c r="H511" s="80"/>
      <c r="I511" s="79"/>
      <c r="J511" s="89"/>
      <c r="K511" s="222"/>
      <c r="L511" s="78"/>
    </row>
    <row r="512" spans="2:12" s="93" customFormat="1" ht="13.5">
      <c r="B512" s="474" t="s">
        <v>351</v>
      </c>
      <c r="C512" s="474"/>
      <c r="D512" s="474" t="s">
        <v>352</v>
      </c>
      <c r="E512" s="474"/>
      <c r="F512" s="474"/>
      <c r="G512" s="474"/>
      <c r="H512" s="474"/>
      <c r="L512" s="78">
        <f>IF(G512="","",IF(COUNTIF($G$19:$G$580,G512)&gt;1,"2重登録","OK"))</f>
      </c>
    </row>
    <row r="513" spans="2:12" s="93" customFormat="1" ht="13.5">
      <c r="B513" s="474"/>
      <c r="C513" s="474"/>
      <c r="D513" s="474"/>
      <c r="E513" s="474"/>
      <c r="F513" s="474"/>
      <c r="G513" s="474"/>
      <c r="H513" s="474"/>
      <c r="L513" s="78">
        <f>IF(G513="","",IF(COUNTIF($G$19:$G$580,G513)&gt;1,"2重登録","OK"))</f>
      </c>
    </row>
    <row r="514" spans="1:15" s="93" customFormat="1" ht="13.5">
      <c r="A514" s="79"/>
      <c r="B514" s="79"/>
      <c r="C514" s="79"/>
      <c r="D514" s="76"/>
      <c r="E514" s="79"/>
      <c r="F514" s="129"/>
      <c r="G514" s="128" t="s">
        <v>370</v>
      </c>
      <c r="H514" s="128" t="s">
        <v>371</v>
      </c>
      <c r="I514" s="79"/>
      <c r="J514" s="89"/>
      <c r="K514" s="222"/>
      <c r="L514" s="78"/>
      <c r="M514" s="76"/>
      <c r="N514" s="128"/>
      <c r="O514" s="128"/>
    </row>
    <row r="515" spans="1:13" s="93" customFormat="1" ht="13.5">
      <c r="A515" s="79"/>
      <c r="B515" s="484"/>
      <c r="C515" s="484"/>
      <c r="D515" s="76"/>
      <c r="E515" s="79"/>
      <c r="F515" s="129">
        <f>A515</f>
        <v>0</v>
      </c>
      <c r="G515" s="115">
        <f>COUNTIF(M517:M562,"東近江市")</f>
        <v>5</v>
      </c>
      <c r="H515" s="472">
        <f>(G515/RIGHT(A562,2))</f>
        <v>0.10869565217391304</v>
      </c>
      <c r="I515" s="472"/>
      <c r="J515" s="472"/>
      <c r="K515" s="222"/>
      <c r="L515" s="78"/>
      <c r="M515" s="76"/>
    </row>
    <row r="516" spans="1:13" s="93" customFormat="1" ht="13.5">
      <c r="A516" s="79"/>
      <c r="B516" s="100"/>
      <c r="C516" s="100"/>
      <c r="D516" s="110" t="s">
        <v>1120</v>
      </c>
      <c r="E516" s="110"/>
      <c r="F516" s="110"/>
      <c r="G516" s="115"/>
      <c r="H516" s="116" t="s">
        <v>1121</v>
      </c>
      <c r="I516" s="172"/>
      <c r="J516" s="172"/>
      <c r="K516" s="222"/>
      <c r="L516" s="78"/>
      <c r="M516" s="76"/>
    </row>
    <row r="517" spans="1:13" s="93" customFormat="1" ht="13.5">
      <c r="A517" s="101" t="s">
        <v>138</v>
      </c>
      <c r="B517" s="128" t="s">
        <v>202</v>
      </c>
      <c r="C517" s="128" t="s">
        <v>203</v>
      </c>
      <c r="D517" s="79" t="s">
        <v>811</v>
      </c>
      <c r="E517" s="101"/>
      <c r="F517" s="129" t="str">
        <f aca="true" t="shared" si="45" ref="F517:F565">A517</f>
        <v>U01</v>
      </c>
      <c r="G517" s="93" t="str">
        <f aca="true" t="shared" si="46" ref="G517:G546">B517&amp;C517</f>
        <v>安西　司</v>
      </c>
      <c r="H517" s="79" t="s">
        <v>353</v>
      </c>
      <c r="I517" s="108" t="s">
        <v>853</v>
      </c>
      <c r="J517" s="150">
        <v>1977</v>
      </c>
      <c r="K517" s="222">
        <f aca="true" t="shared" si="47" ref="K517:K565">2015-J517</f>
        <v>38</v>
      </c>
      <c r="L517" s="129" t="s">
        <v>224</v>
      </c>
      <c r="M517" s="119" t="s">
        <v>1017</v>
      </c>
    </row>
    <row r="518" spans="1:13" s="93" customFormat="1" ht="14.25">
      <c r="A518" s="101" t="s">
        <v>204</v>
      </c>
      <c r="B518" s="102" t="s">
        <v>872</v>
      </c>
      <c r="C518" s="102" t="s">
        <v>873</v>
      </c>
      <c r="D518" s="79" t="s">
        <v>811</v>
      </c>
      <c r="E518" s="101"/>
      <c r="F518" s="129" t="str">
        <f t="shared" si="45"/>
        <v>U02</v>
      </c>
      <c r="G518" s="93" t="str">
        <f t="shared" si="46"/>
        <v>池上浩幸</v>
      </c>
      <c r="H518" s="79" t="s">
        <v>353</v>
      </c>
      <c r="I518" s="79" t="s">
        <v>853</v>
      </c>
      <c r="J518" s="104">
        <v>1965</v>
      </c>
      <c r="K518" s="222">
        <f t="shared" si="47"/>
        <v>50</v>
      </c>
      <c r="L518" s="129" t="s">
        <v>224</v>
      </c>
      <c r="M518" s="114" t="s">
        <v>427</v>
      </c>
    </row>
    <row r="519" spans="1:13" s="93" customFormat="1" ht="14.25">
      <c r="A519" s="101" t="s">
        <v>812</v>
      </c>
      <c r="B519" s="102" t="s">
        <v>874</v>
      </c>
      <c r="C519" s="102" t="s">
        <v>875</v>
      </c>
      <c r="D519" s="79" t="s">
        <v>811</v>
      </c>
      <c r="E519" s="101"/>
      <c r="F519" s="129" t="str">
        <f t="shared" si="45"/>
        <v>U03</v>
      </c>
      <c r="G519" s="93" t="str">
        <f t="shared" si="46"/>
        <v>石井正俊</v>
      </c>
      <c r="H519" s="79" t="s">
        <v>353</v>
      </c>
      <c r="I519" s="79" t="s">
        <v>853</v>
      </c>
      <c r="J519" s="104">
        <v>1975</v>
      </c>
      <c r="K519" s="222">
        <f t="shared" si="47"/>
        <v>40</v>
      </c>
      <c r="L519" s="129" t="s">
        <v>224</v>
      </c>
      <c r="M519" s="114" t="s">
        <v>428</v>
      </c>
    </row>
    <row r="520" spans="1:13" s="93" customFormat="1" ht="13.5">
      <c r="A520" s="101" t="s">
        <v>813</v>
      </c>
      <c r="B520" s="128" t="s">
        <v>205</v>
      </c>
      <c r="C520" s="128" t="s">
        <v>1150</v>
      </c>
      <c r="D520" s="79" t="s">
        <v>811</v>
      </c>
      <c r="E520" s="101"/>
      <c r="F520" s="129" t="str">
        <f t="shared" si="45"/>
        <v>U04</v>
      </c>
      <c r="G520" s="93" t="str">
        <f t="shared" si="46"/>
        <v>一色翼</v>
      </c>
      <c r="H520" s="79" t="s">
        <v>353</v>
      </c>
      <c r="I520" s="108" t="s">
        <v>853</v>
      </c>
      <c r="J520" s="150">
        <v>1983</v>
      </c>
      <c r="K520" s="222">
        <f t="shared" si="47"/>
        <v>32</v>
      </c>
      <c r="L520" s="129" t="s">
        <v>224</v>
      </c>
      <c r="M520" s="119" t="s">
        <v>1017</v>
      </c>
    </row>
    <row r="521" spans="1:20" s="93" customFormat="1" ht="13.5">
      <c r="A521" s="101" t="s">
        <v>814</v>
      </c>
      <c r="B521" s="76" t="s">
        <v>805</v>
      </c>
      <c r="C521" s="76" t="s">
        <v>806</v>
      </c>
      <c r="D521" s="79" t="s">
        <v>811</v>
      </c>
      <c r="E521" s="76"/>
      <c r="F521" s="76" t="str">
        <f t="shared" si="45"/>
        <v>U05</v>
      </c>
      <c r="G521" s="76" t="str">
        <f t="shared" si="46"/>
        <v>井内一博</v>
      </c>
      <c r="H521" s="79" t="s">
        <v>353</v>
      </c>
      <c r="I521" s="76" t="s">
        <v>853</v>
      </c>
      <c r="J521" s="171">
        <v>1976</v>
      </c>
      <c r="K521" s="222">
        <f t="shared" si="47"/>
        <v>39</v>
      </c>
      <c r="L521" s="78" t="str">
        <f>IF(G521="","",IF(COUNTIF($G$19:$G$577,G521)&gt;1,"2重登録","OK"))</f>
        <v>OK</v>
      </c>
      <c r="M521" s="76" t="s">
        <v>411</v>
      </c>
      <c r="T521" s="110"/>
    </row>
    <row r="522" spans="1:13" s="93" customFormat="1" ht="13.5">
      <c r="A522" s="101" t="s">
        <v>815</v>
      </c>
      <c r="B522" s="131" t="s">
        <v>413</v>
      </c>
      <c r="C522" s="131" t="s">
        <v>414</v>
      </c>
      <c r="D522" s="79" t="s">
        <v>811</v>
      </c>
      <c r="E522" s="101"/>
      <c r="F522" s="129" t="str">
        <f t="shared" si="45"/>
        <v>U06</v>
      </c>
      <c r="G522" s="93" t="str">
        <f t="shared" si="46"/>
        <v>岡原裕一</v>
      </c>
      <c r="H522" s="79" t="s">
        <v>353</v>
      </c>
      <c r="I522" s="108" t="s">
        <v>853</v>
      </c>
      <c r="J522" s="150">
        <v>1986</v>
      </c>
      <c r="K522" s="222">
        <f t="shared" si="47"/>
        <v>29</v>
      </c>
      <c r="L522" s="129" t="s">
        <v>224</v>
      </c>
      <c r="M522" s="114" t="s">
        <v>430</v>
      </c>
    </row>
    <row r="523" spans="1:13" s="93" customFormat="1" ht="13.5">
      <c r="A523" s="101" t="s">
        <v>816</v>
      </c>
      <c r="B523" s="131" t="s">
        <v>876</v>
      </c>
      <c r="C523" s="131" t="s">
        <v>373</v>
      </c>
      <c r="D523" s="79" t="s">
        <v>811</v>
      </c>
      <c r="E523" s="101" t="s">
        <v>372</v>
      </c>
      <c r="F523" s="129" t="str">
        <f t="shared" si="45"/>
        <v>U07</v>
      </c>
      <c r="G523" s="93" t="str">
        <f t="shared" si="46"/>
        <v>片岡凜耶</v>
      </c>
      <c r="H523" s="79" t="s">
        <v>353</v>
      </c>
      <c r="I523" s="108" t="s">
        <v>853</v>
      </c>
      <c r="J523" s="150">
        <v>1997</v>
      </c>
      <c r="K523" s="222">
        <f t="shared" si="47"/>
        <v>18</v>
      </c>
      <c r="L523" s="129" t="s">
        <v>224</v>
      </c>
      <c r="M523" s="114" t="s">
        <v>425</v>
      </c>
    </row>
    <row r="524" spans="1:13" s="93" customFormat="1" ht="14.25">
      <c r="A524" s="101" t="s">
        <v>817</v>
      </c>
      <c r="B524" s="103" t="s">
        <v>876</v>
      </c>
      <c r="C524" s="103" t="s">
        <v>877</v>
      </c>
      <c r="D524" s="79" t="s">
        <v>811</v>
      </c>
      <c r="E524" s="101"/>
      <c r="F524" s="129" t="str">
        <f t="shared" si="45"/>
        <v>U08</v>
      </c>
      <c r="G524" s="93" t="str">
        <f t="shared" si="46"/>
        <v>片岡一寿</v>
      </c>
      <c r="H524" s="79" t="s">
        <v>353</v>
      </c>
      <c r="I524" s="79" t="s">
        <v>853</v>
      </c>
      <c r="J524" s="104">
        <v>1971</v>
      </c>
      <c r="K524" s="222">
        <f t="shared" si="47"/>
        <v>44</v>
      </c>
      <c r="L524" s="129" t="s">
        <v>224</v>
      </c>
      <c r="M524" s="114" t="s">
        <v>429</v>
      </c>
    </row>
    <row r="525" spans="1:13" s="93" customFormat="1" ht="14.25">
      <c r="A525" s="101" t="s">
        <v>818</v>
      </c>
      <c r="B525" s="103" t="s">
        <v>434</v>
      </c>
      <c r="C525" s="103" t="s">
        <v>878</v>
      </c>
      <c r="D525" s="79" t="s">
        <v>811</v>
      </c>
      <c r="E525" s="101"/>
      <c r="F525" s="129" t="str">
        <f t="shared" si="45"/>
        <v>U09</v>
      </c>
      <c r="G525" s="93" t="str">
        <f t="shared" si="46"/>
        <v>片岡  大</v>
      </c>
      <c r="H525" s="79" t="s">
        <v>353</v>
      </c>
      <c r="I525" s="79" t="s">
        <v>853</v>
      </c>
      <c r="J525" s="104">
        <v>1969</v>
      </c>
      <c r="K525" s="222">
        <f t="shared" si="47"/>
        <v>46</v>
      </c>
      <c r="L525" s="129" t="s">
        <v>224</v>
      </c>
      <c r="M525" s="114" t="s">
        <v>425</v>
      </c>
    </row>
    <row r="526" spans="1:13" s="93" customFormat="1" ht="14.25">
      <c r="A526" s="101" t="s">
        <v>819</v>
      </c>
      <c r="B526" s="102" t="s">
        <v>879</v>
      </c>
      <c r="C526" s="102" t="s">
        <v>880</v>
      </c>
      <c r="D526" s="79" t="s">
        <v>811</v>
      </c>
      <c r="E526" s="101"/>
      <c r="F526" s="129" t="str">
        <f t="shared" si="45"/>
        <v>U10</v>
      </c>
      <c r="G526" s="93" t="str">
        <f t="shared" si="46"/>
        <v>亀井雅嗣</v>
      </c>
      <c r="H526" s="79" t="s">
        <v>353</v>
      </c>
      <c r="I526" s="79" t="s">
        <v>853</v>
      </c>
      <c r="J526" s="105">
        <v>1970</v>
      </c>
      <c r="K526" s="222">
        <f t="shared" si="47"/>
        <v>45</v>
      </c>
      <c r="L526" s="129" t="s">
        <v>224</v>
      </c>
      <c r="M526" s="114" t="s">
        <v>428</v>
      </c>
    </row>
    <row r="527" spans="1:13" s="93" customFormat="1" ht="14.25">
      <c r="A527" s="101" t="s">
        <v>820</v>
      </c>
      <c r="B527" s="102" t="s">
        <v>879</v>
      </c>
      <c r="C527" s="102" t="s">
        <v>354</v>
      </c>
      <c r="D527" s="79" t="s">
        <v>811</v>
      </c>
      <c r="E527" s="101" t="s">
        <v>372</v>
      </c>
      <c r="F527" s="129" t="str">
        <f t="shared" si="45"/>
        <v>U11</v>
      </c>
      <c r="G527" s="93" t="str">
        <f t="shared" si="46"/>
        <v>亀井皓太</v>
      </c>
      <c r="H527" s="79" t="s">
        <v>353</v>
      </c>
      <c r="I527" s="79" t="s">
        <v>853</v>
      </c>
      <c r="J527" s="105">
        <v>2003</v>
      </c>
      <c r="K527" s="222">
        <f t="shared" si="47"/>
        <v>12</v>
      </c>
      <c r="L527" s="129" t="s">
        <v>224</v>
      </c>
      <c r="M527" s="114" t="s">
        <v>428</v>
      </c>
    </row>
    <row r="528" spans="1:13" s="93" customFormat="1" ht="14.25">
      <c r="A528" s="101" t="s">
        <v>821</v>
      </c>
      <c r="B528" s="126" t="s">
        <v>381</v>
      </c>
      <c r="C528" s="126" t="s">
        <v>409</v>
      </c>
      <c r="D528" s="79" t="s">
        <v>811</v>
      </c>
      <c r="E528" s="128"/>
      <c r="F528" s="129" t="str">
        <f t="shared" si="45"/>
        <v>U12</v>
      </c>
      <c r="G528" s="93" t="str">
        <f t="shared" si="46"/>
        <v>木下進</v>
      </c>
      <c r="H528" s="79" t="s">
        <v>353</v>
      </c>
      <c r="I528" s="79" t="s">
        <v>853</v>
      </c>
      <c r="J528" s="105">
        <v>1950</v>
      </c>
      <c r="K528" s="222">
        <f t="shared" si="47"/>
        <v>65</v>
      </c>
      <c r="L528" s="129" t="s">
        <v>224</v>
      </c>
      <c r="M528" s="114" t="s">
        <v>382</v>
      </c>
    </row>
    <row r="529" spans="1:13" s="93" customFormat="1" ht="14.25">
      <c r="A529" s="101" t="s">
        <v>822</v>
      </c>
      <c r="B529" s="102" t="s">
        <v>881</v>
      </c>
      <c r="C529" s="102" t="s">
        <v>882</v>
      </c>
      <c r="D529" s="79" t="s">
        <v>811</v>
      </c>
      <c r="E529" s="101"/>
      <c r="F529" s="129" t="str">
        <f t="shared" si="45"/>
        <v>U13</v>
      </c>
      <c r="G529" s="93" t="str">
        <f t="shared" si="46"/>
        <v>竹田圭佑</v>
      </c>
      <c r="H529" s="79" t="s">
        <v>353</v>
      </c>
      <c r="I529" s="79" t="s">
        <v>853</v>
      </c>
      <c r="J529" s="104">
        <v>1982</v>
      </c>
      <c r="K529" s="222">
        <f t="shared" si="47"/>
        <v>33</v>
      </c>
      <c r="L529" s="129" t="s">
        <v>224</v>
      </c>
      <c r="M529" s="114" t="s">
        <v>430</v>
      </c>
    </row>
    <row r="530" spans="1:19" s="93" customFormat="1" ht="13.5">
      <c r="A530" s="101" t="s">
        <v>823</v>
      </c>
      <c r="B530" s="77" t="s">
        <v>809</v>
      </c>
      <c r="C530" s="77" t="s">
        <v>810</v>
      </c>
      <c r="D530" s="79" t="s">
        <v>811</v>
      </c>
      <c r="E530" s="76"/>
      <c r="F530" s="76" t="str">
        <f t="shared" si="45"/>
        <v>U14</v>
      </c>
      <c r="G530" s="76" t="str">
        <f t="shared" si="46"/>
        <v>舘形和典</v>
      </c>
      <c r="H530" s="79" t="s">
        <v>353</v>
      </c>
      <c r="I530" s="76" t="s">
        <v>853</v>
      </c>
      <c r="J530" s="171">
        <v>1985</v>
      </c>
      <c r="K530" s="222">
        <f t="shared" si="47"/>
        <v>30</v>
      </c>
      <c r="L530" s="78" t="str">
        <f>IF(G530="","",IF(COUNTIF($G$19:$G$577,G530)&gt;1,"2重登録","OK"))</f>
        <v>OK</v>
      </c>
      <c r="M530" s="76" t="s">
        <v>411</v>
      </c>
      <c r="R530" s="110"/>
      <c r="S530" s="110"/>
    </row>
    <row r="531" spans="1:13" s="93" customFormat="1" ht="14.25">
      <c r="A531" s="101" t="s">
        <v>824</v>
      </c>
      <c r="B531" s="151" t="s">
        <v>355</v>
      </c>
      <c r="C531" s="152" t="s">
        <v>356</v>
      </c>
      <c r="D531" s="79" t="s">
        <v>811</v>
      </c>
      <c r="E531" s="153"/>
      <c r="F531" s="129" t="str">
        <f t="shared" si="45"/>
        <v>U15</v>
      </c>
      <c r="G531" s="93" t="str">
        <f t="shared" si="46"/>
        <v>高瀬眞志</v>
      </c>
      <c r="H531" s="79" t="s">
        <v>353</v>
      </c>
      <c r="I531" s="79" t="s">
        <v>853</v>
      </c>
      <c r="J531" s="154">
        <v>1959</v>
      </c>
      <c r="K531" s="222">
        <f t="shared" si="47"/>
        <v>56</v>
      </c>
      <c r="L531" s="201" t="s">
        <v>224</v>
      </c>
      <c r="M531" s="114" t="s">
        <v>427</v>
      </c>
    </row>
    <row r="532" spans="1:19" s="93" customFormat="1" ht="13.5">
      <c r="A532" s="101" t="s">
        <v>825</v>
      </c>
      <c r="B532" s="77" t="s">
        <v>807</v>
      </c>
      <c r="C532" s="77" t="s">
        <v>808</v>
      </c>
      <c r="D532" s="79" t="s">
        <v>811</v>
      </c>
      <c r="E532" s="76"/>
      <c r="F532" s="76" t="str">
        <f t="shared" si="45"/>
        <v>U16</v>
      </c>
      <c r="G532" s="76" t="str">
        <f t="shared" si="46"/>
        <v>竹下英伸</v>
      </c>
      <c r="H532" s="79" t="s">
        <v>353</v>
      </c>
      <c r="I532" s="76" t="s">
        <v>853</v>
      </c>
      <c r="J532" s="171">
        <v>1972</v>
      </c>
      <c r="K532" s="222">
        <f t="shared" si="47"/>
        <v>43</v>
      </c>
      <c r="L532" s="78" t="str">
        <f aca="true" t="shared" si="48" ref="L532:L553">IF(G532="","",IF(COUNTIF($G$19:$G$577,G532)&gt;1,"2重登録","OK"))</f>
        <v>OK</v>
      </c>
      <c r="M532" s="82" t="s">
        <v>433</v>
      </c>
      <c r="S532" s="110"/>
    </row>
    <row r="533" spans="1:16" s="93" customFormat="1" ht="13.5">
      <c r="A533" s="101" t="s">
        <v>826</v>
      </c>
      <c r="B533" s="77" t="s">
        <v>206</v>
      </c>
      <c r="C533" s="77" t="s">
        <v>207</v>
      </c>
      <c r="D533" s="79" t="s">
        <v>811</v>
      </c>
      <c r="E533" s="76"/>
      <c r="F533" s="76" t="str">
        <f t="shared" si="45"/>
        <v>U17</v>
      </c>
      <c r="G533" s="76" t="str">
        <f t="shared" si="46"/>
        <v>田中邦明</v>
      </c>
      <c r="H533" s="79" t="s">
        <v>353</v>
      </c>
      <c r="I533" s="76" t="s">
        <v>853</v>
      </c>
      <c r="J533" s="171">
        <v>1984</v>
      </c>
      <c r="K533" s="222">
        <f t="shared" si="47"/>
        <v>31</v>
      </c>
      <c r="L533" s="78" t="str">
        <f t="shared" si="48"/>
        <v>OK</v>
      </c>
      <c r="M533" s="76" t="s">
        <v>411</v>
      </c>
      <c r="P533" s="110"/>
    </row>
    <row r="534" spans="1:13" s="93" customFormat="1" ht="13.5">
      <c r="A534" s="101" t="s">
        <v>827</v>
      </c>
      <c r="B534" s="77" t="s">
        <v>24</v>
      </c>
      <c r="C534" s="77" t="s">
        <v>25</v>
      </c>
      <c r="D534" s="79" t="s">
        <v>811</v>
      </c>
      <c r="E534" s="76"/>
      <c r="F534" s="76" t="str">
        <f t="shared" si="45"/>
        <v>U18</v>
      </c>
      <c r="G534" s="76" t="str">
        <f t="shared" si="46"/>
        <v>中原康晶</v>
      </c>
      <c r="H534" s="79" t="s">
        <v>353</v>
      </c>
      <c r="I534" s="76" t="s">
        <v>1327</v>
      </c>
      <c r="J534" s="171">
        <v>1984</v>
      </c>
      <c r="K534" s="222">
        <f t="shared" si="47"/>
        <v>31</v>
      </c>
      <c r="L534" s="78" t="str">
        <f t="shared" si="48"/>
        <v>OK</v>
      </c>
      <c r="M534" s="76" t="s">
        <v>411</v>
      </c>
    </row>
    <row r="535" spans="1:13" s="93" customFormat="1" ht="14.25">
      <c r="A535" s="101" t="s">
        <v>828</v>
      </c>
      <c r="B535" s="126" t="s">
        <v>26</v>
      </c>
      <c r="C535" s="93" t="s">
        <v>223</v>
      </c>
      <c r="D535" s="79" t="s">
        <v>811</v>
      </c>
      <c r="F535" s="129" t="str">
        <f t="shared" si="45"/>
        <v>U19</v>
      </c>
      <c r="G535" s="93" t="str">
        <f t="shared" si="46"/>
        <v>原田忠克</v>
      </c>
      <c r="H535" s="79" t="s">
        <v>353</v>
      </c>
      <c r="I535" s="108" t="s">
        <v>853</v>
      </c>
      <c r="J535" s="105">
        <v>1973</v>
      </c>
      <c r="K535" s="222">
        <f t="shared" si="47"/>
        <v>42</v>
      </c>
      <c r="L535" s="78" t="str">
        <f t="shared" si="48"/>
        <v>OK</v>
      </c>
      <c r="M535" s="114" t="s">
        <v>427</v>
      </c>
    </row>
    <row r="536" spans="1:13" s="93" customFormat="1" ht="13.5">
      <c r="A536" s="101" t="s">
        <v>830</v>
      </c>
      <c r="B536" s="126" t="s">
        <v>222</v>
      </c>
      <c r="C536" s="147" t="s">
        <v>1054</v>
      </c>
      <c r="D536" s="79" t="s">
        <v>811</v>
      </c>
      <c r="E536" s="147"/>
      <c r="F536" s="169" t="str">
        <f t="shared" si="45"/>
        <v>U20</v>
      </c>
      <c r="G536" s="147" t="str">
        <f t="shared" si="46"/>
        <v>久田彰</v>
      </c>
      <c r="H536" s="79" t="s">
        <v>353</v>
      </c>
      <c r="I536" s="108" t="s">
        <v>853</v>
      </c>
      <c r="J536" s="223">
        <v>1971</v>
      </c>
      <c r="K536" s="222">
        <f t="shared" si="47"/>
        <v>44</v>
      </c>
      <c r="L536" s="78" t="str">
        <f t="shared" si="48"/>
        <v>OK</v>
      </c>
      <c r="M536" s="114" t="s">
        <v>429</v>
      </c>
    </row>
    <row r="537" spans="1:13" s="93" customFormat="1" ht="14.25">
      <c r="A537" s="101" t="s">
        <v>831</v>
      </c>
      <c r="B537" s="102" t="s">
        <v>884</v>
      </c>
      <c r="C537" s="103" t="s">
        <v>885</v>
      </c>
      <c r="D537" s="79" t="s">
        <v>811</v>
      </c>
      <c r="E537" s="101"/>
      <c r="F537" s="129" t="str">
        <f t="shared" si="45"/>
        <v>U21</v>
      </c>
      <c r="G537" s="93" t="str">
        <f t="shared" si="46"/>
        <v>峠岡幸良</v>
      </c>
      <c r="H537" s="79" t="s">
        <v>353</v>
      </c>
      <c r="I537" s="79" t="s">
        <v>853</v>
      </c>
      <c r="J537" s="104">
        <v>1967</v>
      </c>
      <c r="K537" s="222">
        <f t="shared" si="47"/>
        <v>48</v>
      </c>
      <c r="L537" s="78" t="str">
        <f t="shared" si="48"/>
        <v>OK</v>
      </c>
      <c r="M537" s="114" t="s">
        <v>428</v>
      </c>
    </row>
    <row r="538" spans="1:13" s="93" customFormat="1" ht="14.25">
      <c r="A538" s="101" t="s">
        <v>832</v>
      </c>
      <c r="B538" s="102" t="s">
        <v>886</v>
      </c>
      <c r="C538" s="102" t="s">
        <v>887</v>
      </c>
      <c r="D538" s="79" t="s">
        <v>811</v>
      </c>
      <c r="E538" s="101"/>
      <c r="F538" s="129" t="str">
        <f t="shared" si="45"/>
        <v>U22</v>
      </c>
      <c r="G538" s="93" t="str">
        <f t="shared" si="46"/>
        <v>山田智史</v>
      </c>
      <c r="H538" s="79" t="s">
        <v>353</v>
      </c>
      <c r="I538" s="79" t="s">
        <v>853</v>
      </c>
      <c r="J538" s="104">
        <v>1969</v>
      </c>
      <c r="K538" s="222">
        <f t="shared" si="47"/>
        <v>46</v>
      </c>
      <c r="L538" s="78" t="str">
        <f t="shared" si="48"/>
        <v>OK</v>
      </c>
      <c r="M538" s="114" t="s">
        <v>428</v>
      </c>
    </row>
    <row r="539" spans="1:13" s="93" customFormat="1" ht="14.25">
      <c r="A539" s="101" t="s">
        <v>833</v>
      </c>
      <c r="B539" s="102" t="s">
        <v>888</v>
      </c>
      <c r="C539" s="102" t="s">
        <v>889</v>
      </c>
      <c r="D539" s="79" t="s">
        <v>811</v>
      </c>
      <c r="E539" s="101"/>
      <c r="F539" s="129" t="str">
        <f t="shared" si="45"/>
        <v>U23</v>
      </c>
      <c r="G539" s="93" t="str">
        <f t="shared" si="46"/>
        <v>山本昌紀</v>
      </c>
      <c r="H539" s="79" t="s">
        <v>353</v>
      </c>
      <c r="I539" s="79" t="s">
        <v>853</v>
      </c>
      <c r="J539" s="104">
        <v>1970</v>
      </c>
      <c r="K539" s="222">
        <f t="shared" si="47"/>
        <v>45</v>
      </c>
      <c r="L539" s="78" t="str">
        <f t="shared" si="48"/>
        <v>OK</v>
      </c>
      <c r="M539" s="114" t="s">
        <v>432</v>
      </c>
    </row>
    <row r="540" spans="1:13" s="93" customFormat="1" ht="14.25">
      <c r="A540" s="101" t="s">
        <v>834</v>
      </c>
      <c r="B540" s="102" t="s">
        <v>888</v>
      </c>
      <c r="C540" s="102" t="s">
        <v>890</v>
      </c>
      <c r="D540" s="79" t="s">
        <v>811</v>
      </c>
      <c r="E540" s="101"/>
      <c r="F540" s="129" t="str">
        <f t="shared" si="45"/>
        <v>U24</v>
      </c>
      <c r="G540" s="93" t="str">
        <f t="shared" si="46"/>
        <v>山本浩之</v>
      </c>
      <c r="H540" s="79" t="s">
        <v>353</v>
      </c>
      <c r="I540" s="79" t="s">
        <v>853</v>
      </c>
      <c r="J540" s="104">
        <v>1967</v>
      </c>
      <c r="K540" s="222">
        <f t="shared" si="47"/>
        <v>48</v>
      </c>
      <c r="L540" s="78" t="str">
        <f t="shared" si="48"/>
        <v>OK</v>
      </c>
      <c r="M540" s="114" t="s">
        <v>432</v>
      </c>
    </row>
    <row r="541" spans="1:13" s="93" customFormat="1" ht="13.5">
      <c r="A541" s="101" t="s">
        <v>835</v>
      </c>
      <c r="B541" s="100" t="s">
        <v>436</v>
      </c>
      <c r="C541" s="100" t="s">
        <v>900</v>
      </c>
      <c r="D541" s="79" t="s">
        <v>811</v>
      </c>
      <c r="E541" s="101"/>
      <c r="F541" s="129" t="str">
        <f t="shared" si="45"/>
        <v>U25</v>
      </c>
      <c r="G541" s="93" t="str">
        <f t="shared" si="46"/>
        <v>山田  剛</v>
      </c>
      <c r="H541" s="79" t="s">
        <v>353</v>
      </c>
      <c r="I541" s="79" t="s">
        <v>853</v>
      </c>
      <c r="J541" s="107">
        <v>1972</v>
      </c>
      <c r="K541" s="222">
        <f t="shared" si="47"/>
        <v>43</v>
      </c>
      <c r="L541" s="78" t="str">
        <f t="shared" si="48"/>
        <v>OK</v>
      </c>
      <c r="M541" s="114" t="s">
        <v>426</v>
      </c>
    </row>
    <row r="542" spans="1:13" s="93" customFormat="1" ht="14.25">
      <c r="A542" s="101" t="s">
        <v>836</v>
      </c>
      <c r="B542" s="102" t="s">
        <v>898</v>
      </c>
      <c r="C542" s="102" t="s">
        <v>357</v>
      </c>
      <c r="D542" s="79" t="s">
        <v>811</v>
      </c>
      <c r="E542" s="101" t="s">
        <v>372</v>
      </c>
      <c r="F542" s="129" t="str">
        <f t="shared" si="45"/>
        <v>U26</v>
      </c>
      <c r="G542" s="93" t="str">
        <f t="shared" si="46"/>
        <v>行本駿哉</v>
      </c>
      <c r="H542" s="79" t="s">
        <v>353</v>
      </c>
      <c r="I542" s="79" t="s">
        <v>853</v>
      </c>
      <c r="J542" s="104">
        <v>1997</v>
      </c>
      <c r="K542" s="222">
        <f t="shared" si="47"/>
        <v>18</v>
      </c>
      <c r="L542" s="78" t="str">
        <f t="shared" si="48"/>
        <v>OK</v>
      </c>
      <c r="M542" s="114" t="s">
        <v>425</v>
      </c>
    </row>
    <row r="543" spans="1:13" s="93" customFormat="1" ht="13.5">
      <c r="A543" s="101" t="s">
        <v>837</v>
      </c>
      <c r="B543" s="128" t="s">
        <v>439</v>
      </c>
      <c r="C543" s="128" t="s">
        <v>358</v>
      </c>
      <c r="D543" s="79" t="s">
        <v>811</v>
      </c>
      <c r="E543" s="101"/>
      <c r="F543" s="129" t="str">
        <f t="shared" si="45"/>
        <v>U27</v>
      </c>
      <c r="G543" s="93" t="str">
        <f t="shared" si="46"/>
        <v>吉村淳</v>
      </c>
      <c r="H543" s="79" t="s">
        <v>353</v>
      </c>
      <c r="I543" s="108" t="s">
        <v>853</v>
      </c>
      <c r="J543" s="150">
        <v>1976</v>
      </c>
      <c r="K543" s="222">
        <f t="shared" si="47"/>
        <v>39</v>
      </c>
      <c r="L543" s="78" t="str">
        <f t="shared" si="48"/>
        <v>OK</v>
      </c>
      <c r="M543" s="114" t="s">
        <v>389</v>
      </c>
    </row>
    <row r="544" spans="1:13" s="93" customFormat="1" ht="13.5">
      <c r="A544" s="101" t="s">
        <v>435</v>
      </c>
      <c r="B544" s="136" t="s">
        <v>236</v>
      </c>
      <c r="C544" s="136" t="s">
        <v>237</v>
      </c>
      <c r="D544" s="79" t="s">
        <v>811</v>
      </c>
      <c r="E544" s="118"/>
      <c r="F544" s="118" t="str">
        <f t="shared" si="45"/>
        <v>U28</v>
      </c>
      <c r="G544" s="76" t="str">
        <f t="shared" si="46"/>
        <v>稙田優也</v>
      </c>
      <c r="H544" s="79" t="s">
        <v>353</v>
      </c>
      <c r="I544" s="76" t="s">
        <v>853</v>
      </c>
      <c r="J544" s="171">
        <v>1982</v>
      </c>
      <c r="K544" s="222">
        <f t="shared" si="47"/>
        <v>33</v>
      </c>
      <c r="L544" s="78" t="str">
        <f t="shared" si="48"/>
        <v>OK</v>
      </c>
      <c r="M544" s="79" t="s">
        <v>428</v>
      </c>
    </row>
    <row r="545" spans="1:13" s="93" customFormat="1" ht="14.25">
      <c r="A545" s="101" t="s">
        <v>437</v>
      </c>
      <c r="B545" s="155" t="s">
        <v>415</v>
      </c>
      <c r="C545" s="155" t="s">
        <v>1008</v>
      </c>
      <c r="D545" s="79" t="s">
        <v>811</v>
      </c>
      <c r="E545" s="101"/>
      <c r="F545" s="129" t="str">
        <f t="shared" si="45"/>
        <v>U29</v>
      </c>
      <c r="G545" s="93" t="str">
        <f t="shared" si="46"/>
        <v>今井順子</v>
      </c>
      <c r="H545" s="79" t="s">
        <v>353</v>
      </c>
      <c r="I545" s="79" t="s">
        <v>854</v>
      </c>
      <c r="J545" s="105">
        <v>1958</v>
      </c>
      <c r="K545" s="222">
        <f t="shared" si="47"/>
        <v>57</v>
      </c>
      <c r="L545" s="78" t="str">
        <f t="shared" si="48"/>
        <v>OK</v>
      </c>
      <c r="M545" s="119" t="s">
        <v>433</v>
      </c>
    </row>
    <row r="546" spans="1:13" s="93" customFormat="1" ht="13.5">
      <c r="A546" s="101" t="s">
        <v>438</v>
      </c>
      <c r="B546" s="156" t="s">
        <v>978</v>
      </c>
      <c r="C546" s="157" t="s">
        <v>979</v>
      </c>
      <c r="D546" s="79" t="s">
        <v>811</v>
      </c>
      <c r="E546" s="158"/>
      <c r="F546" s="129" t="str">
        <f t="shared" si="45"/>
        <v>U30</v>
      </c>
      <c r="G546" s="93" t="str">
        <f t="shared" si="46"/>
        <v>植垣貴美子</v>
      </c>
      <c r="H546" s="79" t="s">
        <v>353</v>
      </c>
      <c r="I546" s="79" t="s">
        <v>854</v>
      </c>
      <c r="J546" s="159">
        <v>1965</v>
      </c>
      <c r="K546" s="222">
        <f t="shared" si="47"/>
        <v>50</v>
      </c>
      <c r="L546" s="78" t="str">
        <f t="shared" si="48"/>
        <v>OK</v>
      </c>
      <c r="M546" s="160" t="s">
        <v>984</v>
      </c>
    </row>
    <row r="547" spans="1:13" s="93" customFormat="1" ht="13.5">
      <c r="A547" s="101" t="s">
        <v>420</v>
      </c>
      <c r="B547" s="82" t="s">
        <v>1114</v>
      </c>
      <c r="C547" s="82" t="s">
        <v>1115</v>
      </c>
      <c r="D547" s="79" t="s">
        <v>811</v>
      </c>
      <c r="E547" s="76"/>
      <c r="F547" s="78" t="str">
        <f t="shared" si="45"/>
        <v>U31</v>
      </c>
      <c r="G547" s="76" t="s">
        <v>1116</v>
      </c>
      <c r="H547" s="79" t="s">
        <v>353</v>
      </c>
      <c r="I547" s="80" t="s">
        <v>1083</v>
      </c>
      <c r="J547" s="132">
        <v>1982</v>
      </c>
      <c r="K547" s="222">
        <f t="shared" si="47"/>
        <v>33</v>
      </c>
      <c r="L547" s="78" t="str">
        <f t="shared" si="48"/>
        <v>OK</v>
      </c>
      <c r="M547" s="76" t="s">
        <v>428</v>
      </c>
    </row>
    <row r="548" spans="1:13" s="93" customFormat="1" ht="14.25">
      <c r="A548" s="101" t="s">
        <v>421</v>
      </c>
      <c r="B548" s="106" t="s">
        <v>383</v>
      </c>
      <c r="C548" s="106" t="s">
        <v>359</v>
      </c>
      <c r="D548" s="79" t="s">
        <v>811</v>
      </c>
      <c r="E548" s="128"/>
      <c r="F548" s="129" t="str">
        <f t="shared" si="45"/>
        <v>U32</v>
      </c>
      <c r="G548" s="93" t="str">
        <f aca="true" t="shared" si="49" ref="G548:G565">B548&amp;C548</f>
        <v>鹿取あつみ</v>
      </c>
      <c r="H548" s="79" t="s">
        <v>353</v>
      </c>
      <c r="I548" s="79" t="s">
        <v>854</v>
      </c>
      <c r="J548" s="105">
        <v>1963</v>
      </c>
      <c r="K548" s="222">
        <f t="shared" si="47"/>
        <v>52</v>
      </c>
      <c r="L548" s="78" t="str">
        <f t="shared" si="48"/>
        <v>OK</v>
      </c>
      <c r="M548" s="114" t="s">
        <v>981</v>
      </c>
    </row>
    <row r="549" spans="1:13" s="93" customFormat="1" ht="13.5">
      <c r="A549" s="101" t="s">
        <v>374</v>
      </c>
      <c r="B549" s="155" t="s">
        <v>416</v>
      </c>
      <c r="C549" s="155" t="s">
        <v>417</v>
      </c>
      <c r="D549" s="79" t="s">
        <v>811</v>
      </c>
      <c r="E549" s="101"/>
      <c r="F549" s="129" t="str">
        <f t="shared" si="45"/>
        <v>U33</v>
      </c>
      <c r="G549" s="93" t="str">
        <f t="shared" si="49"/>
        <v>川崎悦子</v>
      </c>
      <c r="H549" s="79" t="s">
        <v>353</v>
      </c>
      <c r="I549" s="79" t="s">
        <v>854</v>
      </c>
      <c r="J549" s="150">
        <v>1955</v>
      </c>
      <c r="K549" s="222">
        <f t="shared" si="47"/>
        <v>60</v>
      </c>
      <c r="L549" s="78" t="str">
        <f t="shared" si="48"/>
        <v>OK</v>
      </c>
      <c r="M549" s="114" t="s">
        <v>430</v>
      </c>
    </row>
    <row r="550" spans="1:13" s="93" customFormat="1" ht="14.25">
      <c r="A550" s="101" t="s">
        <v>375</v>
      </c>
      <c r="B550" s="106" t="s">
        <v>891</v>
      </c>
      <c r="C550" s="106" t="s">
        <v>829</v>
      </c>
      <c r="D550" s="79" t="s">
        <v>811</v>
      </c>
      <c r="E550" s="101"/>
      <c r="F550" s="129" t="str">
        <f t="shared" si="45"/>
        <v>U34</v>
      </c>
      <c r="G550" s="93" t="str">
        <f t="shared" si="49"/>
        <v>古株淳子</v>
      </c>
      <c r="H550" s="79" t="s">
        <v>353</v>
      </c>
      <c r="I550" s="79" t="s">
        <v>854</v>
      </c>
      <c r="J550" s="104">
        <v>1968</v>
      </c>
      <c r="K550" s="222">
        <f t="shared" si="47"/>
        <v>47</v>
      </c>
      <c r="L550" s="78" t="str">
        <f t="shared" si="48"/>
        <v>OK</v>
      </c>
      <c r="M550" s="114" t="s">
        <v>428</v>
      </c>
    </row>
    <row r="551" spans="1:13" s="93" customFormat="1" ht="14.25">
      <c r="A551" s="101" t="s">
        <v>376</v>
      </c>
      <c r="B551" s="106" t="s">
        <v>368</v>
      </c>
      <c r="C551" s="106" t="s">
        <v>369</v>
      </c>
      <c r="D551" s="79" t="s">
        <v>811</v>
      </c>
      <c r="E551" s="101"/>
      <c r="F551" s="129" t="str">
        <f t="shared" si="45"/>
        <v>U35</v>
      </c>
      <c r="G551" s="93" t="str">
        <f t="shared" si="49"/>
        <v>杉本佳美</v>
      </c>
      <c r="H551" s="79" t="s">
        <v>353</v>
      </c>
      <c r="I551" s="79" t="s">
        <v>854</v>
      </c>
      <c r="J551" s="104">
        <v>1974</v>
      </c>
      <c r="K551" s="222">
        <f t="shared" si="47"/>
        <v>41</v>
      </c>
      <c r="L551" s="78" t="str">
        <f t="shared" si="48"/>
        <v>OK</v>
      </c>
      <c r="M551" s="114" t="s">
        <v>430</v>
      </c>
    </row>
    <row r="552" spans="1:13" s="93" customFormat="1" ht="14.25">
      <c r="A552" s="101" t="s">
        <v>378</v>
      </c>
      <c r="B552" s="106" t="s">
        <v>892</v>
      </c>
      <c r="C552" s="106" t="s">
        <v>893</v>
      </c>
      <c r="D552" s="79" t="s">
        <v>811</v>
      </c>
      <c r="E552" s="101"/>
      <c r="F552" s="129" t="str">
        <f t="shared" si="45"/>
        <v>U36</v>
      </c>
      <c r="G552" s="93" t="str">
        <f t="shared" si="49"/>
        <v>田中有紀</v>
      </c>
      <c r="H552" s="79" t="s">
        <v>353</v>
      </c>
      <c r="I552" s="79" t="s">
        <v>854</v>
      </c>
      <c r="J552" s="104">
        <v>1967</v>
      </c>
      <c r="K552" s="222">
        <f t="shared" si="47"/>
        <v>48</v>
      </c>
      <c r="L552" s="78" t="str">
        <f t="shared" si="48"/>
        <v>OK</v>
      </c>
      <c r="M552" s="114" t="s">
        <v>425</v>
      </c>
    </row>
    <row r="553" spans="1:13" s="93" customFormat="1" ht="13.5">
      <c r="A553" s="101" t="s">
        <v>208</v>
      </c>
      <c r="B553" s="81" t="s">
        <v>209</v>
      </c>
      <c r="C553" s="81" t="s">
        <v>257</v>
      </c>
      <c r="D553" s="79" t="s">
        <v>811</v>
      </c>
      <c r="E553" s="76"/>
      <c r="F553" s="78" t="str">
        <f t="shared" si="45"/>
        <v>U37</v>
      </c>
      <c r="G553" s="76" t="str">
        <f t="shared" si="49"/>
        <v>竹下光代</v>
      </c>
      <c r="H553" s="79" t="s">
        <v>353</v>
      </c>
      <c r="I553" s="80" t="s">
        <v>1083</v>
      </c>
      <c r="J553" s="132">
        <v>1974</v>
      </c>
      <c r="K553" s="222">
        <f t="shared" si="47"/>
        <v>41</v>
      </c>
      <c r="L553" s="78" t="str">
        <f t="shared" si="48"/>
        <v>OK</v>
      </c>
      <c r="M553" s="82" t="s">
        <v>433</v>
      </c>
    </row>
    <row r="554" spans="1:13" s="93" customFormat="1" ht="13.5">
      <c r="A554" s="101" t="s">
        <v>210</v>
      </c>
      <c r="B554" s="82" t="s">
        <v>1106</v>
      </c>
      <c r="C554" s="82" t="s">
        <v>1107</v>
      </c>
      <c r="D554" s="79" t="s">
        <v>811</v>
      </c>
      <c r="E554" s="76"/>
      <c r="F554" s="78" t="str">
        <f t="shared" si="45"/>
        <v>U38</v>
      </c>
      <c r="G554" s="76" t="str">
        <f t="shared" si="49"/>
        <v>辻佳子</v>
      </c>
      <c r="H554" s="79" t="s">
        <v>353</v>
      </c>
      <c r="I554" s="80" t="s">
        <v>1083</v>
      </c>
      <c r="J554" s="132">
        <v>1973</v>
      </c>
      <c r="K554" s="222">
        <f t="shared" si="47"/>
        <v>42</v>
      </c>
      <c r="L554" s="78" t="str">
        <f>IF(G555="","",IF(COUNTIF($G$19:$G$577,G555)&gt;1,"2重登録","OK"))</f>
        <v>OK</v>
      </c>
      <c r="M554" s="76" t="s">
        <v>430</v>
      </c>
    </row>
    <row r="555" spans="1:13" s="93" customFormat="1" ht="13.5">
      <c r="A555" s="101" t="s">
        <v>211</v>
      </c>
      <c r="B555" s="82" t="s">
        <v>1108</v>
      </c>
      <c r="C555" s="82" t="s">
        <v>957</v>
      </c>
      <c r="D555" s="79" t="s">
        <v>811</v>
      </c>
      <c r="E555" s="76"/>
      <c r="F555" s="78" t="str">
        <f t="shared" si="45"/>
        <v>U39</v>
      </c>
      <c r="G555" s="76" t="str">
        <f t="shared" si="49"/>
        <v>寺岡由美子</v>
      </c>
      <c r="H555" s="79" t="s">
        <v>353</v>
      </c>
      <c r="I555" s="80" t="s">
        <v>1083</v>
      </c>
      <c r="J555" s="132">
        <v>1972</v>
      </c>
      <c r="K555" s="222">
        <f t="shared" si="47"/>
        <v>43</v>
      </c>
      <c r="L555" s="78" t="str">
        <f>IF(G556="","",IF(COUNTIF($G$19:$G$577,G556)&gt;1,"2重登録","OK"))</f>
        <v>OK</v>
      </c>
      <c r="M555" s="76" t="s">
        <v>430</v>
      </c>
    </row>
    <row r="556" spans="1:13" s="93" customFormat="1" ht="14.25">
      <c r="A556" s="101" t="s">
        <v>212</v>
      </c>
      <c r="B556" s="106" t="s">
        <v>894</v>
      </c>
      <c r="C556" s="106" t="s">
        <v>895</v>
      </c>
      <c r="D556" s="79" t="s">
        <v>811</v>
      </c>
      <c r="E556" s="101"/>
      <c r="F556" s="129" t="str">
        <f t="shared" si="45"/>
        <v>U40</v>
      </c>
      <c r="G556" s="93" t="str">
        <f t="shared" si="49"/>
        <v>苗村直子</v>
      </c>
      <c r="H556" s="79" t="s">
        <v>353</v>
      </c>
      <c r="I556" s="79" t="s">
        <v>854</v>
      </c>
      <c r="J556" s="104">
        <v>1974</v>
      </c>
      <c r="K556" s="222">
        <f t="shared" si="47"/>
        <v>41</v>
      </c>
      <c r="L556" s="78" t="str">
        <f aca="true" t="shared" si="50" ref="L556:L564">IF(G556="","",IF(COUNTIF($G$19:$G$577,G556)&gt;1,"2重登録","OK"))</f>
        <v>OK</v>
      </c>
      <c r="M556" s="114" t="s">
        <v>425</v>
      </c>
    </row>
    <row r="557" spans="1:13" s="93" customFormat="1" ht="14.25">
      <c r="A557" s="101" t="s">
        <v>213</v>
      </c>
      <c r="B557" s="106" t="s">
        <v>896</v>
      </c>
      <c r="C557" s="106" t="s">
        <v>897</v>
      </c>
      <c r="D557" s="79" t="s">
        <v>811</v>
      </c>
      <c r="E557" s="101"/>
      <c r="F557" s="129" t="str">
        <f t="shared" si="45"/>
        <v>U41</v>
      </c>
      <c r="G557" s="93" t="str">
        <f t="shared" si="49"/>
        <v>中村晃代</v>
      </c>
      <c r="H557" s="79" t="s">
        <v>353</v>
      </c>
      <c r="I557" s="79" t="s">
        <v>854</v>
      </c>
      <c r="J557" s="104">
        <v>1959</v>
      </c>
      <c r="K557" s="222">
        <f t="shared" si="47"/>
        <v>56</v>
      </c>
      <c r="L557" s="78" t="str">
        <f t="shared" si="50"/>
        <v>OK</v>
      </c>
      <c r="M557" s="114" t="s">
        <v>429</v>
      </c>
    </row>
    <row r="558" spans="1:13" s="93" customFormat="1" ht="14.25">
      <c r="A558" s="101" t="s">
        <v>214</v>
      </c>
      <c r="B558" s="106" t="s">
        <v>215</v>
      </c>
      <c r="C558" s="106" t="s">
        <v>216</v>
      </c>
      <c r="D558" s="79" t="s">
        <v>811</v>
      </c>
      <c r="E558" s="101"/>
      <c r="F558" s="129" t="str">
        <f>A558</f>
        <v>U42</v>
      </c>
      <c r="G558" s="76" t="str">
        <f t="shared" si="49"/>
        <v>西崎友香</v>
      </c>
      <c r="H558" s="79" t="s">
        <v>353</v>
      </c>
      <c r="I558" s="79" t="s">
        <v>854</v>
      </c>
      <c r="J558" s="104">
        <v>1980</v>
      </c>
      <c r="K558" s="222">
        <f t="shared" si="47"/>
        <v>35</v>
      </c>
      <c r="L558" s="78" t="str">
        <f t="shared" si="50"/>
        <v>OK</v>
      </c>
      <c r="M558" s="114" t="s">
        <v>430</v>
      </c>
    </row>
    <row r="559" spans="1:13" s="93" customFormat="1" ht="14.25">
      <c r="A559" s="101" t="s">
        <v>217</v>
      </c>
      <c r="B559" s="106" t="s">
        <v>379</v>
      </c>
      <c r="C559" s="106" t="s">
        <v>380</v>
      </c>
      <c r="D559" s="79" t="s">
        <v>811</v>
      </c>
      <c r="E559" s="101"/>
      <c r="F559" s="129" t="str">
        <f t="shared" si="45"/>
        <v>U43</v>
      </c>
      <c r="G559" s="93" t="str">
        <f t="shared" si="49"/>
        <v>村井典子</v>
      </c>
      <c r="H559" s="79" t="s">
        <v>353</v>
      </c>
      <c r="I559" s="79" t="s">
        <v>854</v>
      </c>
      <c r="J559" s="105">
        <v>1968</v>
      </c>
      <c r="K559" s="222">
        <f t="shared" si="47"/>
        <v>47</v>
      </c>
      <c r="L559" s="78" t="str">
        <f t="shared" si="50"/>
        <v>OK</v>
      </c>
      <c r="M559" s="114" t="s">
        <v>428</v>
      </c>
    </row>
    <row r="560" spans="1:13" s="93" customFormat="1" ht="14.25">
      <c r="A560" s="101" t="s">
        <v>218</v>
      </c>
      <c r="B560" s="106" t="s">
        <v>418</v>
      </c>
      <c r="C560" s="106" t="s">
        <v>957</v>
      </c>
      <c r="D560" s="79" t="s">
        <v>811</v>
      </c>
      <c r="E560" s="101"/>
      <c r="F560" s="129" t="str">
        <f t="shared" si="45"/>
        <v>U44</v>
      </c>
      <c r="G560" s="93" t="str">
        <f t="shared" si="49"/>
        <v>矢野由美子</v>
      </c>
      <c r="H560" s="79" t="s">
        <v>353</v>
      </c>
      <c r="I560" s="79" t="s">
        <v>854</v>
      </c>
      <c r="J560" s="105">
        <v>1963</v>
      </c>
      <c r="K560" s="222">
        <f t="shared" si="47"/>
        <v>52</v>
      </c>
      <c r="L560" s="78" t="str">
        <f t="shared" si="50"/>
        <v>OK</v>
      </c>
      <c r="M560" s="114" t="s">
        <v>419</v>
      </c>
    </row>
    <row r="561" spans="1:13" s="93" customFormat="1" ht="14.25">
      <c r="A561" s="101" t="s">
        <v>219</v>
      </c>
      <c r="B561" s="106" t="s">
        <v>888</v>
      </c>
      <c r="C561" s="106" t="s">
        <v>377</v>
      </c>
      <c r="D561" s="79" t="s">
        <v>811</v>
      </c>
      <c r="E561" s="101" t="s">
        <v>372</v>
      </c>
      <c r="F561" s="129" t="str">
        <f t="shared" si="45"/>
        <v>U45</v>
      </c>
      <c r="G561" s="93" t="str">
        <f t="shared" si="49"/>
        <v>山本桃歌</v>
      </c>
      <c r="H561" s="79" t="s">
        <v>353</v>
      </c>
      <c r="I561" s="79" t="s">
        <v>854</v>
      </c>
      <c r="J561" s="105">
        <v>2000</v>
      </c>
      <c r="K561" s="222">
        <f t="shared" si="47"/>
        <v>15</v>
      </c>
      <c r="L561" s="78" t="str">
        <f t="shared" si="50"/>
        <v>OK</v>
      </c>
      <c r="M561" s="114" t="s">
        <v>430</v>
      </c>
    </row>
    <row r="562" spans="1:13" s="93" customFormat="1" ht="14.25">
      <c r="A562" s="101" t="s">
        <v>220</v>
      </c>
      <c r="B562" s="106" t="s">
        <v>898</v>
      </c>
      <c r="C562" s="106" t="s">
        <v>899</v>
      </c>
      <c r="D562" s="79" t="s">
        <v>811</v>
      </c>
      <c r="E562" s="101"/>
      <c r="F562" s="129" t="str">
        <f t="shared" si="45"/>
        <v>U46</v>
      </c>
      <c r="G562" s="93" t="str">
        <f t="shared" si="49"/>
        <v>行本晃子</v>
      </c>
      <c r="H562" s="79" t="s">
        <v>353</v>
      </c>
      <c r="I562" s="79" t="s">
        <v>854</v>
      </c>
      <c r="J562" s="104">
        <v>1969</v>
      </c>
      <c r="K562" s="222">
        <f t="shared" si="47"/>
        <v>46</v>
      </c>
      <c r="L562" s="78" t="str">
        <f t="shared" si="50"/>
        <v>OK</v>
      </c>
      <c r="M562" s="114" t="s">
        <v>425</v>
      </c>
    </row>
    <row r="563" spans="1:20" s="93" customFormat="1" ht="13.5">
      <c r="A563" s="127" t="s">
        <v>139</v>
      </c>
      <c r="B563" s="126" t="s">
        <v>1143</v>
      </c>
      <c r="C563" s="168" t="s">
        <v>140</v>
      </c>
      <c r="D563" s="79" t="s">
        <v>811</v>
      </c>
      <c r="E563" s="168"/>
      <c r="F563" s="169" t="str">
        <f t="shared" si="45"/>
        <v>U47</v>
      </c>
      <c r="G563" s="168" t="str">
        <f t="shared" si="49"/>
        <v>久保田勉</v>
      </c>
      <c r="H563" s="79" t="s">
        <v>353</v>
      </c>
      <c r="I563" s="108" t="s">
        <v>1327</v>
      </c>
      <c r="J563" s="170">
        <v>1967</v>
      </c>
      <c r="K563" s="168">
        <f t="shared" si="47"/>
        <v>48</v>
      </c>
      <c r="L563" s="78" t="str">
        <f t="shared" si="50"/>
        <v>OK</v>
      </c>
      <c r="M563" s="114" t="s">
        <v>141</v>
      </c>
      <c r="N563" s="168"/>
      <c r="O563" s="168"/>
      <c r="P563" s="168"/>
      <c r="Q563" s="168"/>
      <c r="R563" s="168"/>
      <c r="S563" s="168"/>
      <c r="T563" s="168"/>
    </row>
    <row r="564" spans="1:13" s="168" customFormat="1" ht="13.5">
      <c r="A564" s="127" t="s">
        <v>27</v>
      </c>
      <c r="B564" s="126" t="s">
        <v>142</v>
      </c>
      <c r="C564" s="126" t="s">
        <v>143</v>
      </c>
      <c r="D564" s="79" t="s">
        <v>811</v>
      </c>
      <c r="F564" s="129" t="str">
        <f t="shared" si="45"/>
        <v>Ｕ48</v>
      </c>
      <c r="G564" s="168" t="str">
        <f t="shared" si="49"/>
        <v>永瀬卓夫</v>
      </c>
      <c r="H564" s="79" t="s">
        <v>353</v>
      </c>
      <c r="I564" s="108" t="s">
        <v>1327</v>
      </c>
      <c r="J564" s="170">
        <v>1950</v>
      </c>
      <c r="K564" s="222">
        <f t="shared" si="47"/>
        <v>65</v>
      </c>
      <c r="L564" s="78" t="str">
        <f t="shared" si="50"/>
        <v>OK</v>
      </c>
      <c r="M564" s="114" t="s">
        <v>1020</v>
      </c>
    </row>
    <row r="565" spans="1:13" s="168" customFormat="1" ht="13.5">
      <c r="A565" s="101" t="s">
        <v>130</v>
      </c>
      <c r="B565" s="126" t="s">
        <v>131</v>
      </c>
      <c r="C565" s="126" t="s">
        <v>132</v>
      </c>
      <c r="D565" s="79" t="s">
        <v>811</v>
      </c>
      <c r="F565" s="129" t="str">
        <f t="shared" si="45"/>
        <v>U49</v>
      </c>
      <c r="G565" s="168" t="str">
        <f t="shared" si="49"/>
        <v>徳光勝久</v>
      </c>
      <c r="H565" s="79" t="s">
        <v>353</v>
      </c>
      <c r="I565" s="108" t="s">
        <v>1327</v>
      </c>
      <c r="J565" s="170">
        <v>1963</v>
      </c>
      <c r="K565" s="222">
        <f t="shared" si="47"/>
        <v>52</v>
      </c>
      <c r="L565" s="129" t="s">
        <v>28</v>
      </c>
      <c r="M565" s="114" t="s">
        <v>430</v>
      </c>
    </row>
    <row r="566" spans="1:13" s="168" customFormat="1" ht="13.5">
      <c r="A566" s="127" t="s">
        <v>29</v>
      </c>
      <c r="B566" s="229" t="s">
        <v>133</v>
      </c>
      <c r="C566" s="228" t="s">
        <v>931</v>
      </c>
      <c r="D566" s="79" t="s">
        <v>811</v>
      </c>
      <c r="F566" s="168" t="s">
        <v>134</v>
      </c>
      <c r="G566" s="168" t="s">
        <v>135</v>
      </c>
      <c r="H566" s="79" t="s">
        <v>353</v>
      </c>
      <c r="I566" s="108" t="s">
        <v>1083</v>
      </c>
      <c r="J566" s="170">
        <v>1973</v>
      </c>
      <c r="K566" s="168">
        <v>42</v>
      </c>
      <c r="L566" s="129" t="s">
        <v>136</v>
      </c>
      <c r="M566" s="114" t="s">
        <v>982</v>
      </c>
    </row>
    <row r="567" spans="1:13" s="168" customFormat="1" ht="13.5">
      <c r="A567" s="127"/>
      <c r="B567" s="126"/>
      <c r="C567" s="126"/>
      <c r="D567" s="79"/>
      <c r="F567" s="129"/>
      <c r="H567" s="79"/>
      <c r="I567" s="108"/>
      <c r="J567" s="170"/>
      <c r="K567" s="222"/>
      <c r="L567" s="78"/>
      <c r="M567" s="114"/>
    </row>
    <row r="568" spans="1:13" s="168" customFormat="1" ht="13.5">
      <c r="A568" s="127"/>
      <c r="B568" s="126"/>
      <c r="C568" s="126"/>
      <c r="D568" s="79"/>
      <c r="F568" s="129"/>
      <c r="H568" s="79"/>
      <c r="I568" s="108"/>
      <c r="J568" s="170"/>
      <c r="K568" s="222"/>
      <c r="L568" s="78"/>
      <c r="M568" s="114"/>
    </row>
    <row r="569" spans="1:13" s="168" customFormat="1" ht="13.5">
      <c r="A569" s="127"/>
      <c r="B569" s="126"/>
      <c r="C569" s="126"/>
      <c r="D569" s="79"/>
      <c r="F569" s="129"/>
      <c r="H569" s="79"/>
      <c r="I569" s="108"/>
      <c r="J569" s="170"/>
      <c r="K569" s="222"/>
      <c r="L569" s="78"/>
      <c r="M569" s="114"/>
    </row>
    <row r="570" spans="1:13" s="168" customFormat="1" ht="13.5">
      <c r="A570" s="127"/>
      <c r="B570" s="126"/>
      <c r="C570" s="126"/>
      <c r="D570" s="79"/>
      <c r="F570" s="129"/>
      <c r="H570" s="79"/>
      <c r="I570" s="108"/>
      <c r="J570" s="170"/>
      <c r="K570" s="222"/>
      <c r="L570" s="78"/>
      <c r="M570" s="114"/>
    </row>
    <row r="571" spans="1:13" s="168" customFormat="1" ht="13.5">
      <c r="A571" s="127"/>
      <c r="B571" s="126"/>
      <c r="C571" s="126"/>
      <c r="D571" s="79"/>
      <c r="F571" s="129"/>
      <c r="H571" s="79"/>
      <c r="I571" s="108"/>
      <c r="J571" s="170"/>
      <c r="K571" s="222"/>
      <c r="L571" s="78"/>
      <c r="M571" s="114"/>
    </row>
    <row r="572" spans="1:13" s="168" customFormat="1" ht="13.5">
      <c r="A572" s="127"/>
      <c r="B572" s="126"/>
      <c r="C572" s="126"/>
      <c r="D572" s="79"/>
      <c r="F572" s="129"/>
      <c r="H572" s="79"/>
      <c r="I572" s="108"/>
      <c r="J572" s="170"/>
      <c r="K572" s="222"/>
      <c r="L572" s="78"/>
      <c r="M572" s="114"/>
    </row>
    <row r="573" spans="1:13" s="168" customFormat="1" ht="13.5">
      <c r="A573" s="127"/>
      <c r="B573" s="126"/>
      <c r="C573" s="126"/>
      <c r="D573" s="79"/>
      <c r="F573" s="129"/>
      <c r="H573" s="79"/>
      <c r="I573" s="108"/>
      <c r="J573" s="170"/>
      <c r="K573" s="222"/>
      <c r="L573" s="78"/>
      <c r="M573" s="114"/>
    </row>
    <row r="574" spans="1:13" s="168" customFormat="1" ht="13.5">
      <c r="A574" s="127"/>
      <c r="B574" s="126"/>
      <c r="C574" s="126"/>
      <c r="D574" s="79"/>
      <c r="F574" s="129"/>
      <c r="H574" s="79"/>
      <c r="I574" s="108"/>
      <c r="J574" s="170"/>
      <c r="K574" s="222"/>
      <c r="L574" s="78"/>
      <c r="M574" s="114"/>
    </row>
    <row r="575" spans="1:13" s="93" customFormat="1" ht="13.5">
      <c r="A575" s="76"/>
      <c r="B575" s="76"/>
      <c r="C575" s="79"/>
      <c r="D575" s="79"/>
      <c r="E575" s="128"/>
      <c r="F575" s="129"/>
      <c r="G575" s="481" t="s">
        <v>30</v>
      </c>
      <c r="H575" s="481"/>
      <c r="I575" s="79"/>
      <c r="J575" s="89"/>
      <c r="K575" s="130"/>
      <c r="L575" s="129"/>
      <c r="M575" s="128"/>
    </row>
    <row r="576" spans="1:13" s="93" customFormat="1" ht="13.5">
      <c r="A576" s="471" t="s">
        <v>838</v>
      </c>
      <c r="B576" s="471"/>
      <c r="C576" s="471"/>
      <c r="D576" s="76"/>
      <c r="E576" s="76"/>
      <c r="F576" s="78"/>
      <c r="G576" s="481"/>
      <c r="H576" s="481"/>
      <c r="I576" s="76"/>
      <c r="J576" s="87"/>
      <c r="K576" s="87"/>
      <c r="L576" s="76"/>
      <c r="M576" s="76"/>
    </row>
    <row r="577" spans="1:13" s="93" customFormat="1" ht="13.5">
      <c r="A577" s="471"/>
      <c r="B577" s="471"/>
      <c r="C577" s="471"/>
      <c r="D577" s="479">
        <f>RIGHT($A$566,2)+RIGHT(A475,2)+RIGHT($A$372,2)+RIGHT($A$292,2)+RIGHT($A$253,2)+RIGHT(A53,2)+RIGHT($A$179,2)+RIGHT($A$122,2)+RIGHT($A$399,2)+RIGHT($A$436,2)+RIGHT($A$15,2)</f>
        <v>376</v>
      </c>
      <c r="E577" s="76"/>
      <c r="F577" s="78"/>
      <c r="G577" s="480">
        <f>$G$22+$G$196+$G$260+$G$324+$G$406+$G$515+$G$453+$G$67+G388+G138+$G$5</f>
        <v>91</v>
      </c>
      <c r="H577" s="481"/>
      <c r="I577" s="76"/>
      <c r="J577" s="87"/>
      <c r="K577" s="87"/>
      <c r="L577" s="76"/>
      <c r="M577" s="76"/>
    </row>
    <row r="578" spans="1:13" s="93" customFormat="1" ht="13.5">
      <c r="A578" s="471"/>
      <c r="B578" s="471"/>
      <c r="C578" s="471"/>
      <c r="D578" s="479"/>
      <c r="E578" s="76"/>
      <c r="F578" s="78"/>
      <c r="G578" s="481"/>
      <c r="H578" s="481"/>
      <c r="I578" s="76"/>
      <c r="J578" s="87"/>
      <c r="K578" s="87"/>
      <c r="L578" s="76"/>
      <c r="M578" s="76"/>
    </row>
    <row r="579" spans="1:13" s="93" customFormat="1" ht="13.5">
      <c r="A579" s="76"/>
      <c r="B579" s="76"/>
      <c r="C579" s="76"/>
      <c r="D579" s="76"/>
      <c r="E579" s="76"/>
      <c r="F579" s="76"/>
      <c r="G579" s="124"/>
      <c r="H579" s="124"/>
      <c r="I579" s="76"/>
      <c r="J579" s="87"/>
      <c r="K579" s="87"/>
      <c r="L579" s="76"/>
      <c r="M579" s="76"/>
    </row>
    <row r="580" spans="1:13" s="93" customFormat="1" ht="13.5">
      <c r="A580" s="76"/>
      <c r="B580" s="76"/>
      <c r="C580" s="76"/>
      <c r="D580" s="485"/>
      <c r="E580" s="76"/>
      <c r="F580" s="76"/>
      <c r="G580" s="481" t="s">
        <v>31</v>
      </c>
      <c r="H580" s="481"/>
      <c r="I580" s="76"/>
      <c r="J580" s="87"/>
      <c r="K580" s="87"/>
      <c r="L580" s="76"/>
      <c r="M580" s="76"/>
    </row>
    <row r="581" spans="1:13" s="93" customFormat="1" ht="13.5">
      <c r="A581" s="76"/>
      <c r="B581" s="76"/>
      <c r="C581" s="76"/>
      <c r="D581" s="471"/>
      <c r="E581" s="76"/>
      <c r="F581" s="76"/>
      <c r="G581" s="481"/>
      <c r="H581" s="481"/>
      <c r="I581" s="76"/>
      <c r="J581" s="87"/>
      <c r="K581" s="87"/>
      <c r="L581" s="76"/>
      <c r="M581" s="76"/>
    </row>
    <row r="582" spans="1:13" s="93" customFormat="1" ht="13.5">
      <c r="A582" s="76"/>
      <c r="B582" s="76"/>
      <c r="C582" s="76"/>
      <c r="D582" s="76"/>
      <c r="E582" s="76"/>
      <c r="F582" s="76"/>
      <c r="G582" s="486">
        <f>$G$577/$D$577</f>
        <v>0.24202127659574468</v>
      </c>
      <c r="H582" s="486"/>
      <c r="I582" s="76"/>
      <c r="J582" s="87"/>
      <c r="K582" s="87"/>
      <c r="L582" s="76"/>
      <c r="M582" s="76"/>
    </row>
    <row r="583" spans="1:13" s="93" customFormat="1" ht="13.5">
      <c r="A583" s="76"/>
      <c r="B583" s="76"/>
      <c r="C583" s="76"/>
      <c r="D583" s="76"/>
      <c r="E583" s="76"/>
      <c r="F583" s="76"/>
      <c r="G583" s="486"/>
      <c r="H583" s="486"/>
      <c r="I583" s="76"/>
      <c r="J583" s="87"/>
      <c r="K583" s="87"/>
      <c r="L583" s="76"/>
      <c r="M583" s="76"/>
    </row>
    <row r="584" spans="1:13" s="93" customFormat="1" ht="13.5">
      <c r="A584" s="76"/>
      <c r="B584" s="76"/>
      <c r="C584" s="76"/>
      <c r="D584" s="76"/>
      <c r="E584" s="76"/>
      <c r="F584" s="76"/>
      <c r="G584" s="76"/>
      <c r="H584" s="76"/>
      <c r="I584" s="76"/>
      <c r="J584" s="87"/>
      <c r="K584" s="87"/>
      <c r="L584" s="76"/>
      <c r="M584" s="76"/>
    </row>
  </sheetData>
  <sheetProtection password="CC53" sheet="1"/>
  <mergeCells count="46">
    <mergeCell ref="D580:D581"/>
    <mergeCell ref="G580:H581"/>
    <mergeCell ref="G582:H583"/>
    <mergeCell ref="G575:H576"/>
    <mergeCell ref="A576:C578"/>
    <mergeCell ref="D577:D578"/>
    <mergeCell ref="G577:H578"/>
    <mergeCell ref="B22:C22"/>
    <mergeCell ref="B135:C136"/>
    <mergeCell ref="D135:H136"/>
    <mergeCell ref="B515:C515"/>
    <mergeCell ref="H515:J515"/>
    <mergeCell ref="H137:J137"/>
    <mergeCell ref="B138:C138"/>
    <mergeCell ref="B2:C3"/>
    <mergeCell ref="D2:H3"/>
    <mergeCell ref="B19:C20"/>
    <mergeCell ref="D19:H20"/>
    <mergeCell ref="C193:D194"/>
    <mergeCell ref="E193:H194"/>
    <mergeCell ref="H138:J138"/>
    <mergeCell ref="D257:G258"/>
    <mergeCell ref="H259:J259"/>
    <mergeCell ref="B260:C260"/>
    <mergeCell ref="H260:J260"/>
    <mergeCell ref="B257:C258"/>
    <mergeCell ref="B321:C322"/>
    <mergeCell ref="D321:G322"/>
    <mergeCell ref="H324:J324"/>
    <mergeCell ref="B385:C386"/>
    <mergeCell ref="D385:G386"/>
    <mergeCell ref="H387:J387"/>
    <mergeCell ref="B388:C388"/>
    <mergeCell ref="H388:J388"/>
    <mergeCell ref="B403:C404"/>
    <mergeCell ref="D403:H404"/>
    <mergeCell ref="H405:J405"/>
    <mergeCell ref="H406:J406"/>
    <mergeCell ref="B408:C408"/>
    <mergeCell ref="B450:C451"/>
    <mergeCell ref="D450:G451"/>
    <mergeCell ref="H452:J452"/>
    <mergeCell ref="H453:J453"/>
    <mergeCell ref="B455:C455"/>
    <mergeCell ref="B512:C513"/>
    <mergeCell ref="D512:H513"/>
  </mergeCells>
  <hyperlinks>
    <hyperlink ref="D403" r:id="rId1" display="naru_yoshida_88@leto.eonet.ne.jp"/>
  </hyperlinks>
  <printOptions/>
  <pageMargins left="0.75" right="0.75" top="1" bottom="1" header="0.5111111111111111" footer="0.5111111111111111"/>
  <pageSetup horizontalDpi="1200" verticalDpi="12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D2:DO82"/>
  <sheetViews>
    <sheetView zoomScaleSheetLayoutView="100" workbookViewId="0" topLeftCell="A1">
      <selection activeCell="CQ39" sqref="CQ39"/>
    </sheetView>
  </sheetViews>
  <sheetFormatPr defaultColWidth="0.875" defaultRowHeight="6" customHeight="1"/>
  <sheetData>
    <row r="2" spans="12:109" ht="21" customHeight="1">
      <c r="L2" s="498" t="s">
        <v>839</v>
      </c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8"/>
      <c r="BL2" s="498"/>
      <c r="BM2" s="498"/>
      <c r="BN2" s="498"/>
      <c r="BO2" s="498"/>
      <c r="BP2" s="498"/>
      <c r="BQ2" s="498"/>
      <c r="BR2" s="498"/>
      <c r="BS2" s="498"/>
      <c r="BT2" s="498"/>
      <c r="BU2" s="498"/>
      <c r="BV2" s="498"/>
      <c r="BW2" s="498"/>
      <c r="BX2" s="498"/>
      <c r="BY2" s="498"/>
      <c r="BZ2" s="498"/>
      <c r="CA2" s="498"/>
      <c r="CB2" s="498"/>
      <c r="CC2" s="498"/>
      <c r="CD2" s="498"/>
      <c r="CE2" s="498"/>
      <c r="CF2" s="498"/>
      <c r="CG2" s="498"/>
      <c r="CH2" s="498"/>
      <c r="CI2" s="498"/>
      <c r="CJ2" s="498"/>
      <c r="CK2" s="498"/>
      <c r="CL2" s="498"/>
      <c r="CM2" s="498"/>
      <c r="CN2" s="498"/>
      <c r="CO2" s="498"/>
      <c r="CP2" s="498"/>
      <c r="CQ2" s="498"/>
      <c r="CR2" s="498"/>
      <c r="CS2" s="498"/>
      <c r="CT2" s="498"/>
      <c r="CU2" s="498"/>
      <c r="CV2" s="498"/>
      <c r="CW2" s="498"/>
      <c r="CX2" s="498"/>
      <c r="CY2" s="498"/>
      <c r="CZ2" s="498"/>
      <c r="DA2" s="498"/>
      <c r="DB2" s="498"/>
      <c r="DC2" s="498"/>
      <c r="DD2" s="498"/>
      <c r="DE2" s="498"/>
    </row>
    <row r="3" spans="5:27" ht="21" customHeight="1">
      <c r="E3" s="498" t="s">
        <v>840</v>
      </c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</row>
    <row r="4" spans="4:113" ht="21" customHeight="1">
      <c r="D4" s="498" t="s">
        <v>841</v>
      </c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8"/>
      <c r="BE4" s="498"/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98"/>
      <c r="BU4" s="498"/>
      <c r="BV4" s="498"/>
      <c r="BW4" s="498"/>
      <c r="BX4" s="498"/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498"/>
      <c r="CK4" s="498"/>
      <c r="CL4" s="498"/>
      <c r="CM4" s="498"/>
      <c r="CN4" s="498"/>
      <c r="CO4" s="498"/>
      <c r="CP4" s="498"/>
      <c r="CQ4" s="498"/>
      <c r="CR4" s="498"/>
      <c r="CS4" s="498"/>
      <c r="CT4" s="498"/>
      <c r="CU4" s="498"/>
      <c r="CV4" s="498"/>
      <c r="CW4" s="498"/>
      <c r="CX4" s="498"/>
      <c r="CY4" s="498"/>
      <c r="CZ4" s="498"/>
      <c r="DA4" s="498"/>
      <c r="DB4" s="498"/>
      <c r="DC4" s="498"/>
      <c r="DD4" s="498"/>
      <c r="DE4" s="498"/>
      <c r="DF4" s="498"/>
      <c r="DG4" s="498"/>
      <c r="DH4" s="498"/>
      <c r="DI4" s="498"/>
    </row>
    <row r="5" spans="5:109" ht="21" customHeight="1">
      <c r="E5" s="501" t="s">
        <v>842</v>
      </c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1"/>
      <c r="BN5" s="501"/>
      <c r="BO5" s="501"/>
      <c r="BP5" s="501"/>
      <c r="BQ5" s="501"/>
      <c r="BR5" s="501"/>
      <c r="BS5" s="501"/>
      <c r="BT5" s="501"/>
      <c r="BU5" s="501"/>
      <c r="BV5" s="501"/>
      <c r="BW5" s="501"/>
      <c r="BX5" s="501"/>
      <c r="BY5" s="501"/>
      <c r="BZ5" s="501"/>
      <c r="CA5" s="501"/>
      <c r="CB5" s="501"/>
      <c r="CC5" s="501"/>
      <c r="CD5" s="501"/>
      <c r="CE5" s="501"/>
      <c r="CF5" s="501"/>
      <c r="CG5" s="501"/>
      <c r="CH5" s="501"/>
      <c r="CI5" s="501"/>
      <c r="CJ5" s="501"/>
      <c r="CK5" s="501"/>
      <c r="CL5" s="501"/>
      <c r="CM5" s="501"/>
      <c r="CN5" s="501"/>
      <c r="CO5" s="501"/>
      <c r="CP5" s="501"/>
      <c r="CQ5" s="501"/>
      <c r="CR5" s="501"/>
      <c r="CS5" s="501"/>
      <c r="CT5" s="501"/>
      <c r="CU5" s="501"/>
      <c r="CV5" s="501"/>
      <c r="CW5" s="501"/>
      <c r="CX5" s="501"/>
      <c r="CY5" s="501"/>
      <c r="CZ5" s="501"/>
      <c r="DA5" s="501"/>
      <c r="DB5" s="501"/>
      <c r="DC5" s="501"/>
      <c r="DD5" s="501"/>
      <c r="DE5" s="501"/>
    </row>
    <row r="6" spans="5:111" ht="22.5" customHeight="1">
      <c r="E6" s="501" t="s">
        <v>843</v>
      </c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01"/>
      <c r="AT6" s="501"/>
      <c r="AU6" s="501"/>
      <c r="AV6" s="501"/>
      <c r="AW6" s="501"/>
      <c r="AX6" s="501"/>
      <c r="AY6" s="501"/>
      <c r="AZ6" s="501"/>
      <c r="BA6" s="501"/>
      <c r="BB6" s="501"/>
      <c r="BC6" s="501"/>
      <c r="BD6" s="501"/>
      <c r="BE6" s="501"/>
      <c r="BF6" s="501"/>
      <c r="BG6" s="501"/>
      <c r="BH6" s="501"/>
      <c r="BI6" s="501"/>
      <c r="BJ6" s="501"/>
      <c r="BK6" s="501"/>
      <c r="BL6" s="501"/>
      <c r="BM6" s="501"/>
      <c r="BN6" s="501"/>
      <c r="BO6" s="501"/>
      <c r="BP6" s="501"/>
      <c r="BQ6" s="501"/>
      <c r="BR6" s="501"/>
      <c r="BS6" s="501"/>
      <c r="BT6" s="501"/>
      <c r="BU6" s="501"/>
      <c r="BV6" s="501"/>
      <c r="BW6" s="501"/>
      <c r="BX6" s="501"/>
      <c r="BY6" s="501"/>
      <c r="BZ6" s="501"/>
      <c r="CA6" s="501"/>
      <c r="CB6" s="501"/>
      <c r="CC6" s="501"/>
      <c r="CD6" s="501"/>
      <c r="CE6" s="501"/>
      <c r="CF6" s="501"/>
      <c r="CG6" s="501"/>
      <c r="CH6" s="501"/>
      <c r="CI6" s="501"/>
      <c r="CJ6" s="501"/>
      <c r="CK6" s="501"/>
      <c r="CL6" s="501"/>
      <c r="CM6" s="501"/>
      <c r="CN6" s="501"/>
      <c r="CO6" s="501"/>
      <c r="CP6" s="501"/>
      <c r="CQ6" s="501"/>
      <c r="CR6" s="501"/>
      <c r="CS6" s="501"/>
      <c r="CT6" s="501"/>
      <c r="CU6" s="501"/>
      <c r="CV6" s="501"/>
      <c r="CW6" s="501"/>
      <c r="CX6" s="501"/>
      <c r="CY6" s="501"/>
      <c r="CZ6" s="501"/>
      <c r="DA6" s="501"/>
      <c r="DB6" s="501"/>
      <c r="DC6" s="501"/>
      <c r="DD6" s="501"/>
      <c r="DE6" s="501"/>
      <c r="DF6" s="501"/>
      <c r="DG6" s="501"/>
    </row>
    <row r="7" ht="39.75" customHeight="1"/>
    <row r="8" spans="16:109" ht="6" customHeight="1">
      <c r="P8" s="58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47"/>
      <c r="AD8" s="47"/>
      <c r="AE8" s="502" t="s">
        <v>844</v>
      </c>
      <c r="AF8" s="503"/>
      <c r="AG8" s="503"/>
      <c r="AH8" s="503"/>
      <c r="AI8" s="503"/>
      <c r="AJ8" s="503"/>
      <c r="AK8" s="503"/>
      <c r="AL8" s="503"/>
      <c r="AM8" s="504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58"/>
      <c r="CW8" s="59"/>
      <c r="CX8" s="59"/>
      <c r="CY8" s="59"/>
      <c r="CZ8" s="59"/>
      <c r="DA8" s="59"/>
      <c r="DB8" s="59"/>
      <c r="DC8" s="59"/>
      <c r="DD8" s="59"/>
      <c r="DE8" s="60"/>
    </row>
    <row r="9" spans="16:109" ht="6" customHeight="1">
      <c r="P9" s="61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3"/>
      <c r="AC9" s="1"/>
      <c r="AD9" s="1"/>
      <c r="AE9" s="505"/>
      <c r="AF9" s="488"/>
      <c r="AG9" s="488"/>
      <c r="AH9" s="488"/>
      <c r="AI9" s="488"/>
      <c r="AJ9" s="488"/>
      <c r="AK9" s="488"/>
      <c r="AL9" s="488"/>
      <c r="AM9" s="506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61"/>
      <c r="CW9" s="62"/>
      <c r="CX9" s="62"/>
      <c r="CY9" s="62"/>
      <c r="CZ9" s="62"/>
      <c r="DA9" s="62"/>
      <c r="DB9" s="62"/>
      <c r="DC9" s="62"/>
      <c r="DD9" s="62"/>
      <c r="DE9" s="63"/>
    </row>
    <row r="10" spans="16:109" ht="6" customHeight="1">
      <c r="P10" s="49"/>
      <c r="Q10" s="503" t="s">
        <v>845</v>
      </c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1"/>
      <c r="AD10" s="1"/>
      <c r="AE10" s="507"/>
      <c r="AF10" s="508"/>
      <c r="AG10" s="508"/>
      <c r="AH10" s="508"/>
      <c r="AI10" s="508"/>
      <c r="AJ10" s="508"/>
      <c r="AK10" s="508"/>
      <c r="AL10" s="508"/>
      <c r="AM10" s="509"/>
      <c r="AN10" s="1"/>
      <c r="AO10" s="1"/>
      <c r="AP10" s="1"/>
      <c r="AQ10" s="1"/>
      <c r="AR10" s="1"/>
      <c r="AS10" s="1"/>
      <c r="AT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503" t="s">
        <v>845</v>
      </c>
      <c r="CW10" s="503"/>
      <c r="CX10" s="503"/>
      <c r="CY10" s="503"/>
      <c r="CZ10" s="503"/>
      <c r="DA10" s="503"/>
      <c r="DB10" s="503"/>
      <c r="DC10" s="503"/>
      <c r="DD10" s="503"/>
      <c r="DE10" s="504"/>
    </row>
    <row r="11" spans="16:109" ht="6" customHeight="1">
      <c r="P11" s="49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488"/>
      <c r="CW11" s="488"/>
      <c r="CX11" s="488"/>
      <c r="CY11" s="488"/>
      <c r="CZ11" s="488"/>
      <c r="DA11" s="488"/>
      <c r="DB11" s="488"/>
      <c r="DC11" s="488"/>
      <c r="DD11" s="488"/>
      <c r="DE11" s="506"/>
    </row>
    <row r="12" spans="16:109" ht="6" customHeight="1">
      <c r="P12" s="49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BB12" s="1"/>
      <c r="BC12" s="1"/>
      <c r="BD12" s="1"/>
      <c r="BE12" s="1"/>
      <c r="BF12" s="46"/>
      <c r="BG12" s="47"/>
      <c r="BH12" s="48"/>
      <c r="BI12" s="1"/>
      <c r="BJ12" s="1"/>
      <c r="BK12" s="1"/>
      <c r="BL12" s="1"/>
      <c r="BM12" s="1"/>
      <c r="BN12" s="1"/>
      <c r="BO12" s="1"/>
      <c r="BP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488"/>
      <c r="CW12" s="488"/>
      <c r="CX12" s="488"/>
      <c r="CY12" s="488"/>
      <c r="CZ12" s="488"/>
      <c r="DA12" s="488"/>
      <c r="DB12" s="488"/>
      <c r="DC12" s="488"/>
      <c r="DD12" s="488"/>
      <c r="DE12" s="506"/>
    </row>
    <row r="13" spans="16:109" ht="6" customHeight="1">
      <c r="P13" s="4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51"/>
      <c r="BG13" s="52"/>
      <c r="BH13" s="53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50"/>
    </row>
    <row r="14" spans="16:109" ht="6" customHeight="1">
      <c r="P14" s="4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50"/>
    </row>
    <row r="15" spans="16:109" ht="6" customHeight="1">
      <c r="P15" s="4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50"/>
    </row>
    <row r="16" spans="16:109" ht="6" customHeight="1">
      <c r="P16" s="4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50"/>
    </row>
    <row r="17" spans="16:109" ht="6" customHeight="1">
      <c r="P17" s="4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50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50"/>
    </row>
    <row r="18" spans="16:109" ht="6" customHeight="1">
      <c r="P18" s="4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50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50"/>
    </row>
    <row r="19" spans="16:109" ht="6" customHeight="1">
      <c r="P19" s="4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46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8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8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50"/>
    </row>
    <row r="20" spans="16:109" ht="6" customHeight="1">
      <c r="P20" s="4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51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3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3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50"/>
    </row>
    <row r="21" spans="16:109" ht="6" customHeight="1">
      <c r="P21" s="4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9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48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50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48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50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50"/>
    </row>
    <row r="22" spans="16:109" ht="6" customHeight="1">
      <c r="P22" s="4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9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50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50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50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50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50"/>
    </row>
    <row r="23" spans="16:109" ht="6" customHeight="1">
      <c r="P23" s="4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49"/>
      <c r="AE23" s="1"/>
      <c r="AF23" s="498" t="s">
        <v>846</v>
      </c>
      <c r="AG23" s="498"/>
      <c r="AH23" s="498"/>
      <c r="AI23" s="498"/>
      <c r="AJ23" s="498"/>
      <c r="AK23" s="498"/>
      <c r="AL23" s="498"/>
      <c r="AM23" s="498"/>
      <c r="AN23" s="498"/>
      <c r="AO23" s="498"/>
      <c r="AP23" s="1"/>
      <c r="AQ23" s="50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50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50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50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50"/>
    </row>
    <row r="24" spans="16:109" ht="6" customHeight="1">
      <c r="P24" s="4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49"/>
      <c r="AE24" s="1"/>
      <c r="AF24" s="498"/>
      <c r="AG24" s="498"/>
      <c r="AH24" s="498"/>
      <c r="AI24" s="498"/>
      <c r="AJ24" s="498"/>
      <c r="AK24" s="498"/>
      <c r="AL24" s="498"/>
      <c r="AM24" s="498"/>
      <c r="AN24" s="498"/>
      <c r="AO24" s="498"/>
      <c r="AP24" s="1"/>
      <c r="AQ24" s="50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50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50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50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50"/>
    </row>
    <row r="25" spans="16:109" ht="6" customHeight="1">
      <c r="P25" s="4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49"/>
      <c r="AE25" s="1"/>
      <c r="AF25" s="498"/>
      <c r="AG25" s="498"/>
      <c r="AH25" s="498"/>
      <c r="AI25" s="498"/>
      <c r="AJ25" s="498"/>
      <c r="AK25" s="498"/>
      <c r="AL25" s="498"/>
      <c r="AM25" s="498"/>
      <c r="AN25" s="498"/>
      <c r="AO25" s="498"/>
      <c r="AP25" s="1"/>
      <c r="AQ25" s="50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50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50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50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50"/>
    </row>
    <row r="26" spans="16:109" ht="6" customHeight="1">
      <c r="P26" s="4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49"/>
      <c r="AE26" s="1"/>
      <c r="AF26" s="498"/>
      <c r="AG26" s="498"/>
      <c r="AH26" s="498"/>
      <c r="AI26" s="498"/>
      <c r="AJ26" s="498"/>
      <c r="AK26" s="498"/>
      <c r="AL26" s="498"/>
      <c r="AM26" s="498"/>
      <c r="AN26" s="498"/>
      <c r="AO26" s="498"/>
      <c r="AP26" s="1"/>
      <c r="AQ26" s="50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50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50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50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50"/>
    </row>
    <row r="27" spans="16:109" ht="6" customHeight="1">
      <c r="P27" s="4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49"/>
      <c r="AE27" s="1"/>
      <c r="AF27" s="498"/>
      <c r="AG27" s="498"/>
      <c r="AH27" s="498"/>
      <c r="AI27" s="498"/>
      <c r="AJ27" s="498"/>
      <c r="AK27" s="498"/>
      <c r="AL27" s="498"/>
      <c r="AM27" s="498"/>
      <c r="AN27" s="498"/>
      <c r="AO27" s="498"/>
      <c r="AP27" s="1"/>
      <c r="AQ27" s="50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50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50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50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50"/>
    </row>
    <row r="28" spans="16:109" ht="6" customHeight="1">
      <c r="P28" s="4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9"/>
      <c r="AE28" s="1"/>
      <c r="AF28" s="498"/>
      <c r="AG28" s="498"/>
      <c r="AH28" s="498"/>
      <c r="AI28" s="498"/>
      <c r="AJ28" s="498"/>
      <c r="AK28" s="498"/>
      <c r="AL28" s="498"/>
      <c r="AM28" s="498"/>
      <c r="AN28" s="498"/>
      <c r="AO28" s="498"/>
      <c r="AP28" s="1"/>
      <c r="AQ28" s="50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50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50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50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50"/>
    </row>
    <row r="29" spans="16:109" ht="6" customHeight="1">
      <c r="P29" s="4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9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50"/>
      <c r="AR29" s="51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3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3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50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50"/>
    </row>
    <row r="30" spans="16:109" ht="6" customHeight="1">
      <c r="P30" s="4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49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50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50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50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50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50"/>
    </row>
    <row r="31" spans="16:109" ht="6" customHeight="1">
      <c r="P31" s="4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9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50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50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50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50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50"/>
    </row>
    <row r="32" spans="16:109" ht="6" customHeight="1">
      <c r="P32" s="4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9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50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50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50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50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50"/>
    </row>
    <row r="33" spans="16:109" ht="6" customHeight="1">
      <c r="P33" s="4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9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50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50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50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50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50"/>
    </row>
    <row r="34" spans="16:109" ht="6" customHeight="1">
      <c r="P34" s="4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49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50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50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50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50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50"/>
    </row>
    <row r="35" spans="16:109" ht="6" customHeight="1">
      <c r="P35" s="4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9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50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50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5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50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50"/>
    </row>
    <row r="36" spans="16:109" ht="6" customHeight="1">
      <c r="P36" s="4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49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50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50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50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50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50"/>
    </row>
    <row r="37" spans="16:109" ht="6" customHeight="1">
      <c r="P37" s="4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9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50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50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50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50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50"/>
    </row>
    <row r="38" spans="16:109" ht="6" customHeight="1">
      <c r="P38" s="4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51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3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3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3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3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50"/>
    </row>
    <row r="39" spans="16:109" ht="6" customHeight="1">
      <c r="P39" s="4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49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50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50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50"/>
    </row>
    <row r="40" spans="16:109" ht="6" customHeight="1">
      <c r="P40" s="4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51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3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3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71"/>
      <c r="DD40" s="72"/>
      <c r="DE40" s="50"/>
    </row>
    <row r="41" spans="16:109" ht="6" customHeight="1">
      <c r="P41" s="4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50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73"/>
      <c r="DD41" s="74"/>
      <c r="DE41" s="50"/>
    </row>
    <row r="42" spans="16:109" ht="6" customHeight="1">
      <c r="P42" s="4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50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73"/>
      <c r="DD42" s="74"/>
      <c r="DE42" s="50"/>
    </row>
    <row r="43" spans="16:109" ht="6" customHeight="1">
      <c r="P43" s="5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489" t="s">
        <v>847</v>
      </c>
      <c r="AY43" s="490"/>
      <c r="AZ43" s="490"/>
      <c r="BA43" s="490"/>
      <c r="BB43" s="490"/>
      <c r="BC43" s="490"/>
      <c r="BD43" s="490"/>
      <c r="BE43" s="490"/>
      <c r="BF43" s="491"/>
      <c r="BG43" s="50"/>
      <c r="BH43" s="1"/>
      <c r="BI43" s="489" t="s">
        <v>847</v>
      </c>
      <c r="BJ43" s="490"/>
      <c r="BK43" s="490"/>
      <c r="BL43" s="490"/>
      <c r="BM43" s="490"/>
      <c r="BN43" s="490"/>
      <c r="BO43" s="490"/>
      <c r="BP43" s="490"/>
      <c r="BQ43" s="49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67"/>
      <c r="DD43" s="68"/>
      <c r="DE43" s="50"/>
    </row>
    <row r="44" spans="16:109" ht="6" customHeight="1">
      <c r="P44" s="5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492"/>
      <c r="AY44" s="493"/>
      <c r="AZ44" s="493"/>
      <c r="BA44" s="493"/>
      <c r="BB44" s="493"/>
      <c r="BC44" s="493"/>
      <c r="BD44" s="493"/>
      <c r="BE44" s="493"/>
      <c r="BF44" s="494"/>
      <c r="BG44" s="1"/>
      <c r="BH44" s="1"/>
      <c r="BI44" s="492"/>
      <c r="BJ44" s="493"/>
      <c r="BK44" s="493"/>
      <c r="BL44" s="493"/>
      <c r="BM44" s="493"/>
      <c r="BN44" s="493"/>
      <c r="BO44" s="493"/>
      <c r="BP44" s="493"/>
      <c r="BQ44" s="494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67"/>
      <c r="DD44" s="68"/>
      <c r="DE44" s="50"/>
    </row>
    <row r="45" spans="16:118" ht="6" customHeight="1">
      <c r="P45" s="55"/>
      <c r="Q45" s="500" t="s">
        <v>848</v>
      </c>
      <c r="R45" s="498"/>
      <c r="S45" s="498"/>
      <c r="T45" s="498"/>
      <c r="U45" s="498"/>
      <c r="V45" s="498"/>
      <c r="W45" s="498"/>
      <c r="X45" s="498"/>
      <c r="Y45" s="498"/>
      <c r="Z45" s="49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495"/>
      <c r="AY45" s="496"/>
      <c r="AZ45" s="496"/>
      <c r="BA45" s="496"/>
      <c r="BB45" s="496"/>
      <c r="BC45" s="496"/>
      <c r="BD45" s="496"/>
      <c r="BE45" s="496"/>
      <c r="BF45" s="497"/>
      <c r="BG45" s="1"/>
      <c r="BH45" s="1"/>
      <c r="BI45" s="495"/>
      <c r="BJ45" s="496"/>
      <c r="BK45" s="496"/>
      <c r="BL45" s="496"/>
      <c r="BM45" s="496"/>
      <c r="BN45" s="496"/>
      <c r="BO45" s="496"/>
      <c r="BP45" s="496"/>
      <c r="BQ45" s="497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69"/>
      <c r="DD45" s="70"/>
      <c r="DE45" s="50"/>
      <c r="DG45" s="1"/>
      <c r="DH45" s="1"/>
      <c r="DI45" s="1"/>
      <c r="DJ45" s="1"/>
      <c r="DK45" s="1"/>
      <c r="DL45" s="1"/>
      <c r="DM45" s="1"/>
      <c r="DN45" s="1"/>
    </row>
    <row r="46" spans="16:118" ht="6" customHeight="1">
      <c r="P46" s="55"/>
      <c r="Q46" s="500"/>
      <c r="R46" s="498"/>
      <c r="S46" s="498"/>
      <c r="T46" s="498"/>
      <c r="U46" s="498"/>
      <c r="V46" s="498"/>
      <c r="W46" s="498"/>
      <c r="X46" s="498"/>
      <c r="Y46" s="498"/>
      <c r="Z46" s="49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488" t="s">
        <v>849</v>
      </c>
      <c r="CZ46" s="488"/>
      <c r="DA46" s="488"/>
      <c r="DB46" s="488"/>
      <c r="DC46" s="488"/>
      <c r="DD46" s="488"/>
      <c r="DE46" s="488"/>
      <c r="DF46" s="488"/>
      <c r="DG46" s="488"/>
      <c r="DH46" s="488"/>
      <c r="DI46" s="488"/>
      <c r="DJ46" s="57"/>
      <c r="DK46" s="57"/>
      <c r="DL46" s="57"/>
      <c r="DM46" s="57"/>
      <c r="DN46" s="1"/>
    </row>
    <row r="47" spans="16:118" ht="6" customHeight="1">
      <c r="P47" s="55"/>
      <c r="Q47" s="500"/>
      <c r="R47" s="498"/>
      <c r="S47" s="498"/>
      <c r="T47" s="498"/>
      <c r="U47" s="498"/>
      <c r="V47" s="498"/>
      <c r="W47" s="498"/>
      <c r="X47" s="498"/>
      <c r="Y47" s="498"/>
      <c r="Z47" s="49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489" t="s">
        <v>847</v>
      </c>
      <c r="AY47" s="490"/>
      <c r="AZ47" s="490"/>
      <c r="BA47" s="490"/>
      <c r="BB47" s="490"/>
      <c r="BC47" s="490"/>
      <c r="BD47" s="490"/>
      <c r="BE47" s="490"/>
      <c r="BF47" s="491"/>
      <c r="BG47" s="64"/>
      <c r="BH47" s="64"/>
      <c r="BI47" s="489" t="s">
        <v>847</v>
      </c>
      <c r="BJ47" s="490"/>
      <c r="BK47" s="490"/>
      <c r="BL47" s="490"/>
      <c r="BM47" s="490"/>
      <c r="BN47" s="490"/>
      <c r="BO47" s="490"/>
      <c r="BP47" s="490"/>
      <c r="BQ47" s="49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64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488"/>
      <c r="CZ47" s="488"/>
      <c r="DA47" s="488"/>
      <c r="DB47" s="488"/>
      <c r="DC47" s="488"/>
      <c r="DD47" s="488"/>
      <c r="DE47" s="488"/>
      <c r="DF47" s="488"/>
      <c r="DG47" s="488"/>
      <c r="DH47" s="488"/>
      <c r="DI47" s="488"/>
      <c r="DJ47" s="57"/>
      <c r="DK47" s="57"/>
      <c r="DL47" s="57"/>
      <c r="DM47" s="57"/>
      <c r="DN47" s="1"/>
    </row>
    <row r="48" spans="16:118" ht="6" customHeight="1">
      <c r="P48" s="5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492"/>
      <c r="AY48" s="493"/>
      <c r="AZ48" s="493"/>
      <c r="BA48" s="493"/>
      <c r="BB48" s="493"/>
      <c r="BC48" s="493"/>
      <c r="BD48" s="493"/>
      <c r="BE48" s="493"/>
      <c r="BF48" s="494"/>
      <c r="BG48" s="64"/>
      <c r="BH48" s="64"/>
      <c r="BI48" s="492"/>
      <c r="BJ48" s="493"/>
      <c r="BK48" s="493"/>
      <c r="BL48" s="493"/>
      <c r="BM48" s="493"/>
      <c r="BN48" s="493"/>
      <c r="BO48" s="493"/>
      <c r="BP48" s="493"/>
      <c r="BQ48" s="494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488"/>
      <c r="CZ48" s="488"/>
      <c r="DA48" s="488"/>
      <c r="DB48" s="488"/>
      <c r="DC48" s="488"/>
      <c r="DD48" s="488"/>
      <c r="DE48" s="488"/>
      <c r="DF48" s="488"/>
      <c r="DG48" s="488"/>
      <c r="DH48" s="488"/>
      <c r="DI48" s="488"/>
      <c r="DJ48" s="1"/>
      <c r="DK48" s="1"/>
      <c r="DL48" s="1"/>
      <c r="DM48" s="1"/>
      <c r="DN48" s="1"/>
    </row>
    <row r="49" spans="16:109" ht="6" customHeight="1">
      <c r="P49" s="5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495"/>
      <c r="AY49" s="496"/>
      <c r="AZ49" s="496"/>
      <c r="BA49" s="496"/>
      <c r="BB49" s="496"/>
      <c r="BC49" s="496"/>
      <c r="BD49" s="496"/>
      <c r="BE49" s="496"/>
      <c r="BF49" s="497"/>
      <c r="BG49" s="50"/>
      <c r="BH49" s="1"/>
      <c r="BI49" s="495"/>
      <c r="BJ49" s="496"/>
      <c r="BK49" s="496"/>
      <c r="BL49" s="496"/>
      <c r="BM49" s="496"/>
      <c r="BN49" s="496"/>
      <c r="BO49" s="496"/>
      <c r="BP49" s="496"/>
      <c r="BQ49" s="497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50"/>
    </row>
    <row r="50" spans="16:109" ht="6" customHeight="1">
      <c r="P50" s="4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64"/>
      <c r="AX50" s="65"/>
      <c r="AY50" s="65"/>
      <c r="AZ50" s="65"/>
      <c r="BA50" s="65"/>
      <c r="BB50" s="65"/>
      <c r="BC50" s="65"/>
      <c r="BD50" s="65"/>
      <c r="BE50" s="65"/>
      <c r="BF50" s="65"/>
      <c r="BG50" s="66"/>
      <c r="BH50" s="64"/>
      <c r="BI50" s="65"/>
      <c r="BJ50" s="65"/>
      <c r="BK50" s="65"/>
      <c r="BL50" s="65"/>
      <c r="BM50" s="65"/>
      <c r="BN50" s="65"/>
      <c r="BO50" s="65"/>
      <c r="BP50" s="65"/>
      <c r="BQ50" s="65"/>
      <c r="BR50" s="64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71"/>
      <c r="DD50" s="72"/>
      <c r="DE50" s="50"/>
    </row>
    <row r="51" spans="16:109" ht="6" customHeight="1">
      <c r="P51" s="4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6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73"/>
      <c r="DD51" s="74"/>
      <c r="DE51" s="50"/>
    </row>
    <row r="52" spans="16:109" ht="6" customHeight="1">
      <c r="P52" s="4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46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8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8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73"/>
      <c r="DD52" s="74"/>
      <c r="DE52" s="50"/>
    </row>
    <row r="53" spans="16:109" ht="6" customHeight="1">
      <c r="P53" s="4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51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3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3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67"/>
      <c r="DD53" s="68"/>
      <c r="DE53" s="50"/>
    </row>
    <row r="54" spans="16:109" ht="6" customHeight="1">
      <c r="P54" s="4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49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48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50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48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50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67"/>
      <c r="DD54" s="68"/>
      <c r="DE54" s="50"/>
    </row>
    <row r="55" spans="16:109" ht="6" customHeight="1">
      <c r="P55" s="49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49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50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50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50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50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69"/>
      <c r="DD55" s="70"/>
      <c r="DE55" s="50"/>
    </row>
    <row r="56" spans="16:109" ht="6" customHeight="1">
      <c r="P56" s="49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49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50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50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50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50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50"/>
    </row>
    <row r="57" spans="16:109" ht="6" customHeight="1">
      <c r="P57" s="49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49"/>
      <c r="AE57" s="1"/>
      <c r="AF57" s="498" t="s">
        <v>850</v>
      </c>
      <c r="AG57" s="498"/>
      <c r="AH57" s="498"/>
      <c r="AI57" s="498"/>
      <c r="AJ57" s="498"/>
      <c r="AK57" s="498"/>
      <c r="AL57" s="498"/>
      <c r="AM57" s="498"/>
      <c r="AN57" s="498"/>
      <c r="AO57" s="1"/>
      <c r="AP57" s="1"/>
      <c r="AQ57" s="50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50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50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50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50"/>
    </row>
    <row r="58" spans="16:119" ht="6" customHeight="1">
      <c r="P58" s="49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49"/>
      <c r="AE58" s="1"/>
      <c r="AF58" s="498"/>
      <c r="AG58" s="498"/>
      <c r="AH58" s="498"/>
      <c r="AI58" s="498"/>
      <c r="AJ58" s="498"/>
      <c r="AK58" s="498"/>
      <c r="AL58" s="498"/>
      <c r="AM58" s="498"/>
      <c r="AN58" s="498"/>
      <c r="AO58" s="1"/>
      <c r="AP58" s="1"/>
      <c r="AQ58" s="50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50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50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50"/>
      <c r="CR58" s="1"/>
      <c r="CS58" s="1"/>
      <c r="CT58" s="1"/>
      <c r="CU58" s="499" t="s">
        <v>851</v>
      </c>
      <c r="CV58" s="499"/>
      <c r="CW58" s="499"/>
      <c r="CX58" s="499"/>
      <c r="CY58" s="499"/>
      <c r="CZ58" s="499"/>
      <c r="DA58" s="499"/>
      <c r="DB58" s="499"/>
      <c r="DC58" s="499"/>
      <c r="DD58" s="499"/>
      <c r="DE58" s="499"/>
      <c r="DF58" s="499"/>
      <c r="DG58" s="499"/>
      <c r="DH58" s="499"/>
      <c r="DI58" s="499"/>
      <c r="DJ58" s="499"/>
      <c r="DK58" s="499"/>
      <c r="DL58" s="499"/>
      <c r="DM58" s="499"/>
      <c r="DN58" s="499"/>
      <c r="DO58" s="499"/>
    </row>
    <row r="59" spans="16:119" ht="6" customHeight="1">
      <c r="P59" s="4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49"/>
      <c r="AE59" s="1"/>
      <c r="AF59" s="498"/>
      <c r="AG59" s="498"/>
      <c r="AH59" s="498"/>
      <c r="AI59" s="498"/>
      <c r="AJ59" s="498"/>
      <c r="AK59" s="498"/>
      <c r="AL59" s="498"/>
      <c r="AM59" s="498"/>
      <c r="AN59" s="498"/>
      <c r="AO59" s="1"/>
      <c r="AP59" s="1"/>
      <c r="AQ59" s="50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50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50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50"/>
      <c r="CR59" s="1"/>
      <c r="CS59" s="1"/>
      <c r="CT59" s="1"/>
      <c r="CU59" s="499"/>
      <c r="CV59" s="499"/>
      <c r="CW59" s="499"/>
      <c r="CX59" s="499"/>
      <c r="CY59" s="499"/>
      <c r="CZ59" s="499"/>
      <c r="DA59" s="499"/>
      <c r="DB59" s="499"/>
      <c r="DC59" s="499"/>
      <c r="DD59" s="499"/>
      <c r="DE59" s="499"/>
      <c r="DF59" s="499"/>
      <c r="DG59" s="499"/>
      <c r="DH59" s="499"/>
      <c r="DI59" s="499"/>
      <c r="DJ59" s="499"/>
      <c r="DK59" s="499"/>
      <c r="DL59" s="499"/>
      <c r="DM59" s="499"/>
      <c r="DN59" s="499"/>
      <c r="DO59" s="499"/>
    </row>
    <row r="60" spans="16:119" ht="6" customHeight="1">
      <c r="P60" s="4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49"/>
      <c r="AE60" s="1"/>
      <c r="AF60" s="498"/>
      <c r="AG60" s="498"/>
      <c r="AH60" s="498"/>
      <c r="AI60" s="498"/>
      <c r="AJ60" s="498"/>
      <c r="AK60" s="498"/>
      <c r="AL60" s="498"/>
      <c r="AM60" s="498"/>
      <c r="AN60" s="498"/>
      <c r="AO60" s="1"/>
      <c r="AP60" s="1"/>
      <c r="AQ60" s="50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50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50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50"/>
      <c r="CR60" s="1"/>
      <c r="CS60" s="1"/>
      <c r="CT60" s="1"/>
      <c r="CU60" s="499"/>
      <c r="CV60" s="499"/>
      <c r="CW60" s="499"/>
      <c r="CX60" s="499"/>
      <c r="CY60" s="499"/>
      <c r="CZ60" s="499"/>
      <c r="DA60" s="499"/>
      <c r="DB60" s="499"/>
      <c r="DC60" s="499"/>
      <c r="DD60" s="499"/>
      <c r="DE60" s="499"/>
      <c r="DF60" s="499"/>
      <c r="DG60" s="499"/>
      <c r="DH60" s="499"/>
      <c r="DI60" s="499"/>
      <c r="DJ60" s="499"/>
      <c r="DK60" s="499"/>
      <c r="DL60" s="499"/>
      <c r="DM60" s="499"/>
      <c r="DN60" s="499"/>
      <c r="DO60" s="499"/>
    </row>
    <row r="61" spans="16:119" ht="6" customHeight="1">
      <c r="P61" s="4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49"/>
      <c r="AE61" s="1"/>
      <c r="AF61" s="498"/>
      <c r="AG61" s="498"/>
      <c r="AH61" s="498"/>
      <c r="AI61" s="498"/>
      <c r="AJ61" s="498"/>
      <c r="AK61" s="498"/>
      <c r="AL61" s="498"/>
      <c r="AM61" s="498"/>
      <c r="AN61" s="498"/>
      <c r="AO61" s="1"/>
      <c r="AP61" s="1"/>
      <c r="AQ61" s="50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50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50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50"/>
      <c r="CR61" s="1"/>
      <c r="CS61" s="1"/>
      <c r="CT61" s="1"/>
      <c r="CU61" s="499"/>
      <c r="CV61" s="499"/>
      <c r="CW61" s="499"/>
      <c r="CX61" s="499"/>
      <c r="CY61" s="499"/>
      <c r="CZ61" s="499"/>
      <c r="DA61" s="499"/>
      <c r="DB61" s="499"/>
      <c r="DC61" s="499"/>
      <c r="DD61" s="499"/>
      <c r="DE61" s="499"/>
      <c r="DF61" s="499"/>
      <c r="DG61" s="499"/>
      <c r="DH61" s="499"/>
      <c r="DI61" s="499"/>
      <c r="DJ61" s="499"/>
      <c r="DK61" s="499"/>
      <c r="DL61" s="499"/>
      <c r="DM61" s="499"/>
      <c r="DN61" s="499"/>
      <c r="DO61" s="499"/>
    </row>
    <row r="62" spans="16:119" ht="6" customHeight="1">
      <c r="P62" s="4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49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50"/>
      <c r="AR62" s="51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3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3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50"/>
      <c r="CR62" s="1"/>
      <c r="CS62" s="1"/>
      <c r="CT62" s="1"/>
      <c r="CU62" s="487" t="s">
        <v>852</v>
      </c>
      <c r="CV62" s="487"/>
      <c r="CW62" s="487"/>
      <c r="CX62" s="487"/>
      <c r="CY62" s="487"/>
      <c r="CZ62" s="487"/>
      <c r="DA62" s="487"/>
      <c r="DB62" s="487"/>
      <c r="DC62" s="487"/>
      <c r="DD62" s="487"/>
      <c r="DE62" s="487"/>
      <c r="DF62" s="487"/>
      <c r="DG62" s="487"/>
      <c r="DH62" s="487"/>
      <c r="DI62" s="487"/>
      <c r="DJ62" s="487"/>
      <c r="DK62" s="487"/>
      <c r="DL62" s="487"/>
      <c r="DM62" s="487"/>
      <c r="DN62" s="487"/>
      <c r="DO62" s="487"/>
    </row>
    <row r="63" spans="16:119" ht="6" customHeight="1">
      <c r="P63" s="4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49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50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50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50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50"/>
      <c r="CR63" s="1"/>
      <c r="CS63" s="1"/>
      <c r="CT63" s="1"/>
      <c r="CU63" s="487"/>
      <c r="CV63" s="487"/>
      <c r="CW63" s="487"/>
      <c r="CX63" s="487"/>
      <c r="CY63" s="487"/>
      <c r="CZ63" s="487"/>
      <c r="DA63" s="487"/>
      <c r="DB63" s="487"/>
      <c r="DC63" s="487"/>
      <c r="DD63" s="487"/>
      <c r="DE63" s="487"/>
      <c r="DF63" s="487"/>
      <c r="DG63" s="487"/>
      <c r="DH63" s="487"/>
      <c r="DI63" s="487"/>
      <c r="DJ63" s="487"/>
      <c r="DK63" s="487"/>
      <c r="DL63" s="487"/>
      <c r="DM63" s="487"/>
      <c r="DN63" s="487"/>
      <c r="DO63" s="487"/>
    </row>
    <row r="64" spans="16:119" ht="6" customHeight="1">
      <c r="P64" s="4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49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50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50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50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50"/>
      <c r="CR64" s="1"/>
      <c r="CS64" s="1"/>
      <c r="CT64" s="1"/>
      <c r="CU64" s="487"/>
      <c r="CV64" s="487"/>
      <c r="CW64" s="487"/>
      <c r="CX64" s="487"/>
      <c r="CY64" s="487"/>
      <c r="CZ64" s="487"/>
      <c r="DA64" s="487"/>
      <c r="DB64" s="487"/>
      <c r="DC64" s="487"/>
      <c r="DD64" s="487"/>
      <c r="DE64" s="487"/>
      <c r="DF64" s="487"/>
      <c r="DG64" s="487"/>
      <c r="DH64" s="487"/>
      <c r="DI64" s="487"/>
      <c r="DJ64" s="487"/>
      <c r="DK64" s="487"/>
      <c r="DL64" s="487"/>
      <c r="DM64" s="487"/>
      <c r="DN64" s="487"/>
      <c r="DO64" s="487"/>
    </row>
    <row r="65" spans="16:109" ht="6" customHeight="1">
      <c r="P65" s="4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49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50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50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50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50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50"/>
    </row>
    <row r="66" spans="16:109" ht="6" customHeight="1">
      <c r="P66" s="4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49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50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50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50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50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50"/>
    </row>
    <row r="67" spans="16:109" ht="6" customHeight="1">
      <c r="P67" s="4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49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50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50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50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50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50"/>
    </row>
    <row r="68" spans="16:109" ht="6" customHeight="1">
      <c r="P68" s="4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49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50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50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50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50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50"/>
    </row>
    <row r="69" spans="16:109" ht="6" customHeight="1">
      <c r="P69" s="4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49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50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50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50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50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50"/>
    </row>
    <row r="70" spans="16:109" ht="6" customHeight="1">
      <c r="P70" s="4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49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50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50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50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50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50"/>
    </row>
    <row r="71" spans="16:109" ht="6" customHeight="1">
      <c r="P71" s="4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3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3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3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50"/>
    </row>
    <row r="72" spans="16:109" ht="6" customHeight="1">
      <c r="P72" s="4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49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50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50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50"/>
    </row>
    <row r="73" spans="16:109" ht="6" customHeight="1">
      <c r="P73" s="4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3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3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50"/>
    </row>
    <row r="74" spans="16:109" ht="6" customHeight="1">
      <c r="P74" s="4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50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50"/>
    </row>
    <row r="75" spans="16:109" ht="6" customHeight="1">
      <c r="P75" s="4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50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50"/>
    </row>
    <row r="76" spans="16:109" ht="6" customHeight="1">
      <c r="P76" s="4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50"/>
    </row>
    <row r="77" spans="16:109" ht="6" customHeight="1">
      <c r="P77" s="4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50"/>
    </row>
    <row r="78" spans="16:109" ht="6" customHeight="1">
      <c r="P78" s="4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46"/>
      <c r="BG78" s="47"/>
      <c r="BH78" s="47"/>
      <c r="BI78" s="48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50"/>
    </row>
    <row r="79" spans="16:109" ht="6" customHeight="1">
      <c r="P79" s="4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49"/>
      <c r="BG79" s="1"/>
      <c r="BH79" s="1"/>
      <c r="BI79" s="50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50"/>
    </row>
    <row r="80" spans="16:109" ht="6" customHeight="1">
      <c r="P80" s="4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BC80" s="1"/>
      <c r="BD80" s="1"/>
      <c r="BE80" s="1"/>
      <c r="BF80" s="51"/>
      <c r="BG80" s="52"/>
      <c r="BH80" s="52"/>
      <c r="BI80" s="53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50"/>
    </row>
    <row r="81" spans="16:109" ht="6" customHeight="1">
      <c r="P81" s="58"/>
      <c r="Q81" s="59"/>
      <c r="R81" s="59"/>
      <c r="S81" s="59"/>
      <c r="T81" s="59"/>
      <c r="U81" s="59"/>
      <c r="V81" s="59"/>
      <c r="W81" s="59"/>
      <c r="X81" s="60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58"/>
      <c r="CX81" s="59"/>
      <c r="CY81" s="59"/>
      <c r="CZ81" s="59"/>
      <c r="DA81" s="59"/>
      <c r="DB81" s="59"/>
      <c r="DC81" s="59"/>
      <c r="DD81" s="59"/>
      <c r="DE81" s="60"/>
    </row>
    <row r="82" spans="16:109" ht="6" customHeight="1">
      <c r="P82" s="61"/>
      <c r="Q82" s="62"/>
      <c r="R82" s="62"/>
      <c r="S82" s="62"/>
      <c r="T82" s="62"/>
      <c r="U82" s="62"/>
      <c r="V82" s="62"/>
      <c r="W82" s="62"/>
      <c r="X82" s="63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61"/>
      <c r="CX82" s="62"/>
      <c r="CY82" s="62"/>
      <c r="CZ82" s="62"/>
      <c r="DA82" s="62"/>
      <c r="DB82" s="62"/>
      <c r="DC82" s="62"/>
      <c r="DD82" s="62"/>
      <c r="DE82" s="63"/>
    </row>
  </sheetData>
  <mergeCells count="18">
    <mergeCell ref="L2:DE2"/>
    <mergeCell ref="E3:AA3"/>
    <mergeCell ref="D4:DI4"/>
    <mergeCell ref="E5:DE5"/>
    <mergeCell ref="Q45:Z47"/>
    <mergeCell ref="E6:DG6"/>
    <mergeCell ref="AE8:AM10"/>
    <mergeCell ref="Q10:AB12"/>
    <mergeCell ref="CV10:DE12"/>
    <mergeCell ref="AF57:AN61"/>
    <mergeCell ref="CU58:DO61"/>
    <mergeCell ref="AF23:AO28"/>
    <mergeCell ref="AX43:BF45"/>
    <mergeCell ref="BI43:BQ45"/>
    <mergeCell ref="CU62:DO64"/>
    <mergeCell ref="CY46:DI48"/>
    <mergeCell ref="AX47:BF49"/>
    <mergeCell ref="BI47:BQ49"/>
  </mergeCells>
  <printOptions/>
  <pageMargins left="0" right="0" top="0.7479166666666667" bottom="0.7479166666666667" header="0.3145833333333333" footer="0.314583333333333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5"/>
  <dimension ref="A1:A1"/>
  <sheetViews>
    <sheetView zoomScaleSheetLayoutView="100" workbookViewId="0" topLeftCell="A1">
      <selection activeCell="A1" sqref="A1"/>
    </sheetView>
  </sheetViews>
  <sheetFormatPr defaultColWidth="10.00390625" defaultRowHeight="13.5" customHeight="1"/>
  <sheetData/>
  <printOptions/>
  <pageMargins left="0.6986111111111111" right="0.6986111111111111" top="0.75" bottom="0.75" header="0.3" footer="0.3"/>
  <pageSetup fitToHeight="65535" fitToWidth="6553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2015-04-23T06:32:49Z</cp:lastPrinted>
  <dcterms:created xsi:type="dcterms:W3CDTF">2011-05-12T22:51:52Z</dcterms:created>
  <dcterms:modified xsi:type="dcterms:W3CDTF">2016-02-24T23:06:19Z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