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31" yWindow="65416" windowWidth="15450" windowHeight="10020" activeTab="2"/>
  </bookViews>
  <sheets>
    <sheet name="Ｃ級" sheetId="1" r:id="rId1"/>
    <sheet name="Ｂ級" sheetId="2" r:id="rId2"/>
    <sheet name="A級" sheetId="3" r:id="rId3"/>
    <sheet name="歴代" sheetId="4" r:id="rId4"/>
    <sheet name="写真集" sheetId="5" r:id="rId5"/>
    <sheet name="登録ナンバー" sheetId="6" r:id="rId6"/>
    <sheet name="盗難及びアドバイス防止措置" sheetId="7" r:id="rId7"/>
  </sheets>
  <definedNames>
    <definedName name="_xlnm.Print_Area" localSheetId="5">'登録ナンバー'!$A$418:$C$492</definedName>
  </definedNames>
  <calcPr fullCalcOnLoad="1"/>
</workbook>
</file>

<file path=xl/sharedStrings.xml><?xml version="1.0" encoding="utf-8"?>
<sst xmlns="http://schemas.openxmlformats.org/spreadsheetml/2006/main" count="3157" uniqueCount="1445">
  <si>
    <t>中原</t>
  </si>
  <si>
    <t>康晶</t>
  </si>
  <si>
    <t>男</t>
  </si>
  <si>
    <t>原田</t>
  </si>
  <si>
    <t>全　東近江市民</t>
  </si>
  <si>
    <t>g01</t>
  </si>
  <si>
    <t>g02</t>
  </si>
  <si>
    <t>g51</t>
  </si>
  <si>
    <t>g50</t>
  </si>
  <si>
    <t>木澤</t>
  </si>
  <si>
    <t>一般Ｊｒ</t>
  </si>
  <si>
    <t>山脇</t>
  </si>
  <si>
    <t>岸本</t>
  </si>
  <si>
    <t>u32</t>
  </si>
  <si>
    <t>u15</t>
  </si>
  <si>
    <t>u30</t>
  </si>
  <si>
    <t>s08</t>
  </si>
  <si>
    <t>サプラ</t>
  </si>
  <si>
    <t>m47</t>
  </si>
  <si>
    <t>g48</t>
  </si>
  <si>
    <t>f07</t>
  </si>
  <si>
    <t>b18</t>
  </si>
  <si>
    <t>福岡</t>
  </si>
  <si>
    <t>f11</t>
  </si>
  <si>
    <t>f39</t>
  </si>
  <si>
    <t>f03</t>
  </si>
  <si>
    <t>f38</t>
  </si>
  <si>
    <t>g33</t>
  </si>
  <si>
    <t>g14</t>
  </si>
  <si>
    <t>g45</t>
  </si>
  <si>
    <t>s04</t>
  </si>
  <si>
    <t>更家</t>
  </si>
  <si>
    <t>u12</t>
  </si>
  <si>
    <t>小塩</t>
  </si>
  <si>
    <t>p14</t>
  </si>
  <si>
    <t>p28</t>
  </si>
  <si>
    <r>
      <t>↓ひばり公園　外Ａ　8：45</t>
    </r>
    <r>
      <rPr>
        <b/>
        <sz val="10"/>
        <color indexed="8"/>
        <rFont val="ＭＳ Ｐゴシック"/>
        <family val="3"/>
      </rPr>
      <t>までに本部に出席を届ける</t>
    </r>
  </si>
  <si>
    <r>
      <t>↓ひばり公園　外Ｂ</t>
    </r>
    <r>
      <rPr>
        <b/>
        <sz val="12"/>
        <color indexed="8"/>
        <rFont val="ＭＳ Ｐゴシック"/>
        <family val="3"/>
      </rPr>
      <t>　</t>
    </r>
    <r>
      <rPr>
        <b/>
        <sz val="10"/>
        <color indexed="8"/>
        <rFont val="ＭＳ Ｐゴシック"/>
        <family val="3"/>
      </rPr>
      <t>８：４５までに本部に出席を届ける</t>
    </r>
  </si>
  <si>
    <t>第7回東近江市バレンタインミックス　1セットマッチ（６－６タイブレーク）ノーアド方式</t>
  </si>
  <si>
    <t>k19</t>
  </si>
  <si>
    <t>金武</t>
  </si>
  <si>
    <t>佐合</t>
  </si>
  <si>
    <t>上野</t>
  </si>
  <si>
    <t>b28</t>
  </si>
  <si>
    <t>稲場</t>
  </si>
  <si>
    <t>佐々木</t>
  </si>
  <si>
    <t>u29</t>
  </si>
  <si>
    <r>
      <t>↓ひばり公園　外Ｄ　８：４５</t>
    </r>
    <r>
      <rPr>
        <b/>
        <sz val="10"/>
        <color indexed="8"/>
        <rFont val="ＭＳ Ｐゴシック"/>
        <family val="3"/>
      </rPr>
      <t>までに本部に出席を届ける</t>
    </r>
  </si>
  <si>
    <r>
      <t>↓ひばり公園　外Ｃ　８：４５</t>
    </r>
    <r>
      <rPr>
        <b/>
        <sz val="10"/>
        <color indexed="8"/>
        <rFont val="ＭＳ Ｐゴシック"/>
        <family val="3"/>
      </rPr>
      <t>までに本部に出席を届ける</t>
    </r>
  </si>
  <si>
    <t>ひばり公園　ドームＡ・Ｂ　8：45までに本部に出席を届ける</t>
  </si>
  <si>
    <t>Ｃ級</t>
  </si>
  <si>
    <t>武田</t>
  </si>
  <si>
    <t>　武</t>
  </si>
  <si>
    <t>西田</t>
  </si>
  <si>
    <t>和教</t>
  </si>
  <si>
    <t>彩子</t>
  </si>
  <si>
    <t>田中</t>
  </si>
  <si>
    <t>　淳</t>
  </si>
  <si>
    <t>M01</t>
  </si>
  <si>
    <t>村田八日市TC</t>
  </si>
  <si>
    <t>男</t>
  </si>
  <si>
    <t>村田八日市TC</t>
  </si>
  <si>
    <t>村田八日市TC</t>
  </si>
  <si>
    <t>村田八日市TC</t>
  </si>
  <si>
    <t>名田</t>
  </si>
  <si>
    <t>育子</t>
  </si>
  <si>
    <t>村田八日市TC</t>
  </si>
  <si>
    <t>村田八日市TC</t>
  </si>
  <si>
    <t>村田八日市TC</t>
  </si>
  <si>
    <t>　彰</t>
  </si>
  <si>
    <t>村田八日市TC</t>
  </si>
  <si>
    <t>　大</t>
  </si>
  <si>
    <t>M47</t>
  </si>
  <si>
    <t>遠崎</t>
  </si>
  <si>
    <t>大樹</t>
  </si>
  <si>
    <t>Ｏ01</t>
  </si>
  <si>
    <t>青葉TC</t>
  </si>
  <si>
    <t>青葉メディカルTC</t>
  </si>
  <si>
    <t>治司</t>
  </si>
  <si>
    <t>久和</t>
  </si>
  <si>
    <t>俊彦</t>
  </si>
  <si>
    <t>竜王町</t>
  </si>
  <si>
    <t>Ｏ05</t>
  </si>
  <si>
    <t>國太郎</t>
  </si>
  <si>
    <t>実香</t>
  </si>
  <si>
    <t>切高</t>
  </si>
  <si>
    <t>里美</t>
  </si>
  <si>
    <t>三上</t>
  </si>
  <si>
    <t>　真</t>
  </si>
  <si>
    <t>山川</t>
  </si>
  <si>
    <t>真悟</t>
  </si>
  <si>
    <t>拓弥</t>
  </si>
  <si>
    <t>代表 中野　潤</t>
  </si>
  <si>
    <t>jun_nakano@zeus.eonet.ne.jp</t>
  </si>
  <si>
    <t xml:space="preserve"> </t>
  </si>
  <si>
    <t>P01</t>
  </si>
  <si>
    <t>湖東プラチナTC</t>
  </si>
  <si>
    <t>小柳</t>
  </si>
  <si>
    <t>寛明</t>
  </si>
  <si>
    <t>直八</t>
  </si>
  <si>
    <t>美由紀</t>
  </si>
  <si>
    <t>小梶</t>
  </si>
  <si>
    <t>優子</t>
  </si>
  <si>
    <t>松田</t>
  </si>
  <si>
    <t>晶枝</t>
  </si>
  <si>
    <t>S01</t>
  </si>
  <si>
    <t>宇尾</t>
  </si>
  <si>
    <t>S03</t>
  </si>
  <si>
    <t>S04</t>
  </si>
  <si>
    <t>S05</t>
  </si>
  <si>
    <t>S06</t>
  </si>
  <si>
    <t>S07</t>
  </si>
  <si>
    <t>S08</t>
  </si>
  <si>
    <t>S09</t>
  </si>
  <si>
    <t>S10</t>
  </si>
  <si>
    <t xml:space="preserve"> 毅</t>
  </si>
  <si>
    <t>S11</t>
  </si>
  <si>
    <t>S12</t>
  </si>
  <si>
    <t>S13</t>
  </si>
  <si>
    <t>S14</t>
  </si>
  <si>
    <t>S15</t>
  </si>
  <si>
    <t xml:space="preserve"> 翼</t>
  </si>
  <si>
    <t>S16</t>
  </si>
  <si>
    <t>S17</t>
  </si>
  <si>
    <t>S18</t>
  </si>
  <si>
    <t>安西　</t>
  </si>
  <si>
    <t>司</t>
  </si>
  <si>
    <t>U02</t>
  </si>
  <si>
    <t>一色</t>
  </si>
  <si>
    <t>田中</t>
  </si>
  <si>
    <t>邦明</t>
  </si>
  <si>
    <t>U37</t>
  </si>
  <si>
    <t>竹下</t>
  </si>
  <si>
    <t>U38</t>
  </si>
  <si>
    <t>U39</t>
  </si>
  <si>
    <t>U40</t>
  </si>
  <si>
    <t>U41</t>
  </si>
  <si>
    <t>U42</t>
  </si>
  <si>
    <t>西崎</t>
  </si>
  <si>
    <t>友香</t>
  </si>
  <si>
    <t>U43</t>
  </si>
  <si>
    <t>U44</t>
  </si>
  <si>
    <t>U45</t>
  </si>
  <si>
    <t>U46</t>
  </si>
  <si>
    <t>OK</t>
  </si>
  <si>
    <t>東近江市　市民率</t>
  </si>
  <si>
    <t>栗東市</t>
  </si>
  <si>
    <t>廣</t>
  </si>
  <si>
    <t>久田</t>
  </si>
  <si>
    <t>Ｏ02</t>
  </si>
  <si>
    <t>Ｏ03</t>
  </si>
  <si>
    <t>Ｏ04</t>
  </si>
  <si>
    <t>Ｏ06</t>
  </si>
  <si>
    <t>Ｏ07</t>
  </si>
  <si>
    <t>Ｏ08</t>
  </si>
  <si>
    <t>Ｏ10</t>
  </si>
  <si>
    <t>忠克</t>
  </si>
  <si>
    <t>OK</t>
  </si>
  <si>
    <t>本池</t>
  </si>
  <si>
    <t>清子</t>
  </si>
  <si>
    <t>川勝</t>
  </si>
  <si>
    <t>豊子</t>
  </si>
  <si>
    <t>F07</t>
  </si>
  <si>
    <t>F08</t>
  </si>
  <si>
    <t>F09</t>
  </si>
  <si>
    <t>F10</t>
  </si>
  <si>
    <t>F11</t>
  </si>
  <si>
    <t>F12</t>
  </si>
  <si>
    <t>F13</t>
  </si>
  <si>
    <t>稙田</t>
  </si>
  <si>
    <t>優也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</si>
  <si>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</si>
  <si>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</si>
  <si>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</si>
  <si>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</si>
  <si>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</si>
  <si>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</si>
  <si>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</si>
  <si>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</si>
  <si>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</si>
  <si>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</si>
  <si>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</si>
  <si>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</si>
  <si>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</si>
  <si>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</si>
  <si>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</si>
  <si>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</si>
  <si>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</si>
  <si>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</si>
  <si>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</si>
  <si>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光代</t>
  </si>
  <si>
    <t>F33</t>
  </si>
  <si>
    <t>F34</t>
  </si>
  <si>
    <t>F35</t>
  </si>
  <si>
    <t>F36</t>
  </si>
  <si>
    <t>F37</t>
  </si>
  <si>
    <t>家倉</t>
  </si>
  <si>
    <t>F38</t>
  </si>
  <si>
    <t>F39</t>
  </si>
  <si>
    <t>酒居</t>
  </si>
  <si>
    <t>F40</t>
  </si>
  <si>
    <t>東近江グリフィンズ</t>
  </si>
  <si>
    <t>グリフィンズ</t>
  </si>
  <si>
    <t>弘祐</t>
  </si>
  <si>
    <t>グリフィンズ</t>
  </si>
  <si>
    <t>グリフィンズ</t>
  </si>
  <si>
    <t>岡　</t>
  </si>
  <si>
    <t>岡田</t>
  </si>
  <si>
    <t>真樹</t>
  </si>
  <si>
    <t>グリフィンズ</t>
  </si>
  <si>
    <t>将士</t>
  </si>
  <si>
    <t>グリフィンズ</t>
  </si>
  <si>
    <t>蒲生郡</t>
  </si>
  <si>
    <t>富憲</t>
  </si>
  <si>
    <t>鍋内</t>
  </si>
  <si>
    <t>雄樹</t>
  </si>
  <si>
    <t>西原</t>
  </si>
  <si>
    <t>達也</t>
  </si>
  <si>
    <t>京都府</t>
  </si>
  <si>
    <t>　豊</t>
  </si>
  <si>
    <t>有史</t>
  </si>
  <si>
    <t>正和</t>
  </si>
  <si>
    <t>堀場</t>
  </si>
  <si>
    <t>俊宏</t>
  </si>
  <si>
    <t>鈎　</t>
  </si>
  <si>
    <t>優介</t>
  </si>
  <si>
    <t>吉川</t>
  </si>
  <si>
    <t>聖也</t>
  </si>
  <si>
    <t>渡辺</t>
  </si>
  <si>
    <t>裕士</t>
  </si>
  <si>
    <t>出口</t>
  </si>
  <si>
    <t>中村</t>
  </si>
  <si>
    <t>　杉山邦夫</t>
  </si>
  <si>
    <t>ｎｙｋｚ91963＠gaia.eonet.ne.jp</t>
  </si>
  <si>
    <t>村田TC</t>
  </si>
  <si>
    <t>村田TC</t>
  </si>
  <si>
    <t>村田TC</t>
  </si>
  <si>
    <t>村田TC</t>
  </si>
  <si>
    <t>村田TC</t>
  </si>
  <si>
    <t>二ツ井</t>
  </si>
  <si>
    <t>裕也</t>
  </si>
  <si>
    <t>森永</t>
  </si>
  <si>
    <t>洋介</t>
  </si>
  <si>
    <t>村田TC</t>
  </si>
  <si>
    <t>M46</t>
  </si>
  <si>
    <t>庸子</t>
  </si>
  <si>
    <t>代表 池野稔</t>
  </si>
  <si>
    <t>ｒｈ＠ａｏｂａ-ｍｄｈｐ．Ｊｐ</t>
  </si>
  <si>
    <t>小川</t>
  </si>
  <si>
    <t>文雄</t>
  </si>
  <si>
    <t>Ｏ09</t>
  </si>
  <si>
    <t>プラチナ</t>
  </si>
  <si>
    <t>P03</t>
  </si>
  <si>
    <t>P04</t>
  </si>
  <si>
    <t>大林</t>
  </si>
  <si>
    <t>P05</t>
  </si>
  <si>
    <t>P06</t>
  </si>
  <si>
    <t>P07</t>
  </si>
  <si>
    <t>P08</t>
  </si>
  <si>
    <t>P09</t>
  </si>
  <si>
    <t>高田</t>
  </si>
  <si>
    <t>洋治</t>
  </si>
  <si>
    <t>P10</t>
  </si>
  <si>
    <t>P11</t>
  </si>
  <si>
    <t>P12</t>
  </si>
  <si>
    <t>P13</t>
  </si>
  <si>
    <t>P14</t>
  </si>
  <si>
    <t>P15</t>
  </si>
  <si>
    <t>羽田</t>
  </si>
  <si>
    <t>昭夫</t>
  </si>
  <si>
    <t>P16</t>
  </si>
  <si>
    <t>樋山</t>
  </si>
  <si>
    <t>達哉</t>
  </si>
  <si>
    <t>P17</t>
  </si>
  <si>
    <t>P18</t>
  </si>
  <si>
    <t>P19</t>
  </si>
  <si>
    <t>前田</t>
  </si>
  <si>
    <t>征人</t>
  </si>
  <si>
    <t>P20</t>
  </si>
  <si>
    <t>P21</t>
  </si>
  <si>
    <t>P22</t>
  </si>
  <si>
    <t>知司</t>
  </si>
  <si>
    <t>P23</t>
  </si>
  <si>
    <t>飯塚</t>
  </si>
  <si>
    <t>P24</t>
  </si>
  <si>
    <t>P25</t>
  </si>
  <si>
    <t>P26</t>
  </si>
  <si>
    <t>田邉</t>
  </si>
  <si>
    <t>P27</t>
  </si>
  <si>
    <t>P28</t>
  </si>
  <si>
    <t>サプラ　</t>
  </si>
  <si>
    <t>サプライズ</t>
  </si>
  <si>
    <t>宇尾</t>
  </si>
  <si>
    <t>S02</t>
  </si>
  <si>
    <t>サプラ　</t>
  </si>
  <si>
    <t>濱田</t>
  </si>
  <si>
    <t>代表　片岡一寿</t>
  </si>
  <si>
    <t>ptkq67180＠yahoo.co.jp</t>
  </si>
  <si>
    <t>うさぎとかめの集い</t>
  </si>
  <si>
    <t>皓太</t>
  </si>
  <si>
    <t>高瀬</t>
  </si>
  <si>
    <t>眞志</t>
  </si>
  <si>
    <t>駿哉</t>
  </si>
  <si>
    <t>淳</t>
  </si>
  <si>
    <t>あつみ</t>
  </si>
  <si>
    <t>池野</t>
  </si>
  <si>
    <t>稔</t>
  </si>
  <si>
    <t>赤堀</t>
  </si>
  <si>
    <t>聡</t>
  </si>
  <si>
    <t>プラチナ</t>
  </si>
  <si>
    <t>プラチナ</t>
  </si>
  <si>
    <t>澤井</t>
  </si>
  <si>
    <t>恵子</t>
  </si>
  <si>
    <t>杉本</t>
  </si>
  <si>
    <t>佳美</t>
  </si>
  <si>
    <t>東近江市民</t>
  </si>
  <si>
    <t>東近江市民率</t>
  </si>
  <si>
    <t>Jr</t>
  </si>
  <si>
    <t>凜耶</t>
  </si>
  <si>
    <t>U33</t>
  </si>
  <si>
    <t>U34</t>
  </si>
  <si>
    <t>U35</t>
  </si>
  <si>
    <t>桃歌</t>
  </si>
  <si>
    <t>U36</t>
  </si>
  <si>
    <t>村井</t>
  </si>
  <si>
    <t>典子</t>
  </si>
  <si>
    <t>木下</t>
  </si>
  <si>
    <t>多賀町</t>
  </si>
  <si>
    <t>鹿取</t>
  </si>
  <si>
    <t>男</t>
  </si>
  <si>
    <t>M02</t>
  </si>
  <si>
    <t>稲泉　</t>
  </si>
  <si>
    <t>聡</t>
  </si>
  <si>
    <t>近江八幡市</t>
  </si>
  <si>
    <t>草津市</t>
  </si>
  <si>
    <t>犬上郡</t>
  </si>
  <si>
    <t>出雲市</t>
  </si>
  <si>
    <t>土田</t>
  </si>
  <si>
    <t>典人</t>
  </si>
  <si>
    <t>辰巳</t>
  </si>
  <si>
    <t>吾朗</t>
  </si>
  <si>
    <t>米倉</t>
  </si>
  <si>
    <t>政已</t>
  </si>
  <si>
    <t>女</t>
  </si>
  <si>
    <t>甲賀市</t>
  </si>
  <si>
    <t>女</t>
  </si>
  <si>
    <t>岡川</t>
  </si>
  <si>
    <t>恭子</t>
  </si>
  <si>
    <t>富田</t>
  </si>
  <si>
    <t>さおり</t>
  </si>
  <si>
    <t>女</t>
  </si>
  <si>
    <t>愛知郡</t>
  </si>
  <si>
    <t>久</t>
  </si>
  <si>
    <t>樺島</t>
  </si>
  <si>
    <t>進</t>
  </si>
  <si>
    <t>長谷川</t>
  </si>
  <si>
    <t>愛知郡</t>
  </si>
  <si>
    <t>奥内</t>
  </si>
  <si>
    <t>岡原</t>
  </si>
  <si>
    <t>裕一</t>
  </si>
  <si>
    <t>今井</t>
  </si>
  <si>
    <t>川崎</t>
  </si>
  <si>
    <t>悦子</t>
  </si>
  <si>
    <t>矢野</t>
  </si>
  <si>
    <t>彦根市</t>
  </si>
  <si>
    <t>U31</t>
  </si>
  <si>
    <t>U32</t>
  </si>
  <si>
    <t>平野</t>
  </si>
  <si>
    <t>志津子</t>
  </si>
  <si>
    <t>男</t>
  </si>
  <si>
    <t>竜王町</t>
  </si>
  <si>
    <t>草津市</t>
  </si>
  <si>
    <t>京都市</t>
  </si>
  <si>
    <t>近江八幡市</t>
  </si>
  <si>
    <t>湖南市</t>
  </si>
  <si>
    <t>彦根市</t>
  </si>
  <si>
    <t>守山市</t>
  </si>
  <si>
    <t>野洲市</t>
  </si>
  <si>
    <t>東近江市</t>
  </si>
  <si>
    <t xml:space="preserve">片岡  </t>
  </si>
  <si>
    <t>U28</t>
  </si>
  <si>
    <t xml:space="preserve">山田  </t>
  </si>
  <si>
    <t>U29</t>
  </si>
  <si>
    <t>U30</t>
  </si>
  <si>
    <t>吉村</t>
  </si>
  <si>
    <t>リーグ1</t>
  </si>
  <si>
    <t>成　績</t>
  </si>
  <si>
    <t>順　位</t>
  </si>
  <si>
    <t>ここに</t>
  </si>
  <si>
    <t>・</t>
  </si>
  <si>
    <t>-</t>
  </si>
  <si>
    <t>登録No</t>
  </si>
  <si>
    <t>順位決定方法　①勝数　②直接対決（２チームが同勝ち数の場合）　③取得ゲーム率（取得ゲーム数/全ゲーム数）</t>
  </si>
  <si>
    <r>
      <t xml:space="preserve"> </t>
    </r>
    <r>
      <rPr>
        <b/>
        <sz val="11"/>
        <color indexed="8"/>
        <rFont val="ＭＳ Ｐゴシック"/>
        <family val="3"/>
      </rPr>
      <t xml:space="preserve"> </t>
    </r>
  </si>
  <si>
    <t>順位決定方法　①勝数　②直接対決　③取得ゲーム率（取得ゲーム数/全ゲーム数）</t>
  </si>
  <si>
    <t>決勝トーナメント</t>
  </si>
  <si>
    <t>優勝</t>
  </si>
  <si>
    <t>３位決定戦</t>
  </si>
  <si>
    <t>3位</t>
  </si>
  <si>
    <t>リーグ2</t>
  </si>
  <si>
    <t>リーグ3</t>
  </si>
  <si>
    <t>C09</t>
  </si>
  <si>
    <t>リーグ4</t>
  </si>
  <si>
    <t>K02</t>
  </si>
  <si>
    <t>数行</t>
  </si>
  <si>
    <t>岡本</t>
  </si>
  <si>
    <t>小倉</t>
  </si>
  <si>
    <t>俊郎</t>
  </si>
  <si>
    <t>片岡</t>
  </si>
  <si>
    <t>北野</t>
  </si>
  <si>
    <t>智尋</t>
  </si>
  <si>
    <t>木森</t>
  </si>
  <si>
    <t>厚志</t>
  </si>
  <si>
    <t>正行</t>
  </si>
  <si>
    <t>田中</t>
  </si>
  <si>
    <t>宏樹</t>
  </si>
  <si>
    <t>坪田</t>
  </si>
  <si>
    <t>敏裕</t>
  </si>
  <si>
    <t>中村</t>
  </si>
  <si>
    <t>生岩</t>
  </si>
  <si>
    <t>寛史</t>
  </si>
  <si>
    <t>別宮</t>
  </si>
  <si>
    <t>敏朗</t>
  </si>
  <si>
    <t>松岡</t>
  </si>
  <si>
    <t>俊孝</t>
  </si>
  <si>
    <t>宮本</t>
  </si>
  <si>
    <t>佳明</t>
  </si>
  <si>
    <t>梅田</t>
  </si>
  <si>
    <t>陽子</t>
  </si>
  <si>
    <t>鈴木</t>
  </si>
  <si>
    <t>春美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</si>
  <si>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</si>
  <si>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</si>
  <si>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</si>
  <si>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</si>
  <si>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</si>
  <si>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</si>
  <si>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</si>
  <si>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</si>
  <si>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</si>
  <si>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</si>
  <si>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</si>
  <si>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</si>
  <si>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</si>
  <si>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村上</t>
  </si>
  <si>
    <t>B16</t>
  </si>
  <si>
    <t>B17</t>
  </si>
  <si>
    <t>山口</t>
  </si>
  <si>
    <t>B18</t>
  </si>
  <si>
    <t>山本</t>
  </si>
  <si>
    <t>B19</t>
  </si>
  <si>
    <t>B20</t>
  </si>
  <si>
    <t>B21</t>
  </si>
  <si>
    <t>B22</t>
  </si>
  <si>
    <t>木村</t>
  </si>
  <si>
    <t>B23</t>
  </si>
  <si>
    <t>直美</t>
  </si>
  <si>
    <t>B24</t>
  </si>
  <si>
    <t>B25</t>
  </si>
  <si>
    <t>B26</t>
  </si>
  <si>
    <t>B27</t>
  </si>
  <si>
    <t>B28</t>
  </si>
  <si>
    <t>B29</t>
  </si>
  <si>
    <t>B30</t>
  </si>
  <si>
    <t>京セラTC</t>
  </si>
  <si>
    <t>C01</t>
  </si>
  <si>
    <t>春己</t>
  </si>
  <si>
    <t>C02</t>
  </si>
  <si>
    <t>竹村</t>
  </si>
  <si>
    <t>仁志</t>
  </si>
  <si>
    <t>C03</t>
  </si>
  <si>
    <t>奥田</t>
  </si>
  <si>
    <t>康博</t>
  </si>
  <si>
    <t>C04</t>
  </si>
  <si>
    <t>C05</t>
  </si>
  <si>
    <t>　真</t>
  </si>
  <si>
    <t>C06</t>
  </si>
  <si>
    <t>上戸</t>
  </si>
  <si>
    <t>幸次</t>
  </si>
  <si>
    <t>C07</t>
  </si>
  <si>
    <t>C08</t>
  </si>
  <si>
    <t>山崎</t>
  </si>
  <si>
    <t>茂智</t>
  </si>
  <si>
    <t>秋山</t>
  </si>
  <si>
    <t>太助</t>
  </si>
  <si>
    <t>C10</t>
  </si>
  <si>
    <t>廣瀬</t>
  </si>
  <si>
    <t>智也</t>
  </si>
  <si>
    <t>C11</t>
  </si>
  <si>
    <t>玉川</t>
  </si>
  <si>
    <t>敬三</t>
  </si>
  <si>
    <t>C12</t>
  </si>
  <si>
    <t>太田</t>
  </si>
  <si>
    <t>圭亮</t>
  </si>
  <si>
    <t>C13</t>
  </si>
  <si>
    <t>園田</t>
  </si>
  <si>
    <t>智明</t>
  </si>
  <si>
    <t>C14</t>
  </si>
  <si>
    <t>憲次</t>
  </si>
  <si>
    <t>C15</t>
  </si>
  <si>
    <t>C16</t>
  </si>
  <si>
    <t>児玉</t>
  </si>
  <si>
    <t>C17</t>
  </si>
  <si>
    <t>　諭</t>
  </si>
  <si>
    <t>C18</t>
  </si>
  <si>
    <t>C19</t>
  </si>
  <si>
    <t>西田</t>
  </si>
  <si>
    <t>裕信</t>
  </si>
  <si>
    <t>C20</t>
  </si>
  <si>
    <t>馬場</t>
  </si>
  <si>
    <t>英年</t>
  </si>
  <si>
    <t>C21</t>
  </si>
  <si>
    <t>C22</t>
  </si>
  <si>
    <t>柴谷</t>
  </si>
  <si>
    <t>義信</t>
  </si>
  <si>
    <t>C23</t>
  </si>
  <si>
    <t>井尻</t>
  </si>
  <si>
    <t>善和</t>
  </si>
  <si>
    <t>C24</t>
  </si>
  <si>
    <t>C25</t>
  </si>
  <si>
    <t>湯本</t>
  </si>
  <si>
    <t>芳明</t>
  </si>
  <si>
    <t>C26</t>
  </si>
  <si>
    <t>C27</t>
  </si>
  <si>
    <t>C28</t>
  </si>
  <si>
    <t>坂元</t>
  </si>
  <si>
    <t>智成</t>
  </si>
  <si>
    <t>C29</t>
  </si>
  <si>
    <t>C30</t>
  </si>
  <si>
    <t>村尾</t>
  </si>
  <si>
    <t>彰了</t>
  </si>
  <si>
    <t>C31</t>
  </si>
  <si>
    <t>順次</t>
  </si>
  <si>
    <t>C32</t>
  </si>
  <si>
    <t>中本</t>
  </si>
  <si>
    <t>隆司</t>
  </si>
  <si>
    <t>C33</t>
  </si>
  <si>
    <t>住谷</t>
  </si>
  <si>
    <t>岳司</t>
  </si>
  <si>
    <t>C34</t>
  </si>
  <si>
    <t>永田</t>
  </si>
  <si>
    <t>寛教</t>
  </si>
  <si>
    <t>C35</t>
  </si>
  <si>
    <t>小山</t>
  </si>
  <si>
    <t>　嶺</t>
  </si>
  <si>
    <t>C36</t>
  </si>
  <si>
    <t>鉄川</t>
  </si>
  <si>
    <t>聡志</t>
  </si>
  <si>
    <t>C37</t>
  </si>
  <si>
    <t>C38</t>
  </si>
  <si>
    <t>牟田</t>
  </si>
  <si>
    <t>真人</t>
  </si>
  <si>
    <t>C39</t>
  </si>
  <si>
    <t>高橋</t>
  </si>
  <si>
    <t>雄祐</t>
  </si>
  <si>
    <t>C40</t>
  </si>
  <si>
    <t>吉本</t>
  </si>
  <si>
    <t>泰二</t>
  </si>
  <si>
    <t>C41</t>
  </si>
  <si>
    <t>名合</t>
  </si>
  <si>
    <t>佑介</t>
  </si>
  <si>
    <t>C42</t>
  </si>
  <si>
    <t>宮道</t>
  </si>
  <si>
    <t>祐介</t>
  </si>
  <si>
    <t>C43</t>
  </si>
  <si>
    <t>曽我</t>
  </si>
  <si>
    <t>卓矢</t>
  </si>
  <si>
    <t>C45</t>
  </si>
  <si>
    <t>C46</t>
  </si>
  <si>
    <t>本間</t>
  </si>
  <si>
    <t>靖教</t>
  </si>
  <si>
    <t>C47</t>
  </si>
  <si>
    <t>C48</t>
  </si>
  <si>
    <t>並河</t>
  </si>
  <si>
    <t>智加</t>
  </si>
  <si>
    <t>坂居</t>
  </si>
  <si>
    <t>優介</t>
  </si>
  <si>
    <t>C50</t>
  </si>
  <si>
    <t>崇博</t>
  </si>
  <si>
    <t>　彰</t>
  </si>
  <si>
    <t>辻井</t>
  </si>
  <si>
    <t>貴大</t>
  </si>
  <si>
    <t>理和</t>
  </si>
  <si>
    <t>寺岡</t>
  </si>
  <si>
    <t>淳平</t>
  </si>
  <si>
    <t>牛尾</t>
  </si>
  <si>
    <t>紳之介</t>
  </si>
  <si>
    <t>　遼</t>
  </si>
  <si>
    <t>貴子</t>
  </si>
  <si>
    <t>西澤</t>
  </si>
  <si>
    <t>速水</t>
  </si>
  <si>
    <t>裕美</t>
  </si>
  <si>
    <t>美弥子</t>
  </si>
  <si>
    <t>石橋</t>
  </si>
  <si>
    <t>和基</t>
  </si>
  <si>
    <t>梅本</t>
  </si>
  <si>
    <t>彬充</t>
  </si>
  <si>
    <t>浦崎</t>
  </si>
  <si>
    <t>康平</t>
  </si>
  <si>
    <t>大樹</t>
  </si>
  <si>
    <t>鍵谷</t>
  </si>
  <si>
    <t>浩太</t>
  </si>
  <si>
    <t>照幸</t>
  </si>
  <si>
    <t>北村　</t>
  </si>
  <si>
    <t>健</t>
  </si>
  <si>
    <t>英樹</t>
  </si>
  <si>
    <t>鶴田</t>
  </si>
  <si>
    <t>大地</t>
  </si>
  <si>
    <t>中澤</t>
  </si>
  <si>
    <t>拓馬</t>
  </si>
  <si>
    <t>羽月　</t>
  </si>
  <si>
    <t>秀</t>
  </si>
  <si>
    <t>林　</t>
  </si>
  <si>
    <t>和生</t>
  </si>
  <si>
    <t>飛鷹</t>
  </si>
  <si>
    <t>強志</t>
  </si>
  <si>
    <t>朋也</t>
  </si>
  <si>
    <t>俊輔</t>
  </si>
  <si>
    <t>有香里</t>
  </si>
  <si>
    <t>三崎</t>
  </si>
  <si>
    <t>真依</t>
  </si>
  <si>
    <t>川上</t>
  </si>
  <si>
    <t>K01</t>
  </si>
  <si>
    <t>Kテニス</t>
  </si>
  <si>
    <t>Ｋテニスカレッジ</t>
  </si>
  <si>
    <t>K03</t>
  </si>
  <si>
    <t>K04</t>
  </si>
  <si>
    <t>K05</t>
  </si>
  <si>
    <t>K06</t>
  </si>
  <si>
    <t>小笠原</t>
  </si>
  <si>
    <t>光雄</t>
  </si>
  <si>
    <t>K07</t>
  </si>
  <si>
    <t>川並</t>
  </si>
  <si>
    <t>和之</t>
  </si>
  <si>
    <t>K08</t>
  </si>
  <si>
    <t>菊居</t>
  </si>
  <si>
    <t>龍之介</t>
  </si>
  <si>
    <t>K09</t>
  </si>
  <si>
    <t>K10</t>
  </si>
  <si>
    <t>K11</t>
  </si>
  <si>
    <t>K12</t>
  </si>
  <si>
    <t>　治</t>
  </si>
  <si>
    <t>K13</t>
  </si>
  <si>
    <t>K14</t>
  </si>
  <si>
    <t>真嘉</t>
  </si>
  <si>
    <t>K15</t>
  </si>
  <si>
    <t>K16</t>
  </si>
  <si>
    <t>永里</t>
  </si>
  <si>
    <t>裕次</t>
  </si>
  <si>
    <t>K17</t>
  </si>
  <si>
    <t>喜彦</t>
  </si>
  <si>
    <t>K18</t>
  </si>
  <si>
    <t>K19</t>
  </si>
  <si>
    <t>宮嶋</t>
  </si>
  <si>
    <t>利行</t>
  </si>
  <si>
    <t>K20</t>
  </si>
  <si>
    <t>K21</t>
  </si>
  <si>
    <t>K22</t>
  </si>
  <si>
    <t>直彦</t>
  </si>
  <si>
    <t>K23</t>
  </si>
  <si>
    <t>真彦</t>
  </si>
  <si>
    <t>K24</t>
  </si>
  <si>
    <t>K25</t>
  </si>
  <si>
    <t>修平</t>
  </si>
  <si>
    <t>K26</t>
  </si>
  <si>
    <t>浅田</t>
  </si>
  <si>
    <t>K27</t>
  </si>
  <si>
    <t>石原</t>
  </si>
  <si>
    <t>はる美</t>
  </si>
  <si>
    <t>K28</t>
  </si>
  <si>
    <t>K29</t>
  </si>
  <si>
    <t>K30</t>
  </si>
  <si>
    <t>容子</t>
  </si>
  <si>
    <t>梶木</t>
  </si>
  <si>
    <t>和子</t>
  </si>
  <si>
    <t>和枝</t>
  </si>
  <si>
    <t>永松</t>
  </si>
  <si>
    <t>福永</t>
  </si>
  <si>
    <t>村田八日市</t>
  </si>
  <si>
    <t>安久</t>
  </si>
  <si>
    <t>智之</t>
  </si>
  <si>
    <t>伊藤</t>
  </si>
  <si>
    <t>弘将</t>
  </si>
  <si>
    <t>M03</t>
  </si>
  <si>
    <t>M04</t>
  </si>
  <si>
    <t>岡川</t>
  </si>
  <si>
    <t>謙二</t>
  </si>
  <si>
    <t>M05</t>
  </si>
  <si>
    <t>岡田</t>
  </si>
  <si>
    <t>貴行</t>
  </si>
  <si>
    <t>M06</t>
  </si>
  <si>
    <t>河野</t>
  </si>
  <si>
    <t>浩一</t>
  </si>
  <si>
    <t>M07</t>
  </si>
  <si>
    <t>M08</t>
  </si>
  <si>
    <t>M09</t>
  </si>
  <si>
    <t>M10</t>
  </si>
  <si>
    <t>雅弘</t>
  </si>
  <si>
    <t>M11</t>
  </si>
  <si>
    <t>M12</t>
  </si>
  <si>
    <t>M13</t>
  </si>
  <si>
    <t>杉山</t>
  </si>
  <si>
    <t>邦夫</t>
  </si>
  <si>
    <t>M14</t>
  </si>
  <si>
    <t>杉本</t>
  </si>
  <si>
    <t>龍平</t>
  </si>
  <si>
    <t>M15</t>
  </si>
  <si>
    <t>西内</t>
  </si>
  <si>
    <t>友也</t>
  </si>
  <si>
    <t>M16</t>
  </si>
  <si>
    <t>川原</t>
  </si>
  <si>
    <t>慎洋</t>
  </si>
  <si>
    <t>M17</t>
  </si>
  <si>
    <t>英二</t>
  </si>
  <si>
    <t>M18</t>
  </si>
  <si>
    <t>泉谷</t>
  </si>
  <si>
    <t>純也</t>
  </si>
  <si>
    <t>M19</t>
  </si>
  <si>
    <t>隆昭</t>
  </si>
  <si>
    <t>M20</t>
  </si>
  <si>
    <t>前田</t>
  </si>
  <si>
    <t>雅人</t>
  </si>
  <si>
    <t>M21</t>
  </si>
  <si>
    <t>大脇</t>
  </si>
  <si>
    <t>和世</t>
  </si>
  <si>
    <t>M22</t>
  </si>
  <si>
    <t>M23</t>
  </si>
  <si>
    <t>M24</t>
  </si>
  <si>
    <t>冨田</t>
  </si>
  <si>
    <t>哲弥</t>
  </si>
  <si>
    <t>M25</t>
  </si>
  <si>
    <t>康訓</t>
  </si>
  <si>
    <t>M26</t>
  </si>
  <si>
    <t>名田</t>
  </si>
  <si>
    <t>一茂</t>
  </si>
  <si>
    <t>M27</t>
  </si>
  <si>
    <t>M28</t>
  </si>
  <si>
    <t>M29</t>
  </si>
  <si>
    <t>M30</t>
  </si>
  <si>
    <t>M31</t>
  </si>
  <si>
    <t>晶子</t>
  </si>
  <si>
    <t>M32</t>
  </si>
  <si>
    <t>M33</t>
  </si>
  <si>
    <t>森田</t>
  </si>
  <si>
    <t>恵美</t>
  </si>
  <si>
    <t>M34</t>
  </si>
  <si>
    <t>M35</t>
  </si>
  <si>
    <t>友紀</t>
  </si>
  <si>
    <t>M36</t>
  </si>
  <si>
    <t>多田</t>
  </si>
  <si>
    <t>麻実</t>
  </si>
  <si>
    <t>純子</t>
  </si>
  <si>
    <t>堀田</t>
  </si>
  <si>
    <t>明子</t>
  </si>
  <si>
    <t>井内</t>
  </si>
  <si>
    <t>一博</t>
  </si>
  <si>
    <t>竹下</t>
  </si>
  <si>
    <t>英伸</t>
  </si>
  <si>
    <t>舘形</t>
  </si>
  <si>
    <t>和典</t>
  </si>
  <si>
    <t>うさかめ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</si>
  <si>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</si>
  <si>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</si>
  <si>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</si>
  <si>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</si>
  <si>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</si>
  <si>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</si>
  <si>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</si>
  <si>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</si>
  <si>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</si>
  <si>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</si>
  <si>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</si>
  <si>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</si>
  <si>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</si>
  <si>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</si>
  <si>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</si>
  <si>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</si>
  <si>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</si>
  <si>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淳子</t>
  </si>
  <si>
    <t>U20</t>
  </si>
  <si>
    <t>U21</t>
  </si>
  <si>
    <t>U22</t>
  </si>
  <si>
    <t>U23</t>
  </si>
  <si>
    <t>U24</t>
  </si>
  <si>
    <t>U25</t>
  </si>
  <si>
    <t>U26</t>
  </si>
  <si>
    <t>U27</t>
  </si>
  <si>
    <t>登録メンバー</t>
  </si>
  <si>
    <t>盗難防止及び　アドバイス防止のための　措置</t>
  </si>
  <si>
    <t>ドームで試合の場合は</t>
  </si>
  <si>
    <t>試合に入る選手の方はABコートの間の長椅子に荷物を置き（貴重品を入れ）チェンジコート時は　この長椅子で</t>
  </si>
  <si>
    <t>休憩をとること、木のベンチに近づかないまた。試合が終わったら　荷物を持って　移動する。　</t>
  </si>
  <si>
    <t>試合中以外の方（応援、見学等）は、木のベンチに　座って　見るようにする。立って見ない。</t>
  </si>
  <si>
    <t>本部</t>
  </si>
  <si>
    <t>木のベンチ</t>
  </si>
  <si>
    <t>ドームA</t>
  </si>
  <si>
    <t>長椅子</t>
  </si>
  <si>
    <t>自動ドア</t>
  </si>
  <si>
    <t>スコアボード</t>
  </si>
  <si>
    <t>ドームB</t>
  </si>
  <si>
    <t>右（Right)が赤（Red)</t>
  </si>
  <si>
    <t>ドロー上の選手が左</t>
  </si>
  <si>
    <t>男</t>
  </si>
  <si>
    <t>女</t>
  </si>
  <si>
    <t>京セラ</t>
  </si>
  <si>
    <t>谷口</t>
  </si>
  <si>
    <t>中野</t>
  </si>
  <si>
    <t>哲也</t>
  </si>
  <si>
    <t>藤本</t>
  </si>
  <si>
    <t>昌彦</t>
  </si>
  <si>
    <t>安田</t>
  </si>
  <si>
    <t>和彦</t>
  </si>
  <si>
    <t>アイ子</t>
  </si>
  <si>
    <t>大橋</t>
  </si>
  <si>
    <t>富子</t>
  </si>
  <si>
    <t>堀部</t>
  </si>
  <si>
    <t>品子</t>
  </si>
  <si>
    <t>喜久子</t>
  </si>
  <si>
    <t>森谷</t>
  </si>
  <si>
    <t>洋子</t>
  </si>
  <si>
    <t>吉田</t>
  </si>
  <si>
    <t>池上</t>
  </si>
  <si>
    <t>浩幸</t>
  </si>
  <si>
    <t>石井</t>
  </si>
  <si>
    <t>正俊</t>
  </si>
  <si>
    <t>片岡</t>
  </si>
  <si>
    <t>一寿</t>
  </si>
  <si>
    <t>大</t>
  </si>
  <si>
    <t>亀井</t>
  </si>
  <si>
    <t>雅嗣</t>
  </si>
  <si>
    <t>竹田</t>
  </si>
  <si>
    <t>圭佑</t>
  </si>
  <si>
    <t>豊</t>
  </si>
  <si>
    <t>峠岡</t>
  </si>
  <si>
    <t>幸良</t>
  </si>
  <si>
    <t>山田</t>
  </si>
  <si>
    <t>智史</t>
  </si>
  <si>
    <t>山本</t>
  </si>
  <si>
    <t>昌紀</t>
  </si>
  <si>
    <t>浩之</t>
  </si>
  <si>
    <t>古株</t>
  </si>
  <si>
    <t>田中</t>
  </si>
  <si>
    <t>有紀</t>
  </si>
  <si>
    <t>苗村</t>
  </si>
  <si>
    <t>直子</t>
  </si>
  <si>
    <t>中村</t>
  </si>
  <si>
    <t>晃代</t>
  </si>
  <si>
    <t>行本</t>
  </si>
  <si>
    <t>晃子</t>
  </si>
  <si>
    <t>剛</t>
  </si>
  <si>
    <t>男</t>
  </si>
  <si>
    <t>ここに</t>
  </si>
  <si>
    <t>ここに</t>
  </si>
  <si>
    <t>池端</t>
  </si>
  <si>
    <t>誠治</t>
  </si>
  <si>
    <t>ぼんズ</t>
  </si>
  <si>
    <t>押谷</t>
  </si>
  <si>
    <t>繁樹</t>
  </si>
  <si>
    <t>ぼんズ</t>
  </si>
  <si>
    <t>太郎</t>
  </si>
  <si>
    <t>友宏</t>
  </si>
  <si>
    <t>義規</t>
  </si>
  <si>
    <t>成宮</t>
  </si>
  <si>
    <t>康弘</t>
  </si>
  <si>
    <t>西川</t>
  </si>
  <si>
    <t>西村</t>
  </si>
  <si>
    <t>橋本</t>
  </si>
  <si>
    <t>古市</t>
  </si>
  <si>
    <t>村上</t>
  </si>
  <si>
    <t>八木</t>
  </si>
  <si>
    <t>篤司</t>
  </si>
  <si>
    <t>正雄</t>
  </si>
  <si>
    <t>伊吹</t>
  </si>
  <si>
    <t>邦子</t>
  </si>
  <si>
    <t>木村</t>
  </si>
  <si>
    <t>美香</t>
  </si>
  <si>
    <t>ぼんズ</t>
  </si>
  <si>
    <t>近藤</t>
  </si>
  <si>
    <t>直美</t>
  </si>
  <si>
    <t>佐竹</t>
  </si>
  <si>
    <t>昌子</t>
  </si>
  <si>
    <t>千春</t>
  </si>
  <si>
    <t>廣部</t>
  </si>
  <si>
    <t>藤田</t>
  </si>
  <si>
    <t>博美</t>
  </si>
  <si>
    <t>藤原</t>
  </si>
  <si>
    <t>泰子</t>
  </si>
  <si>
    <t>軽部</t>
  </si>
  <si>
    <t>純一</t>
  </si>
  <si>
    <t xml:space="preserve">小路  </t>
  </si>
  <si>
    <t>貴</t>
  </si>
  <si>
    <t>清水</t>
  </si>
  <si>
    <t>田村</t>
  </si>
  <si>
    <t>浩</t>
  </si>
  <si>
    <t>森本</t>
  </si>
  <si>
    <t>進太郎</t>
  </si>
  <si>
    <t>岩崎</t>
  </si>
  <si>
    <t>美代子</t>
  </si>
  <si>
    <t>筒井</t>
  </si>
  <si>
    <t>布藤</t>
  </si>
  <si>
    <t>江実子</t>
  </si>
  <si>
    <t>平岩</t>
  </si>
  <si>
    <t>とも江</t>
  </si>
  <si>
    <t>松井</t>
  </si>
  <si>
    <t>美和子</t>
  </si>
  <si>
    <t>和代</t>
  </si>
  <si>
    <t>幸子</t>
  </si>
  <si>
    <t>由美子</t>
  </si>
  <si>
    <t>美弥子</t>
  </si>
  <si>
    <t>吉岡</t>
  </si>
  <si>
    <t>京子</t>
  </si>
  <si>
    <t>福島</t>
  </si>
  <si>
    <t>麻公</t>
  </si>
  <si>
    <t>浜田</t>
  </si>
  <si>
    <t>中川</t>
  </si>
  <si>
    <t>男</t>
  </si>
  <si>
    <t>越智</t>
  </si>
  <si>
    <t>友希</t>
  </si>
  <si>
    <t>男</t>
  </si>
  <si>
    <t>仁史</t>
  </si>
  <si>
    <t>佐藤</t>
  </si>
  <si>
    <t>直也</t>
  </si>
  <si>
    <t>玉井</t>
  </si>
  <si>
    <t>良枝</t>
  </si>
  <si>
    <t>吹田</t>
  </si>
  <si>
    <t>福永</t>
  </si>
  <si>
    <t>坂口</t>
  </si>
  <si>
    <t>中田</t>
  </si>
  <si>
    <t>植垣</t>
  </si>
  <si>
    <t>貴美子</t>
  </si>
  <si>
    <t>佐野</t>
  </si>
  <si>
    <t>米原市</t>
  </si>
  <si>
    <t>長浜市</t>
  </si>
  <si>
    <t>近江八幡市</t>
  </si>
  <si>
    <t>大津市</t>
  </si>
  <si>
    <t>川端</t>
  </si>
  <si>
    <t>文子</t>
  </si>
  <si>
    <t>裕紀</t>
  </si>
  <si>
    <t>石田</t>
  </si>
  <si>
    <t>恵二</t>
  </si>
  <si>
    <t>浅田</t>
  </si>
  <si>
    <t>亜祐子</t>
  </si>
  <si>
    <t>女</t>
  </si>
  <si>
    <t>潤</t>
  </si>
  <si>
    <t>大島</t>
  </si>
  <si>
    <t>巧也</t>
  </si>
  <si>
    <t>土肥</t>
  </si>
  <si>
    <t>将博</t>
  </si>
  <si>
    <t>鈴木</t>
  </si>
  <si>
    <t>英夫</t>
  </si>
  <si>
    <t>長谷出</t>
  </si>
  <si>
    <t xml:space="preserve">山崎 </t>
  </si>
  <si>
    <t>伸一</t>
  </si>
  <si>
    <t>善弘</t>
  </si>
  <si>
    <t>三代</t>
  </si>
  <si>
    <t>康成</t>
  </si>
  <si>
    <t>水本</t>
  </si>
  <si>
    <t>淳史</t>
  </si>
  <si>
    <t>順子</t>
  </si>
  <si>
    <t>節恵</t>
  </si>
  <si>
    <t>俊子</t>
  </si>
  <si>
    <t>梨絵</t>
  </si>
  <si>
    <t>祐子</t>
  </si>
  <si>
    <t>由紀子</t>
  </si>
  <si>
    <t>藤川</t>
  </si>
  <si>
    <t>和美</t>
  </si>
  <si>
    <t>高島市</t>
  </si>
  <si>
    <t>東近江市</t>
  </si>
  <si>
    <t>男</t>
  </si>
  <si>
    <t>甲賀市</t>
  </si>
  <si>
    <t>野洲市</t>
  </si>
  <si>
    <t>栗東市</t>
  </si>
  <si>
    <t>東近江市</t>
  </si>
  <si>
    <t>田端</t>
  </si>
  <si>
    <t>守山市</t>
  </si>
  <si>
    <t>日野市</t>
  </si>
  <si>
    <t>栗東市</t>
  </si>
  <si>
    <t>宇治市</t>
  </si>
  <si>
    <t>高島市</t>
  </si>
  <si>
    <t>俊二</t>
  </si>
  <si>
    <t>奥村</t>
  </si>
  <si>
    <t>隆広</t>
  </si>
  <si>
    <t>井上</t>
  </si>
  <si>
    <t>聖哉</t>
  </si>
  <si>
    <t>河内</t>
  </si>
  <si>
    <t>滋人</t>
  </si>
  <si>
    <t>遠藤</t>
  </si>
  <si>
    <t>深尾</t>
  </si>
  <si>
    <t>純子</t>
  </si>
  <si>
    <t>真依</t>
  </si>
  <si>
    <t>東近江市民</t>
  </si>
  <si>
    <t>東近江市民率</t>
  </si>
  <si>
    <t>東近江市</t>
  </si>
  <si>
    <t>M37</t>
  </si>
  <si>
    <t>後藤</t>
  </si>
  <si>
    <t>圭介</t>
  </si>
  <si>
    <t>M38</t>
  </si>
  <si>
    <t>晃平</t>
  </si>
  <si>
    <t>M39</t>
  </si>
  <si>
    <t>原田</t>
  </si>
  <si>
    <t>真稔</t>
  </si>
  <si>
    <t>M40</t>
  </si>
  <si>
    <t>池内</t>
  </si>
  <si>
    <t>伸介</t>
  </si>
  <si>
    <t>M41</t>
  </si>
  <si>
    <t>彰</t>
  </si>
  <si>
    <t>M42</t>
  </si>
  <si>
    <t>佐用</t>
  </si>
  <si>
    <t>康啓</t>
  </si>
  <si>
    <t>M43</t>
  </si>
  <si>
    <t>岩田</t>
  </si>
  <si>
    <t>光央</t>
  </si>
  <si>
    <t>M44</t>
  </si>
  <si>
    <t>月森</t>
  </si>
  <si>
    <t>M45</t>
  </si>
  <si>
    <t>三神</t>
  </si>
  <si>
    <t>秀嗣</t>
  </si>
  <si>
    <t>一般</t>
  </si>
  <si>
    <t>藤井</t>
  </si>
  <si>
    <t>菜々</t>
  </si>
  <si>
    <t>植田</t>
  </si>
  <si>
    <t>早耶</t>
  </si>
  <si>
    <t>井ノ口</t>
  </si>
  <si>
    <t>幹也</t>
  </si>
  <si>
    <t>慎也</t>
  </si>
  <si>
    <t>神山</t>
  </si>
  <si>
    <t>松村</t>
  </si>
  <si>
    <t>北川</t>
  </si>
  <si>
    <t>代表　八木篤司</t>
  </si>
  <si>
    <t>me-me-yagirock@siren.ocn.ne.jp</t>
  </si>
  <si>
    <t>東近江市民</t>
  </si>
  <si>
    <t>東近江市民率</t>
  </si>
  <si>
    <t>米原市</t>
  </si>
  <si>
    <t>平塚</t>
  </si>
  <si>
    <t>女</t>
  </si>
  <si>
    <t>西　</t>
  </si>
  <si>
    <t>代表　吉岡　京子</t>
  </si>
  <si>
    <t>佑人</t>
  </si>
  <si>
    <t>フレンズ</t>
  </si>
  <si>
    <t>Jr</t>
  </si>
  <si>
    <t>F02</t>
  </si>
  <si>
    <t>フレンズ</t>
  </si>
  <si>
    <t>F03</t>
  </si>
  <si>
    <t>宮岡</t>
  </si>
  <si>
    <t>俊勝</t>
  </si>
  <si>
    <t>F04</t>
  </si>
  <si>
    <t>F05</t>
  </si>
  <si>
    <t>栄治</t>
  </si>
  <si>
    <t>F06</t>
  </si>
  <si>
    <t>油利</t>
  </si>
  <si>
    <t>フレンズ</t>
  </si>
  <si>
    <t>Jr</t>
  </si>
  <si>
    <t>グリフィンズ</t>
  </si>
  <si>
    <t>フレンズ</t>
  </si>
  <si>
    <t>代表　川並和之</t>
  </si>
  <si>
    <t>kawanami0930@yahoo.co.jp</t>
  </si>
  <si>
    <t>Ｋテニスカレッジ</t>
  </si>
  <si>
    <t>Jr</t>
  </si>
  <si>
    <t>近江八幡市</t>
  </si>
  <si>
    <t>犬上郡</t>
  </si>
  <si>
    <t>彦根市</t>
  </si>
  <si>
    <t>日野町</t>
  </si>
  <si>
    <t>三重県</t>
  </si>
  <si>
    <t>浩之</t>
  </si>
  <si>
    <t>愛荘町</t>
  </si>
  <si>
    <t>山口</t>
  </si>
  <si>
    <t>美由希</t>
  </si>
  <si>
    <t>村田</t>
  </si>
  <si>
    <t>上村</t>
  </si>
  <si>
    <t>悠大</t>
  </si>
  <si>
    <t>中西</t>
  </si>
  <si>
    <t>勇夫</t>
  </si>
  <si>
    <t>大島</t>
  </si>
  <si>
    <t>浩範</t>
  </si>
  <si>
    <t>京都市</t>
  </si>
  <si>
    <t>男</t>
  </si>
  <si>
    <t>男</t>
  </si>
  <si>
    <t>女</t>
  </si>
  <si>
    <t>女</t>
  </si>
  <si>
    <t>辻</t>
  </si>
  <si>
    <t>佳子</t>
  </si>
  <si>
    <t>寺岡</t>
  </si>
  <si>
    <t>将義</t>
  </si>
  <si>
    <t>磯崎</t>
  </si>
  <si>
    <t>太一</t>
  </si>
  <si>
    <t>雅幸</t>
  </si>
  <si>
    <t>ぼんズ</t>
  </si>
  <si>
    <t>大瀧</t>
  </si>
  <si>
    <t>育美</t>
  </si>
  <si>
    <t>大瀧育美</t>
  </si>
  <si>
    <t>明香</t>
  </si>
  <si>
    <t>松村明香</t>
  </si>
  <si>
    <t>フレンズ</t>
  </si>
  <si>
    <t>略称</t>
  </si>
  <si>
    <t>正式名称</t>
  </si>
  <si>
    <t>B01</t>
  </si>
  <si>
    <t>荻野</t>
  </si>
  <si>
    <t>義之</t>
  </si>
  <si>
    <t>金谷</t>
  </si>
  <si>
    <t>望</t>
  </si>
  <si>
    <t>昌一</t>
  </si>
  <si>
    <t>卓志</t>
  </si>
  <si>
    <t>寛司</t>
  </si>
  <si>
    <t>知孝</t>
  </si>
  <si>
    <t>山崎</t>
  </si>
  <si>
    <t>都</t>
  </si>
  <si>
    <t>加津子</t>
  </si>
  <si>
    <t>珠世</t>
  </si>
  <si>
    <t>真理</t>
  </si>
  <si>
    <t>森</t>
  </si>
  <si>
    <t>薫吏</t>
  </si>
  <si>
    <t>日髙</t>
  </si>
  <si>
    <t>眞規子</t>
  </si>
  <si>
    <t>荒浪</t>
  </si>
  <si>
    <t>北村</t>
  </si>
  <si>
    <t>直史</t>
  </si>
  <si>
    <t>久保田</t>
  </si>
  <si>
    <t>泰成</t>
  </si>
  <si>
    <t>石川</t>
  </si>
  <si>
    <t>和洋</t>
  </si>
  <si>
    <t>蒲生郡</t>
  </si>
  <si>
    <t>精一</t>
  </si>
  <si>
    <t>光岡</t>
  </si>
  <si>
    <t>翼</t>
  </si>
  <si>
    <t>孝行</t>
  </si>
  <si>
    <t>C44</t>
  </si>
  <si>
    <t>赤木</t>
  </si>
  <si>
    <t>拓</t>
  </si>
  <si>
    <t>C49</t>
  </si>
  <si>
    <t>C51</t>
  </si>
  <si>
    <t>松島</t>
  </si>
  <si>
    <t>福井市</t>
  </si>
  <si>
    <t>C53</t>
  </si>
  <si>
    <t>大鳥</t>
  </si>
  <si>
    <t>有希子</t>
  </si>
  <si>
    <t>京セラ</t>
  </si>
  <si>
    <t>C54</t>
  </si>
  <si>
    <t>霧島市</t>
  </si>
  <si>
    <t>vwkt57422@nike.eonet.ne.jp</t>
  </si>
  <si>
    <t>F01</t>
  </si>
  <si>
    <t>F01</t>
  </si>
  <si>
    <t xml:space="preserve"> 享</t>
  </si>
  <si>
    <t>京都市</t>
  </si>
  <si>
    <t xml:space="preserve"> 浩</t>
  </si>
  <si>
    <t>細見</t>
  </si>
  <si>
    <t>征生</t>
  </si>
  <si>
    <t>上田</t>
  </si>
  <si>
    <t xml:space="preserve"> 哲</t>
  </si>
  <si>
    <t>用田</t>
  </si>
  <si>
    <t>政晴</t>
  </si>
  <si>
    <t>きよみ</t>
  </si>
  <si>
    <t>陽子</t>
  </si>
  <si>
    <t>鍵弥</t>
  </si>
  <si>
    <t>初美</t>
  </si>
  <si>
    <t>鍵弥初美</t>
  </si>
  <si>
    <t>中島</t>
  </si>
  <si>
    <t>宏美</t>
  </si>
  <si>
    <t>愛荘町</t>
  </si>
  <si>
    <t>代表 北村 健</t>
  </si>
  <si>
    <t>at2002take@yahoo.co.jp</t>
  </si>
  <si>
    <t>小島</t>
  </si>
  <si>
    <t>一将</t>
  </si>
  <si>
    <t>遠池</t>
  </si>
  <si>
    <t>建介</t>
  </si>
  <si>
    <t>第7回バレンタインミックス　1セットマッチ（６－６タイブレーク）ノーアド方式</t>
  </si>
  <si>
    <t>第7回バレンタインミックス　</t>
  </si>
  <si>
    <t>1セットマッチ（６－６タイブレーク）ノーアド方式</t>
  </si>
  <si>
    <t>g28</t>
  </si>
  <si>
    <t>g28</t>
  </si>
  <si>
    <t>m36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</si>
  <si>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</si>
  <si>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</si>
  <si>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</si>
  <si>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</si>
  <si>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</si>
  <si>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</si>
  <si>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</si>
  <si>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</si>
  <si>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</si>
  <si>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</si>
  <si>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</si>
  <si>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</si>
  <si>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</si>
  <si>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</si>
  <si>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</si>
  <si>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</si>
  <si>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</si>
  <si>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</si>
  <si>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</si>
  <si>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</si>
  <si>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</si>
  <si>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</si>
  <si>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</si>
  <si>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</si>
  <si>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</si>
  <si>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</si>
  <si>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</si>
  <si>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</si>
  <si>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</si>
  <si>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</si>
  <si>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</si>
  <si>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</si>
  <si>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</si>
  <si>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</si>
  <si>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</si>
  <si>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</si>
  <si>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</si>
  <si>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</si>
  <si>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g42</t>
  </si>
  <si>
    <t>g43</t>
  </si>
  <si>
    <t>g44</t>
  </si>
  <si>
    <t>g45</t>
  </si>
  <si>
    <t>g46</t>
  </si>
  <si>
    <t>g47</t>
  </si>
  <si>
    <t>g48</t>
  </si>
  <si>
    <t>g49</t>
  </si>
  <si>
    <t>g50</t>
  </si>
  <si>
    <t>g06</t>
  </si>
  <si>
    <t>B02</t>
  </si>
  <si>
    <t>ぼんズ</t>
  </si>
  <si>
    <t>ぼんズ</t>
  </si>
  <si>
    <t>清川</t>
  </si>
  <si>
    <t>智輝</t>
  </si>
  <si>
    <t>ぼんズ</t>
  </si>
  <si>
    <t>ぼんズ</t>
  </si>
  <si>
    <t>ぼんズ</t>
  </si>
  <si>
    <t>ぼんズ</t>
  </si>
  <si>
    <t>ぼんズ</t>
  </si>
  <si>
    <t>ぼんズ</t>
  </si>
  <si>
    <t>ぼんズ</t>
  </si>
  <si>
    <t>京セラTC</t>
  </si>
  <si>
    <t>橘　</t>
  </si>
  <si>
    <t>京セラ</t>
  </si>
  <si>
    <t>C52</t>
  </si>
  <si>
    <t>京セラ</t>
  </si>
  <si>
    <t>フレンズ</t>
  </si>
  <si>
    <t>フレンズ</t>
  </si>
  <si>
    <t>フレンズ</t>
  </si>
  <si>
    <t>フレンズ</t>
  </si>
  <si>
    <t>フレンズ</t>
  </si>
  <si>
    <t>ひとみ</t>
  </si>
  <si>
    <t>フレンズ</t>
  </si>
  <si>
    <t>フレンズ</t>
  </si>
  <si>
    <t>フレンズ</t>
  </si>
  <si>
    <t>グリフィンズ</t>
  </si>
  <si>
    <t>グリフィンズ</t>
  </si>
  <si>
    <t>グリフィンズ</t>
  </si>
  <si>
    <t>辻本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</si>
  <si>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</si>
  <si>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</si>
  <si>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</si>
  <si>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</si>
  <si>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</si>
  <si>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</si>
  <si>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</si>
  <si>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</si>
  <si>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</si>
  <si>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</si>
  <si>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あづさ</t>
  </si>
  <si>
    <t>グリフィンズ</t>
  </si>
  <si>
    <t>グリフィンズ</t>
  </si>
  <si>
    <t>川上</t>
  </si>
  <si>
    <t>悠作</t>
  </si>
  <si>
    <t>村田八日市TC</t>
  </si>
  <si>
    <t>女</t>
  </si>
  <si>
    <t>村田TC</t>
  </si>
  <si>
    <t>村田TC</t>
  </si>
  <si>
    <t>村田八日市TC</t>
  </si>
  <si>
    <t>男</t>
  </si>
  <si>
    <t>村田TC</t>
  </si>
  <si>
    <t>村田八日市TC</t>
  </si>
  <si>
    <t>男</t>
  </si>
  <si>
    <t>村田八日市TC</t>
  </si>
  <si>
    <t>男</t>
  </si>
  <si>
    <t>村田TC</t>
  </si>
  <si>
    <t>村田TC</t>
  </si>
  <si>
    <t>村田TC</t>
  </si>
  <si>
    <t>村田TC</t>
  </si>
  <si>
    <t>村田TC</t>
  </si>
  <si>
    <t>村田TC</t>
  </si>
  <si>
    <t>村田八日市TC</t>
  </si>
  <si>
    <t>男</t>
  </si>
  <si>
    <t>村田TC</t>
  </si>
  <si>
    <t>村田八日市TC</t>
  </si>
  <si>
    <t>男</t>
  </si>
  <si>
    <t>P02</t>
  </si>
  <si>
    <t>プラチナ</t>
  </si>
  <si>
    <t>プラチナ</t>
  </si>
  <si>
    <t>プラチナ</t>
  </si>
  <si>
    <t>プラチナ</t>
  </si>
  <si>
    <t>プラチナ</t>
  </si>
  <si>
    <t>代表　宇尾数行</t>
  </si>
  <si>
    <t>oonamazu01@yahoo.co.jp</t>
  </si>
  <si>
    <t>梅田</t>
  </si>
  <si>
    <t>隆</t>
  </si>
  <si>
    <t>U01</t>
  </si>
  <si>
    <r>
      <t>↓ひばり公園　外C　　</t>
    </r>
    <r>
      <rPr>
        <b/>
        <sz val="11"/>
        <color indexed="10"/>
        <rFont val="ＭＳ Ｐゴシック"/>
        <family val="3"/>
      </rPr>
      <t>１１：４５</t>
    </r>
    <r>
      <rPr>
        <b/>
        <sz val="10"/>
        <color indexed="8"/>
        <rFont val="ＭＳ Ｐゴシック"/>
        <family val="3"/>
      </rPr>
      <t>までに本部に出席を届ける</t>
    </r>
  </si>
  <si>
    <r>
      <t>↓ひばり公園　外A　</t>
    </r>
    <r>
      <rPr>
        <b/>
        <sz val="11"/>
        <color indexed="10"/>
        <rFont val="ＭＳ Ｐゴシック"/>
        <family val="3"/>
      </rPr>
      <t>１１：４５</t>
    </r>
    <r>
      <rPr>
        <b/>
        <sz val="10"/>
        <color indexed="8"/>
        <rFont val="ＭＳ Ｐゴシック"/>
        <family val="3"/>
      </rPr>
      <t>までに本部に出席を届ける</t>
    </r>
  </si>
  <si>
    <t>日比・川上（一般・村田八日市）</t>
  </si>
  <si>
    <t>坪田・石原　(Ｋテニス)</t>
  </si>
  <si>
    <t>川並・田中　（Ｋテニス）</t>
  </si>
  <si>
    <t>09.2.15</t>
  </si>
  <si>
    <t>宮村・宮村　（Ｋテニス）</t>
  </si>
  <si>
    <t>松本・沼田　（一般）</t>
  </si>
  <si>
    <t>村地・梶木　（Kテニス）</t>
  </si>
  <si>
    <t>岸田・溝川　（ピース・プラチナ）</t>
  </si>
  <si>
    <t>奥・太田　（Dragon・木曜会）</t>
  </si>
  <si>
    <t>酒井・西村　（ＪＡＣＫ）</t>
  </si>
  <si>
    <t>美濃岡・家倉（一般）</t>
  </si>
  <si>
    <t>川並・田中　(Ｋテニス)</t>
  </si>
  <si>
    <t>今井・小菅　（ぼんズ）</t>
  </si>
  <si>
    <t>10.2.19</t>
  </si>
  <si>
    <t>北野・寺岡　（Pin　TC）</t>
  </si>
  <si>
    <t>堀部・羽田　（ﾌﾟﾗﾁﾅ）</t>
  </si>
  <si>
    <t>川島・土肥　（Dragon）</t>
  </si>
  <si>
    <t>山口・吉岡　（八日市南高）</t>
  </si>
  <si>
    <t>山口・森永　（ぼんズ・一般）</t>
  </si>
  <si>
    <t>西村・西村　（八日市南高）</t>
  </si>
  <si>
    <t>11.2.13</t>
  </si>
  <si>
    <t>松田・松田（京セラ・あげぽん）</t>
  </si>
  <si>
    <t>バレンタインミックス歴代入賞者</t>
  </si>
  <si>
    <t>優勝</t>
  </si>
  <si>
    <t>準優勝</t>
  </si>
  <si>
    <t>3位</t>
  </si>
  <si>
    <t>第1回</t>
  </si>
  <si>
    <t>Ａ級</t>
  </si>
  <si>
    <t>Ｂ級</t>
  </si>
  <si>
    <t>第2回</t>
  </si>
  <si>
    <t>第3回</t>
  </si>
  <si>
    <t>山口・石原　(Ｋテニス)</t>
  </si>
  <si>
    <t>岡本・三崎（グリフィン）</t>
  </si>
  <si>
    <t>鈴木・土肥（ドラゴンワン）</t>
  </si>
  <si>
    <t>南・岩崎（フリー）</t>
  </si>
  <si>
    <t>北村・吉水（グリフィン）</t>
  </si>
  <si>
    <t>木下・宇野（ドラゴンワン）</t>
  </si>
  <si>
    <t>青山・北村（八日市南高）</t>
  </si>
  <si>
    <t>第４回</t>
  </si>
  <si>
    <t>山口直・中田　(Ｋテニス・一般)</t>
  </si>
  <si>
    <t>永里・伊東（Kテニス）</t>
  </si>
  <si>
    <t>山口真・浅田（Kテニス）</t>
  </si>
  <si>
    <t>12.2.12</t>
  </si>
  <si>
    <t>土田・広部（一般・ぼんズ）</t>
  </si>
  <si>
    <t>峯尾・奥田（一般・ドラゴンワン）</t>
  </si>
  <si>
    <t>高田・森谷（プラチナ）</t>
  </si>
  <si>
    <t>池上・人見（うさかめ）</t>
  </si>
  <si>
    <t>第５回</t>
  </si>
  <si>
    <t>川並・永松（Kテニスカレッジ）</t>
  </si>
  <si>
    <t>上原・上原（一般Jr）</t>
  </si>
  <si>
    <t>永里・伊東（Kテニスカレッジ）</t>
  </si>
  <si>
    <t>13.3.3</t>
  </si>
  <si>
    <t>重田・中田（一般）</t>
  </si>
  <si>
    <t>高瀬・高村（個人登録・一般）</t>
  </si>
  <si>
    <t>-</t>
  </si>
  <si>
    <t>第6回</t>
  </si>
  <si>
    <t>岡本大樹・仙波敬子（グリフィン・一般）</t>
  </si>
  <si>
    <t>14.2.23</t>
  </si>
  <si>
    <t>坂口直也・新貝真優（サプライズ）</t>
  </si>
  <si>
    <t>A級　ひばり公園　１１：４５集合  2月１５日（日）開催</t>
  </si>
  <si>
    <t>Ｂ級　ひばり公園　８：４５までに集合　2月１５日（日）開催</t>
  </si>
  <si>
    <t>Ｃ級　2月１５日（日）開催</t>
  </si>
  <si>
    <t>⑥</t>
  </si>
  <si>
    <t>３位トーナメント</t>
  </si>
  <si>
    <t>⑦</t>
  </si>
  <si>
    <t>３，４位トーナメント</t>
  </si>
  <si>
    <t>⑥</t>
  </si>
  <si>
    <t>⑦-5</t>
  </si>
  <si>
    <t>⑥-0</t>
  </si>
  <si>
    <t>⑥-2</t>
  </si>
  <si>
    <t>北野</t>
  </si>
  <si>
    <t>⑥-0</t>
  </si>
  <si>
    <t>⑥-3</t>
  </si>
  <si>
    <t>4位</t>
  </si>
  <si>
    <t>⑦-5</t>
  </si>
  <si>
    <t>⑦-6</t>
  </si>
  <si>
    <t>⑥-4</t>
  </si>
  <si>
    <t>⑥-1</t>
  </si>
  <si>
    <t>⑥</t>
  </si>
  <si>
    <t>⑥-３</t>
  </si>
  <si>
    <t>川並</t>
  </si>
  <si>
    <t>竹下</t>
  </si>
  <si>
    <t>⑥-３</t>
  </si>
  <si>
    <t>⑥-２</t>
  </si>
  <si>
    <t>⑥-１</t>
  </si>
  <si>
    <t>小笠原</t>
  </si>
  <si>
    <t>⑥-４</t>
  </si>
  <si>
    <t>⑥-０</t>
  </si>
  <si>
    <t>⑥-２</t>
  </si>
  <si>
    <t>⑦-６</t>
  </si>
  <si>
    <t>永里</t>
  </si>
  <si>
    <t>永松</t>
  </si>
  <si>
    <t>⑥-４</t>
  </si>
  <si>
    <t>⑥-３</t>
  </si>
  <si>
    <t>A級優勝　佐合・金武（一般）　　　　　　　　　　　　　　　　　　　　　　準優勝　稲場・佐々木（一般）</t>
  </si>
  <si>
    <t>３位　北村・山本（グリフィンズ）　　　　　　　　　　　　　　　　　　　　永里・永松（Ｋテニスカレッジ）　　</t>
  </si>
  <si>
    <t>Ｃ級　優勝　木澤・木澤（一般）</t>
  </si>
  <si>
    <t>f25</t>
  </si>
  <si>
    <t>サプラ</t>
  </si>
  <si>
    <t>Ｂ級　優勝　岩崎・藤井（グリフィンズ・一般）　　　　　　　　　　　　　　準優勝　遠崎・三崎（村田ＴＣ・グリフィンズ）</t>
  </si>
  <si>
    <t>石橋和基・山本あづさ（グリフィンズ）</t>
  </si>
  <si>
    <t>北村健・永松貴子（グリフィン・Kテニス）</t>
  </si>
  <si>
    <t>高瀬眞志・植垣貴美子（うさかめ）</t>
  </si>
  <si>
    <t>第7回</t>
  </si>
  <si>
    <t>15.2.15</t>
  </si>
  <si>
    <t>金武・佐合（一般）</t>
  </si>
  <si>
    <t>永里祐次・永松貴子（Kテニス）</t>
  </si>
  <si>
    <t>北村健・山本あづさ（グリフィンズ）</t>
  </si>
  <si>
    <t>藤井・岩崎（グリフィンズ・一般）</t>
  </si>
  <si>
    <t>遠崎・三崎（村田ＴＣ・グリフィンズ）</t>
  </si>
  <si>
    <t>木澤・木澤（一般）</t>
  </si>
  <si>
    <t>２-⑥</t>
  </si>
  <si>
    <t>g15</t>
  </si>
  <si>
    <t>⑥</t>
  </si>
  <si>
    <t>k03</t>
  </si>
  <si>
    <t>k18</t>
  </si>
  <si>
    <t>b16</t>
  </si>
  <si>
    <t>ここに</t>
  </si>
  <si>
    <t>b20</t>
  </si>
  <si>
    <t>⑥</t>
  </si>
  <si>
    <t>k01</t>
  </si>
  <si>
    <t>k16</t>
  </si>
  <si>
    <t>b17</t>
  </si>
  <si>
    <t>f33</t>
  </si>
  <si>
    <t>u03</t>
  </si>
  <si>
    <t>u43</t>
  </si>
  <si>
    <t>⑦</t>
  </si>
  <si>
    <t>ここに</t>
  </si>
  <si>
    <t>⑥</t>
  </si>
  <si>
    <r>
      <t>↓ひばり公園　外B</t>
    </r>
    <r>
      <rPr>
        <b/>
        <sz val="12"/>
        <color indexed="8"/>
        <rFont val="ＭＳ Ｐゴシック"/>
        <family val="3"/>
      </rPr>
      <t>　１１：４５</t>
    </r>
    <r>
      <rPr>
        <b/>
        <sz val="10"/>
        <color indexed="8"/>
        <rFont val="ＭＳ Ｐゴシック"/>
        <family val="3"/>
      </rPr>
      <t>までに本部に出席を届ける</t>
    </r>
  </si>
  <si>
    <r>
      <t>↓ひばり公園　外D</t>
    </r>
    <r>
      <rPr>
        <b/>
        <sz val="12"/>
        <color indexed="8"/>
        <rFont val="ＭＳ Ｐゴシック"/>
        <family val="3"/>
      </rPr>
      <t>　１１：４５</t>
    </r>
    <r>
      <rPr>
        <b/>
        <sz val="10"/>
        <color indexed="8"/>
        <rFont val="ＭＳ Ｐゴシック"/>
        <family val="3"/>
      </rPr>
      <t>までに本部に出席を届ける</t>
    </r>
  </si>
  <si>
    <t>k08</t>
  </si>
  <si>
    <t>b13</t>
  </si>
  <si>
    <t>b21</t>
  </si>
  <si>
    <t>b11</t>
  </si>
  <si>
    <t>u08</t>
  </si>
  <si>
    <t>u37</t>
  </si>
  <si>
    <t>u23</t>
  </si>
  <si>
    <t>u34</t>
  </si>
  <si>
    <t>m14</t>
  </si>
  <si>
    <t>b01</t>
  </si>
  <si>
    <t>f36</t>
  </si>
  <si>
    <t>⑥</t>
  </si>
  <si>
    <t>⑥</t>
  </si>
  <si>
    <t>b19</t>
  </si>
  <si>
    <t>⑥</t>
  </si>
  <si>
    <t>決勝トーナメント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</si>
</sst>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  <numFmt numFmtId="179" formatCode="#&quot;位&quot;"/>
    <numFmt numFmtId="180" formatCode="0&quot;勝&quot;"/>
    <numFmt numFmtId="181" formatCode="0.000"/>
    <numFmt numFmtId="182" formatCode="0&quot;敗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&quot;人&quot;"/>
    <numFmt numFmtId="188" formatCode="0_);[Red]\(0\)"/>
    <numFmt numFmtId="189" formatCode="0&quot;位&quot;"/>
    <numFmt numFmtId="190" formatCode="yyyy/m/d;@"/>
    <numFmt numFmtId="191" formatCode="0&quot;円&quot;"/>
  </numFmts>
  <fonts count="48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2"/>
      <color indexed="8"/>
      <name val="Arial"/>
      <family val="2"/>
    </font>
    <font>
      <b/>
      <sz val="11"/>
      <color indexed="16"/>
      <name val="ＭＳ Ｐゴシック"/>
      <family val="3"/>
    </font>
    <font>
      <sz val="12"/>
      <name val="HGSnpp޼UB"/>
      <family val="3"/>
    </font>
    <font>
      <b/>
      <sz val="12"/>
      <name val="HGSnpp޼UB"/>
      <family val="3"/>
    </font>
    <font>
      <b/>
      <sz val="16"/>
      <name val="ＭＳ Ｐゴシック"/>
      <family val="3"/>
    </font>
    <font>
      <b/>
      <sz val="18"/>
      <color indexed="11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color indexed="17"/>
      <name val="ＭＳ Ｐゴシック"/>
      <family val="3"/>
    </font>
    <font>
      <b/>
      <sz val="9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8"/>
      <color indexed="21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10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Dashed"/>
    </border>
    <border>
      <left/>
      <right style="thin"/>
      <top/>
      <bottom style="mediumDashed"/>
    </border>
    <border>
      <left/>
      <right style="medium"/>
      <top/>
      <bottom style="mediumDashed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 style="thin"/>
      <right style="thin">
        <color indexed="8"/>
      </right>
      <top style="mediumDashed"/>
      <bottom style="thin"/>
    </border>
    <border>
      <left style="thin">
        <color indexed="8"/>
      </left>
      <right style="medium"/>
      <top style="mediumDashed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 style="medium"/>
      <bottom>
        <color indexed="63"/>
      </bottom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 diagonalDown="1">
      <left>
        <color indexed="63"/>
      </left>
      <right style="double"/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 applyProtection="0">
      <alignment vertical="center"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6" fontId="0" fillId="0" borderId="0" applyProtection="0">
      <alignment vertical="center"/>
    </xf>
    <xf numFmtId="0" fontId="28" fillId="7" borderId="4" applyNumberFormat="0" applyAlignment="0" applyProtection="0"/>
    <xf numFmtId="0" fontId="0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723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12" xfId="0" applyNumberFormat="1" applyFont="1" applyFill="1" applyBorder="1" applyAlignment="1">
      <alignment vertical="center" shrinkToFit="1"/>
    </xf>
    <xf numFmtId="0" fontId="4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179" fontId="4" fillId="0" borderId="10" xfId="0" applyNumberFormat="1" applyFont="1" applyFill="1" applyBorder="1" applyAlignment="1">
      <alignment horizontal="right" vertical="center" shrinkToFit="1"/>
    </xf>
    <xf numFmtId="0" fontId="4" fillId="0" borderId="15" xfId="0" applyNumberFormat="1" applyFont="1" applyFill="1" applyBorder="1" applyAlignment="1">
      <alignment vertical="center" shrinkToFit="1"/>
    </xf>
    <xf numFmtId="0" fontId="0" fillId="0" borderId="14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7" xfId="0" applyNumberFormat="1" applyFont="1" applyFill="1" applyBorder="1" applyAlignment="1">
      <alignment vertical="center" shrinkToFit="1"/>
    </xf>
    <xf numFmtId="0" fontId="4" fillId="0" borderId="18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0" fillId="0" borderId="20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19" xfId="0" applyNumberFormat="1" applyFont="1" applyFill="1" applyBorder="1" applyAlignment="1" applyProtection="1">
      <alignment vertical="center" shrinkToFit="1"/>
      <protection locked="0"/>
    </xf>
    <xf numFmtId="0" fontId="4" fillId="0" borderId="14" xfId="0" applyNumberFormat="1" applyFont="1" applyFill="1" applyBorder="1" applyAlignment="1" applyProtection="1">
      <alignment vertical="center" shrinkToFit="1"/>
      <protection locked="0"/>
    </xf>
    <xf numFmtId="0" fontId="4" fillId="0" borderId="21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NumberFormat="1" applyFont="1" applyFill="1" applyBorder="1" applyAlignment="1">
      <alignment horizontal="center" vertical="center" shrinkToFit="1"/>
    </xf>
    <xf numFmtId="0" fontId="4" fillId="0" borderId="21" xfId="0" applyNumberFormat="1" applyFont="1" applyFill="1" applyBorder="1" applyAlignment="1">
      <alignment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vertical="center" shrinkToFit="1"/>
    </xf>
    <xf numFmtId="0" fontId="4" fillId="0" borderId="23" xfId="0" applyNumberFormat="1" applyFont="1" applyFill="1" applyBorder="1" applyAlignment="1" applyProtection="1">
      <alignment vertical="center" shrinkToFit="1"/>
      <protection locked="0"/>
    </xf>
    <xf numFmtId="0" fontId="0" fillId="0" borderId="24" xfId="0" applyNumberFormat="1" applyFont="1" applyFill="1" applyBorder="1" applyAlignment="1">
      <alignment vertical="center" shrinkToFit="1"/>
    </xf>
    <xf numFmtId="0" fontId="4" fillId="0" borderId="24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vertical="center" shrinkToFit="1"/>
    </xf>
    <xf numFmtId="0" fontId="4" fillId="0" borderId="25" xfId="0" applyNumberFormat="1" applyFont="1" applyFill="1" applyBorder="1" applyAlignment="1">
      <alignment horizontal="center" vertical="center" shrinkToFit="1"/>
    </xf>
    <xf numFmtId="0" fontId="4" fillId="0" borderId="25" xfId="0" applyNumberFormat="1" applyFont="1" applyFill="1" applyBorder="1" applyAlignment="1" applyProtection="1">
      <alignment vertical="center" shrinkToFit="1"/>
      <protection locked="0"/>
    </xf>
    <xf numFmtId="0" fontId="4" fillId="0" borderId="25" xfId="0" applyNumberFormat="1" applyFont="1" applyFill="1" applyBorder="1" applyAlignment="1">
      <alignment vertical="center" shrinkToFit="1"/>
    </xf>
    <xf numFmtId="2" fontId="4" fillId="0" borderId="25" xfId="0" applyNumberFormat="1" applyFont="1" applyFill="1" applyBorder="1" applyAlignment="1">
      <alignment horizontal="center" vertical="center" shrinkToFit="1"/>
    </xf>
    <xf numFmtId="179" fontId="4" fillId="0" borderId="25" xfId="0" applyNumberFormat="1" applyFont="1" applyFill="1" applyBorder="1" applyAlignment="1">
      <alignment horizontal="right" vertical="center"/>
    </xf>
    <xf numFmtId="0" fontId="4" fillId="0" borderId="25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0" fontId="4" fillId="0" borderId="18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 applyProtection="1">
      <alignment vertical="center" shrinkToFit="1"/>
      <protection locked="0"/>
    </xf>
    <xf numFmtId="0" fontId="0" fillId="0" borderId="26" xfId="0" applyNumberFormat="1" applyFont="1" applyFill="1" applyBorder="1" applyAlignment="1">
      <alignment vertical="center" shrinkToFit="1"/>
    </xf>
    <xf numFmtId="179" fontId="4" fillId="0" borderId="10" xfId="0" applyNumberFormat="1" applyFont="1" applyFill="1" applyBorder="1" applyAlignment="1">
      <alignment horizontal="right" vertical="center"/>
    </xf>
    <xf numFmtId="0" fontId="0" fillId="0" borderId="27" xfId="0" applyNumberFormat="1" applyFont="1" applyFill="1" applyBorder="1" applyAlignment="1">
      <alignment vertical="center" shrinkToFit="1"/>
    </xf>
    <xf numFmtId="0" fontId="4" fillId="0" borderId="28" xfId="0" applyNumberFormat="1" applyFont="1" applyFill="1" applyBorder="1" applyAlignment="1">
      <alignment vertical="center" shrinkToFit="1"/>
    </xf>
    <xf numFmtId="0" fontId="0" fillId="0" borderId="29" xfId="0" applyNumberFormat="1" applyFont="1" applyFill="1" applyBorder="1" applyAlignment="1">
      <alignment vertical="center" shrinkToFit="1"/>
    </xf>
    <xf numFmtId="0" fontId="0" fillId="0" borderId="30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 applyProtection="1">
      <alignment vertical="center" shrinkToFit="1"/>
      <protection locked="0"/>
    </xf>
    <xf numFmtId="2" fontId="4" fillId="0" borderId="10" xfId="0" applyNumberFormat="1" applyFont="1" applyFill="1" applyBorder="1" applyAlignment="1">
      <alignment horizontal="center" vertical="center" shrinkToFit="1"/>
    </xf>
    <xf numFmtId="0" fontId="4" fillId="0" borderId="31" xfId="0" applyNumberFormat="1" applyFont="1" applyFill="1" applyBorder="1" applyAlignment="1">
      <alignment vertical="center" shrinkToFit="1"/>
    </xf>
    <xf numFmtId="0" fontId="6" fillId="0" borderId="0" xfId="0" applyNumberFormat="1" applyFont="1" applyFill="1" applyBorder="1" applyAlignment="1">
      <alignment vertical="center" shrinkToFit="1"/>
    </xf>
    <xf numFmtId="0" fontId="4" fillId="0" borderId="32" xfId="0" applyNumberFormat="1" applyFont="1" applyFill="1" applyBorder="1" applyAlignment="1">
      <alignment vertical="center" shrinkToFit="1"/>
    </xf>
    <xf numFmtId="0" fontId="4" fillId="0" borderId="33" xfId="0" applyNumberFormat="1" applyFont="1" applyFill="1" applyBorder="1" applyAlignment="1" applyProtection="1">
      <alignment vertical="center" shrinkToFit="1"/>
      <protection locked="0"/>
    </xf>
    <xf numFmtId="0" fontId="4" fillId="0" borderId="19" xfId="0" applyNumberFormat="1" applyFont="1" applyFill="1" applyBorder="1" applyAlignment="1">
      <alignment vertical="center" shrinkToFit="1"/>
    </xf>
    <xf numFmtId="0" fontId="4" fillId="0" borderId="34" xfId="0" applyNumberFormat="1" applyFont="1" applyFill="1" applyBorder="1" applyAlignment="1">
      <alignment horizontal="center" vertical="center" shrinkToFit="1"/>
    </xf>
    <xf numFmtId="0" fontId="0" fillId="0" borderId="31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20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179" fontId="4" fillId="0" borderId="15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37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42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19" borderId="35" xfId="0" applyNumberFormat="1" applyFont="1" applyFill="1" applyBorder="1" applyAlignment="1">
      <alignment vertical="center"/>
    </xf>
    <xf numFmtId="0" fontId="0" fillId="19" borderId="10" xfId="0" applyNumberFormat="1" applyFont="1" applyFill="1" applyBorder="1" applyAlignment="1">
      <alignment vertical="center"/>
    </xf>
    <xf numFmtId="0" fontId="0" fillId="19" borderId="36" xfId="0" applyNumberFormat="1" applyFont="1" applyFill="1" applyBorder="1" applyAlignment="1">
      <alignment vertical="center"/>
    </xf>
    <xf numFmtId="0" fontId="0" fillId="19" borderId="38" xfId="0" applyNumberFormat="1" applyFont="1" applyFill="1" applyBorder="1" applyAlignment="1">
      <alignment vertical="center"/>
    </xf>
    <xf numFmtId="0" fontId="0" fillId="19" borderId="39" xfId="0" applyNumberFormat="1" applyFont="1" applyFill="1" applyBorder="1" applyAlignment="1">
      <alignment vertical="center"/>
    </xf>
    <xf numFmtId="0" fontId="0" fillId="19" borderId="40" xfId="0" applyNumberFormat="1" applyFont="1" applyFill="1" applyBorder="1" applyAlignment="1">
      <alignment vertical="center"/>
    </xf>
    <xf numFmtId="0" fontId="0" fillId="24" borderId="0" xfId="0" applyNumberFormat="1" applyFont="1" applyFill="1" applyBorder="1" applyAlignment="1">
      <alignment vertical="center"/>
    </xf>
    <xf numFmtId="0" fontId="0" fillId="24" borderId="0" xfId="0" applyNumberFormat="1" applyFont="1" applyFill="1" applyBorder="1" applyAlignment="1">
      <alignment horizontal="center" vertical="center"/>
    </xf>
    <xf numFmtId="0" fontId="0" fillId="24" borderId="15" xfId="0" applyNumberFormat="1" applyFont="1" applyFill="1" applyBorder="1" applyAlignment="1">
      <alignment vertical="center"/>
    </xf>
    <xf numFmtId="0" fontId="0" fillId="17" borderId="37" xfId="0" applyNumberFormat="1" applyFont="1" applyFill="1" applyBorder="1" applyAlignment="1">
      <alignment vertical="center"/>
    </xf>
    <xf numFmtId="0" fontId="0" fillId="17" borderId="15" xfId="0" applyNumberFormat="1" applyFont="1" applyFill="1" applyBorder="1" applyAlignment="1">
      <alignment vertical="center"/>
    </xf>
    <xf numFmtId="0" fontId="0" fillId="17" borderId="38" xfId="0" applyNumberFormat="1" applyFont="1" applyFill="1" applyBorder="1" applyAlignment="1">
      <alignment vertical="center"/>
    </xf>
    <xf numFmtId="0" fontId="0" fillId="17" borderId="40" xfId="0" applyNumberFormat="1" applyFont="1" applyFill="1" applyBorder="1" applyAlignment="1">
      <alignment vertical="center"/>
    </xf>
    <xf numFmtId="0" fontId="0" fillId="25" borderId="35" xfId="0" applyNumberFormat="1" applyFont="1" applyFill="1" applyBorder="1" applyAlignment="1">
      <alignment vertical="center"/>
    </xf>
    <xf numFmtId="0" fontId="0" fillId="25" borderId="36" xfId="0" applyNumberFormat="1" applyFont="1" applyFill="1" applyBorder="1" applyAlignment="1">
      <alignment vertical="center"/>
    </xf>
    <xf numFmtId="0" fontId="0" fillId="25" borderId="37" xfId="0" applyNumberFormat="1" applyFont="1" applyFill="1" applyBorder="1" applyAlignment="1">
      <alignment vertical="center"/>
    </xf>
    <xf numFmtId="0" fontId="0" fillId="25" borderId="15" xfId="0" applyNumberFormat="1" applyFont="1" applyFill="1" applyBorder="1" applyAlignment="1">
      <alignment vertical="center"/>
    </xf>
    <xf numFmtId="0" fontId="0" fillId="0" borderId="0" xfId="70" applyNumberFormat="1" applyFont="1" applyFill="1" applyBorder="1" applyAlignment="1">
      <alignment/>
    </xf>
    <xf numFmtId="0" fontId="11" fillId="0" borderId="0" xfId="78" applyNumberFormat="1" applyFont="1" applyFill="1" applyBorder="1" applyAlignment="1">
      <alignment vertical="center"/>
    </xf>
    <xf numFmtId="0" fontId="4" fillId="0" borderId="0" xfId="78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4" fillId="0" borderId="0" xfId="70" applyNumberFormat="1" applyFont="1" applyFill="1" applyBorder="1" applyAlignment="1">
      <alignment vertical="center"/>
    </xf>
    <xf numFmtId="0" fontId="4" fillId="0" borderId="0" xfId="78" applyNumberFormat="1" applyFont="1" applyFill="1" applyBorder="1" applyAlignment="1">
      <alignment horizontal="left" vertical="center"/>
    </xf>
    <xf numFmtId="0" fontId="7" fillId="0" borderId="0" xfId="70" applyNumberFormat="1" applyFont="1" applyFill="1" applyBorder="1" applyAlignment="1">
      <alignment vertical="center"/>
    </xf>
    <xf numFmtId="0" fontId="7" fillId="0" borderId="0" xfId="78" applyNumberFormat="1" applyFont="1" applyFill="1" applyBorder="1" applyAlignment="1">
      <alignment vertical="center"/>
    </xf>
    <xf numFmtId="0" fontId="7" fillId="0" borderId="0" xfId="78" applyNumberFormat="1" applyFont="1" applyFill="1" applyBorder="1" applyAlignment="1">
      <alignment horizontal="left" vertical="center"/>
    </xf>
    <xf numFmtId="0" fontId="11" fillId="0" borderId="0" xfId="78" applyNumberFormat="1" applyFont="1" applyFill="1" applyAlignment="1">
      <alignment vertical="center"/>
    </xf>
    <xf numFmtId="0" fontId="9" fillId="0" borderId="0" xfId="78" applyNumberFormat="1" applyFont="1" applyFill="1" applyBorder="1" applyAlignment="1">
      <alignment vertical="center"/>
    </xf>
    <xf numFmtId="0" fontId="11" fillId="0" borderId="0" xfId="80" applyNumberFormat="1" applyFont="1" applyFill="1" applyBorder="1" applyAlignment="1">
      <alignment/>
    </xf>
    <xf numFmtId="0" fontId="11" fillId="0" borderId="0" xfId="78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70" applyNumberFormat="1" applyFont="1" applyFill="1" applyBorder="1" applyAlignment="1">
      <alignment horizontal="right" vertical="center"/>
    </xf>
    <xf numFmtId="0" fontId="4" fillId="0" borderId="0" xfId="78" applyNumberFormat="1" applyFont="1" applyFill="1" applyBorder="1" applyAlignment="1">
      <alignment horizontal="right" vertical="center"/>
    </xf>
    <xf numFmtId="0" fontId="9" fillId="0" borderId="0" xfId="78" applyNumberFormat="1" applyFont="1" applyFill="1" applyBorder="1" applyAlignment="1">
      <alignment horizontal="right" vertical="center"/>
    </xf>
    <xf numFmtId="0" fontId="11" fillId="0" borderId="0" xfId="77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43" xfId="0" applyFont="1" applyBorder="1" applyAlignment="1">
      <alignment vertical="center" shrinkToFit="1"/>
    </xf>
    <xf numFmtId="0" fontId="4" fillId="0" borderId="0" xfId="70" applyNumberFormat="1" applyFont="1" applyFill="1" applyBorder="1" applyAlignment="1">
      <alignment horizontal="left" vertical="center"/>
    </xf>
    <xf numFmtId="0" fontId="11" fillId="0" borderId="0" xfId="69" applyFont="1" applyBorder="1" applyAlignment="1">
      <alignment horizontal="center" vertical="center"/>
    </xf>
    <xf numFmtId="0" fontId="4" fillId="0" borderId="0" xfId="69" applyFont="1" applyFill="1" applyBorder="1" applyAlignment="1">
      <alignment horizontal="left" vertical="center"/>
    </xf>
    <xf numFmtId="0" fontId="4" fillId="0" borderId="0" xfId="69" applyFont="1" applyBorder="1" applyAlignment="1">
      <alignment horizontal="left" vertical="center"/>
    </xf>
    <xf numFmtId="0" fontId="2" fillId="0" borderId="0" xfId="71" applyFont="1" applyBorder="1" applyAlignment="1">
      <alignment horizontal="center" vertical="center"/>
      <protection/>
    </xf>
    <xf numFmtId="0" fontId="2" fillId="0" borderId="0" xfId="71" applyFont="1" applyFill="1" applyBorder="1" applyAlignment="1">
      <alignment horizontal="center" vertical="center"/>
      <protection/>
    </xf>
    <xf numFmtId="0" fontId="7" fillId="0" borderId="0" xfId="69" applyFont="1" applyFill="1" applyBorder="1" applyAlignment="1">
      <alignment horizontal="left" vertical="center"/>
    </xf>
    <xf numFmtId="0" fontId="4" fillId="0" borderId="0" xfId="70" applyNumberFormat="1" applyFont="1" applyFill="1" applyBorder="1" applyAlignment="1">
      <alignment horizontal="center" vertical="top"/>
    </xf>
    <xf numFmtId="0" fontId="4" fillId="0" borderId="0" xfId="71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center" vertical="center" shrinkToFit="1"/>
    </xf>
    <xf numFmtId="0" fontId="4" fillId="0" borderId="0" xfId="69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69" applyFont="1" applyFill="1" applyBorder="1">
      <alignment vertical="center"/>
    </xf>
    <xf numFmtId="0" fontId="7" fillId="0" borderId="0" xfId="69" applyFont="1" applyBorder="1">
      <alignment vertical="center"/>
    </xf>
    <xf numFmtId="0" fontId="7" fillId="0" borderId="0" xfId="0" applyFont="1" applyAlignment="1">
      <alignment vertical="center"/>
    </xf>
    <xf numFmtId="0" fontId="4" fillId="0" borderId="0" xfId="71" applyNumberFormat="1" applyFont="1" applyFill="1" applyBorder="1" applyAlignment="1">
      <alignment horizontal="left"/>
      <protection/>
    </xf>
    <xf numFmtId="187" fontId="11" fillId="0" borderId="0" xfId="78" applyNumberFormat="1" applyFont="1" applyFill="1" applyBorder="1" applyAlignment="1">
      <alignment vertical="center"/>
    </xf>
    <xf numFmtId="10" fontId="11" fillId="0" borderId="0" xfId="78" applyNumberFormat="1" applyFont="1" applyFill="1" applyBorder="1" applyAlignment="1">
      <alignment vertical="center"/>
    </xf>
    <xf numFmtId="0" fontId="7" fillId="0" borderId="0" xfId="69" applyFont="1" applyFill="1" applyBorder="1">
      <alignment vertical="center"/>
    </xf>
    <xf numFmtId="0" fontId="11" fillId="0" borderId="0" xfId="77" applyFont="1" applyBorder="1">
      <alignment vertical="center"/>
    </xf>
    <xf numFmtId="0" fontId="7" fillId="0" borderId="0" xfId="71" applyNumberFormat="1" applyFont="1" applyFill="1" applyBorder="1" applyAlignment="1">
      <alignment horizontal="left"/>
      <protection/>
    </xf>
    <xf numFmtId="0" fontId="7" fillId="0" borderId="21" xfId="0" applyFont="1" applyBorder="1" applyAlignment="1">
      <alignment vertical="center" shrinkToFit="1"/>
    </xf>
    <xf numFmtId="0" fontId="13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70" applyNumberFormat="1" applyFont="1" applyFill="1" applyBorder="1" applyAlignment="1">
      <alignment/>
    </xf>
    <xf numFmtId="0" fontId="4" fillId="0" borderId="0" xfId="70" applyNumberFormat="1" applyFont="1" applyFill="1" applyBorder="1" applyAlignment="1">
      <alignment/>
    </xf>
    <xf numFmtId="0" fontId="11" fillId="0" borderId="0" xfId="70" applyNumberFormat="1" applyFont="1" applyFill="1" applyBorder="1" applyAlignment="1">
      <alignment vertical="center"/>
    </xf>
    <xf numFmtId="0" fontId="11" fillId="0" borderId="0" xfId="69" applyFont="1" applyFill="1" applyBorder="1" applyAlignment="1">
      <alignment horizontal="left" vertical="center"/>
    </xf>
    <xf numFmtId="0" fontId="11" fillId="0" borderId="0" xfId="69" applyFont="1" applyFill="1" applyBorder="1" applyAlignment="1">
      <alignment horizontal="center" vertical="center"/>
    </xf>
    <xf numFmtId="0" fontId="4" fillId="0" borderId="0" xfId="73" applyFont="1">
      <alignment vertical="center"/>
      <protection/>
    </xf>
    <xf numFmtId="0" fontId="4" fillId="0" borderId="0" xfId="73" applyNumberFormat="1" applyFont="1" applyFill="1" applyBorder="1" applyAlignment="1">
      <alignment/>
      <protection/>
    </xf>
    <xf numFmtId="0" fontId="4" fillId="0" borderId="0" xfId="73" applyNumberFormat="1" applyFont="1" applyFill="1" applyBorder="1" applyAlignment="1">
      <alignment horizontal="right"/>
      <protection/>
    </xf>
    <xf numFmtId="0" fontId="11" fillId="0" borderId="0" xfId="73" applyFont="1">
      <alignment vertical="center"/>
      <protection/>
    </xf>
    <xf numFmtId="0" fontId="4" fillId="0" borderId="0" xfId="78" applyNumberFormat="1" applyFont="1" applyFill="1" applyBorder="1" applyAlignment="1">
      <alignment horizontal="center" vertical="center"/>
    </xf>
    <xf numFmtId="0" fontId="4" fillId="0" borderId="0" xfId="78" applyNumberFormat="1" applyFont="1" applyFill="1" applyBorder="1" applyAlignment="1">
      <alignment horizontal="left" vertical="center" shrinkToFit="1"/>
    </xf>
    <xf numFmtId="0" fontId="7" fillId="0" borderId="0" xfId="78" applyNumberFormat="1" applyFont="1" applyFill="1" applyBorder="1" applyAlignment="1">
      <alignment horizontal="left" vertical="center" shrinkToFit="1"/>
    </xf>
    <xf numFmtId="0" fontId="11" fillId="0" borderId="0" xfId="78" applyNumberFormat="1" applyFont="1" applyFill="1" applyBorder="1" applyAlignment="1">
      <alignment horizontal="left" vertical="center" shrinkToFit="1"/>
    </xf>
    <xf numFmtId="0" fontId="11" fillId="0" borderId="0" xfId="81" applyFont="1" applyFill="1" applyBorder="1">
      <alignment vertical="center"/>
      <protection/>
    </xf>
    <xf numFmtId="0" fontId="11" fillId="0" borderId="0" xfId="81" applyFont="1" applyBorder="1">
      <alignment vertical="center"/>
      <protection/>
    </xf>
    <xf numFmtId="0" fontId="3" fillId="0" borderId="0" xfId="78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4" fillId="0" borderId="0" xfId="78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80" applyNumberFormat="1" applyFont="1" applyFill="1" applyBorder="1" applyAlignment="1">
      <alignment/>
    </xf>
    <xf numFmtId="188" fontId="4" fillId="0" borderId="0" xfId="78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73" applyFont="1" applyAlignment="1">
      <alignment horizontal="center" vertical="center"/>
      <protection/>
    </xf>
    <xf numFmtId="0" fontId="4" fillId="0" borderId="0" xfId="75" applyNumberFormat="1" applyFont="1" applyFill="1" applyBorder="1" applyAlignment="1">
      <alignment vertical="center"/>
      <protection/>
    </xf>
    <xf numFmtId="0" fontId="4" fillId="0" borderId="0" xfId="75" applyFont="1" applyFill="1" applyBorder="1">
      <alignment vertical="center"/>
      <protection/>
    </xf>
    <xf numFmtId="0" fontId="4" fillId="0" borderId="0" xfId="75" applyFont="1">
      <alignment vertical="center"/>
      <protection/>
    </xf>
    <xf numFmtId="0" fontId="2" fillId="0" borderId="0" xfId="78" applyNumberFormat="1" applyFont="1" applyFill="1" applyBorder="1" applyAlignment="1">
      <alignment horizontal="center" vertical="center"/>
    </xf>
    <xf numFmtId="0" fontId="7" fillId="0" borderId="0" xfId="73" applyFont="1">
      <alignment vertical="center"/>
      <protection/>
    </xf>
    <xf numFmtId="0" fontId="13" fillId="0" borderId="0" xfId="63" applyNumberFormat="1" applyFont="1" applyFill="1" applyBorder="1" applyAlignment="1">
      <alignment horizontal="left"/>
      <protection/>
    </xf>
    <xf numFmtId="0" fontId="7" fillId="0" borderId="0" xfId="63" applyNumberFormat="1" applyFont="1" applyFill="1" applyBorder="1" applyAlignment="1">
      <alignment horizontal="left"/>
      <protection/>
    </xf>
    <xf numFmtId="0" fontId="4" fillId="0" borderId="0" xfId="63" applyNumberFormat="1" applyFont="1" applyFill="1" applyBorder="1" applyAlignment="1">
      <alignment/>
      <protection/>
    </xf>
    <xf numFmtId="0" fontId="4" fillId="0" borderId="0" xfId="63" applyFont="1">
      <alignment vertical="center"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left"/>
      <protection/>
    </xf>
    <xf numFmtId="0" fontId="36" fillId="0" borderId="0" xfId="0" applyFont="1" applyAlignment="1">
      <alignment vertical="center"/>
    </xf>
    <xf numFmtId="0" fontId="30" fillId="0" borderId="0" xfId="44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5" fillId="0" borderId="0" xfId="78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73" applyNumberFormat="1" applyFont="1" applyFill="1" applyBorder="1" applyAlignment="1">
      <alignment/>
      <protection/>
    </xf>
    <xf numFmtId="0" fontId="11" fillId="0" borderId="0" xfId="78" applyNumberFormat="1" applyFont="1" applyFill="1" applyBorder="1" applyAlignment="1">
      <alignment horizontal="center" vertical="center"/>
    </xf>
    <xf numFmtId="10" fontId="11" fillId="0" borderId="0" xfId="78" applyNumberFormat="1" applyFont="1" applyFill="1" applyBorder="1" applyAlignment="1">
      <alignment horizontal="center" vertical="center"/>
    </xf>
    <xf numFmtId="0" fontId="9" fillId="0" borderId="0" xfId="78" applyNumberFormat="1" applyFont="1" applyFill="1" applyBorder="1" applyAlignment="1">
      <alignment horizontal="left" vertical="center"/>
    </xf>
    <xf numFmtId="0" fontId="11" fillId="0" borderId="0" xfId="78" applyNumberFormat="1" applyFont="1" applyFill="1" applyBorder="1" applyAlignment="1">
      <alignment horizontal="left" vertical="center"/>
    </xf>
    <xf numFmtId="0" fontId="11" fillId="0" borderId="0" xfId="70" applyNumberFormat="1" applyFont="1" applyFill="1" applyBorder="1" applyAlignment="1">
      <alignment/>
    </xf>
    <xf numFmtId="0" fontId="0" fillId="0" borderId="0" xfId="7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44" xfId="77" applyFont="1" applyBorder="1">
      <alignment vertical="center"/>
    </xf>
    <xf numFmtId="0" fontId="4" fillId="0" borderId="0" xfId="75" applyNumberFormat="1" applyFont="1" applyFill="1" applyBorder="1" applyAlignment="1">
      <alignment/>
      <protection/>
    </xf>
    <xf numFmtId="0" fontId="7" fillId="0" borderId="0" xfId="0" applyNumberFormat="1" applyFont="1" applyFill="1" applyBorder="1" applyAlignment="1">
      <alignment horizontal="center" vertical="center" shrinkToFit="1"/>
    </xf>
    <xf numFmtId="0" fontId="4" fillId="0" borderId="0" xfId="74" applyFont="1" applyBorder="1" applyAlignment="1">
      <alignment horizontal="left" vertical="center"/>
      <protection/>
    </xf>
    <xf numFmtId="0" fontId="7" fillId="0" borderId="0" xfId="81" applyFont="1" applyFill="1" applyBorder="1">
      <alignment vertical="center"/>
      <protection/>
    </xf>
    <xf numFmtId="0" fontId="4" fillId="24" borderId="0" xfId="0" applyFont="1" applyFill="1" applyBorder="1" applyAlignment="1">
      <alignment vertical="center"/>
    </xf>
    <xf numFmtId="0" fontId="11" fillId="0" borderId="0" xfId="77" applyFont="1" applyFill="1" applyBorder="1">
      <alignment vertical="center"/>
    </xf>
    <xf numFmtId="0" fontId="11" fillId="0" borderId="0" xfId="33" applyFont="1" applyBorder="1">
      <alignment vertical="center"/>
    </xf>
    <xf numFmtId="0" fontId="7" fillId="0" borderId="0" xfId="77" applyFont="1" applyFill="1" applyBorder="1">
      <alignment vertical="center"/>
    </xf>
    <xf numFmtId="0" fontId="7" fillId="0" borderId="0" xfId="33" applyFont="1" applyBorder="1">
      <alignment vertical="center"/>
    </xf>
    <xf numFmtId="0" fontId="7" fillId="0" borderId="0" xfId="77" applyFont="1" applyBorder="1">
      <alignment vertical="center"/>
    </xf>
    <xf numFmtId="0" fontId="7" fillId="0" borderId="0" xfId="0" applyNumberFormat="1" applyFont="1" applyFill="1" applyBorder="1" applyAlignment="1">
      <alignment/>
    </xf>
    <xf numFmtId="0" fontId="14" fillId="0" borderId="0" xfId="79" applyFont="1" applyBorder="1">
      <alignment/>
    </xf>
    <xf numFmtId="0" fontId="11" fillId="0" borderId="0" xfId="79" applyFont="1" applyBorder="1">
      <alignment/>
    </xf>
    <xf numFmtId="0" fontId="4" fillId="0" borderId="0" xfId="77" applyFont="1" applyBorder="1">
      <alignment vertical="center"/>
    </xf>
    <xf numFmtId="0" fontId="7" fillId="0" borderId="0" xfId="33" applyFont="1" applyFill="1" applyBorder="1">
      <alignment vertical="center"/>
    </xf>
    <xf numFmtId="0" fontId="7" fillId="0" borderId="0" xfId="79" applyFont="1" applyBorder="1">
      <alignment/>
    </xf>
    <xf numFmtId="0" fontId="4" fillId="0" borderId="0" xfId="77" applyFont="1" applyFill="1" applyBorder="1">
      <alignment vertical="center"/>
    </xf>
    <xf numFmtId="0" fontId="4" fillId="0" borderId="0" xfId="33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71" applyNumberFormat="1" applyFont="1" applyFill="1" applyBorder="1" applyAlignment="1">
      <alignment horizontal="right"/>
      <protection/>
    </xf>
    <xf numFmtId="0" fontId="11" fillId="0" borderId="0" xfId="0" applyFont="1" applyAlignment="1">
      <alignment horizontal="center" vertical="center"/>
    </xf>
    <xf numFmtId="0" fontId="7" fillId="0" borderId="14" xfId="0" applyNumberFormat="1" applyFont="1" applyFill="1" applyBorder="1" applyAlignment="1">
      <alignment vertical="center" shrinkToFit="1"/>
    </xf>
    <xf numFmtId="0" fontId="7" fillId="0" borderId="21" xfId="0" applyNumberFormat="1" applyFont="1" applyFill="1" applyBorder="1" applyAlignment="1">
      <alignment vertical="center" shrinkToFit="1"/>
    </xf>
    <xf numFmtId="0" fontId="37" fillId="0" borderId="0" xfId="0" applyFont="1" applyAlignment="1">
      <alignment horizontal="center" vertical="center" shrinkToFit="1"/>
    </xf>
    <xf numFmtId="0" fontId="37" fillId="0" borderId="14" xfId="0" applyFont="1" applyBorder="1" applyAlignment="1">
      <alignment vertical="center" shrinkToFit="1"/>
    </xf>
    <xf numFmtId="0" fontId="37" fillId="0" borderId="43" xfId="0" applyFont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182" fontId="3" fillId="0" borderId="11" xfId="0" applyNumberFormat="1" applyFont="1" applyFill="1" applyBorder="1" applyAlignment="1">
      <alignment horizontal="left" vertical="center" shrinkToFit="1"/>
    </xf>
    <xf numFmtId="179" fontId="4" fillId="0" borderId="11" xfId="0" applyNumberFormat="1" applyFont="1" applyFill="1" applyBorder="1" applyAlignment="1">
      <alignment horizontal="right" vertical="center"/>
    </xf>
    <xf numFmtId="0" fontId="38" fillId="0" borderId="0" xfId="76" applyFont="1" applyAlignment="1">
      <alignment horizontal="center" vertical="center" wrapText="1"/>
      <protection/>
    </xf>
    <xf numFmtId="0" fontId="38" fillId="0" borderId="0" xfId="76" applyFont="1" applyAlignment="1">
      <alignment horizontal="left" vertical="center" wrapText="1"/>
      <protection/>
    </xf>
    <xf numFmtId="0" fontId="39" fillId="0" borderId="0" xfId="76" applyFont="1" applyAlignment="1">
      <alignment horizontal="left" vertical="center" wrapText="1"/>
      <protection/>
    </xf>
    <xf numFmtId="0" fontId="1" fillId="0" borderId="0" xfId="76">
      <alignment vertical="center"/>
      <protection/>
    </xf>
    <xf numFmtId="0" fontId="40" fillId="0" borderId="0" xfId="76" applyFont="1">
      <alignment vertical="center"/>
      <protection/>
    </xf>
    <xf numFmtId="0" fontId="11" fillId="0" borderId="45" xfId="76" applyFont="1" applyBorder="1">
      <alignment vertical="center"/>
      <protection/>
    </xf>
    <xf numFmtId="0" fontId="11" fillId="0" borderId="46" xfId="76" applyFont="1" applyBorder="1">
      <alignment vertical="center"/>
      <protection/>
    </xf>
    <xf numFmtId="0" fontId="11" fillId="0" borderId="47" xfId="76" applyFont="1" applyBorder="1">
      <alignment vertical="center"/>
      <protection/>
    </xf>
    <xf numFmtId="0" fontId="11" fillId="0" borderId="48" xfId="76" applyFont="1" applyBorder="1" applyAlignment="1">
      <alignment horizontal="center" vertical="center"/>
      <protection/>
    </xf>
    <xf numFmtId="0" fontId="11" fillId="0" borderId="49" xfId="76" applyFont="1" applyBorder="1" applyAlignment="1">
      <alignment horizontal="center" vertical="center"/>
      <protection/>
    </xf>
    <xf numFmtId="0" fontId="11" fillId="0" borderId="49" xfId="76" applyFont="1" applyBorder="1">
      <alignment vertical="center"/>
      <protection/>
    </xf>
    <xf numFmtId="0" fontId="11" fillId="0" borderId="50" xfId="76" applyFont="1" applyBorder="1">
      <alignment vertical="center"/>
      <protection/>
    </xf>
    <xf numFmtId="0" fontId="11" fillId="0" borderId="51" xfId="76" applyFont="1" applyBorder="1" applyAlignment="1">
      <alignment horizontal="center" vertical="center"/>
      <protection/>
    </xf>
    <xf numFmtId="0" fontId="11" fillId="0" borderId="52" xfId="76" applyFont="1" applyBorder="1" applyAlignment="1">
      <alignment horizontal="center" vertical="center"/>
      <protection/>
    </xf>
    <xf numFmtId="0" fontId="11" fillId="0" borderId="52" xfId="76" applyFont="1" applyBorder="1">
      <alignment vertical="center"/>
      <protection/>
    </xf>
    <xf numFmtId="0" fontId="11" fillId="0" borderId="53" xfId="76" applyFont="1" applyBorder="1">
      <alignment vertical="center"/>
      <protection/>
    </xf>
    <xf numFmtId="0" fontId="4" fillId="0" borderId="49" xfId="76" applyFont="1" applyBorder="1">
      <alignment vertical="center"/>
      <protection/>
    </xf>
    <xf numFmtId="0" fontId="11" fillId="0" borderId="54" xfId="76" applyFont="1" applyBorder="1">
      <alignment vertical="center"/>
      <protection/>
    </xf>
    <xf numFmtId="0" fontId="11" fillId="0" borderId="55" xfId="76" applyFont="1" applyBorder="1">
      <alignment vertical="center"/>
      <protection/>
    </xf>
    <xf numFmtId="0" fontId="11" fillId="0" borderId="56" xfId="76" applyFont="1" applyBorder="1" applyAlignment="1">
      <alignment horizontal="center" vertical="center"/>
      <protection/>
    </xf>
    <xf numFmtId="0" fontId="11" fillId="0" borderId="57" xfId="76" applyFont="1" applyBorder="1" applyAlignment="1">
      <alignment horizontal="center" vertical="center"/>
      <protection/>
    </xf>
    <xf numFmtId="0" fontId="7" fillId="0" borderId="21" xfId="76" applyFont="1" applyBorder="1">
      <alignment vertical="center"/>
      <protection/>
    </xf>
    <xf numFmtId="0" fontId="11" fillId="0" borderId="58" xfId="76" applyFont="1" applyBorder="1">
      <alignment vertical="center"/>
      <protection/>
    </xf>
    <xf numFmtId="0" fontId="11" fillId="0" borderId="59" xfId="76" applyFont="1" applyBorder="1">
      <alignment vertical="center"/>
      <protection/>
    </xf>
    <xf numFmtId="0" fontId="7" fillId="0" borderId="60" xfId="0" applyNumberFormat="1" applyFont="1" applyFill="1" applyBorder="1" applyAlignment="1">
      <alignment horizontal="left" vertical="center"/>
    </xf>
    <xf numFmtId="0" fontId="4" fillId="0" borderId="61" xfId="75" applyFont="1" applyFill="1" applyBorder="1">
      <alignment vertical="center"/>
      <protection/>
    </xf>
    <xf numFmtId="0" fontId="11" fillId="0" borderId="43" xfId="76" applyFont="1" applyBorder="1">
      <alignment vertical="center"/>
      <protection/>
    </xf>
    <xf numFmtId="0" fontId="11" fillId="0" borderId="62" xfId="76" applyFont="1" applyBorder="1" applyAlignment="1">
      <alignment horizontal="center" vertical="center"/>
      <protection/>
    </xf>
    <xf numFmtId="0" fontId="11" fillId="0" borderId="63" xfId="76" applyFont="1" applyBorder="1" applyAlignment="1">
      <alignment horizontal="center" vertical="center"/>
      <protection/>
    </xf>
    <xf numFmtId="0" fontId="11" fillId="0" borderId="63" xfId="76" applyFont="1" applyBorder="1">
      <alignment vertical="center"/>
      <protection/>
    </xf>
    <xf numFmtId="0" fontId="11" fillId="0" borderId="64" xfId="76" applyFont="1" applyBorder="1">
      <alignment vertical="center"/>
      <protection/>
    </xf>
    <xf numFmtId="0" fontId="0" fillId="0" borderId="65" xfId="0" applyNumberFormat="1" applyFont="1" applyFill="1" applyBorder="1" applyAlignment="1">
      <alignment vertical="center" shrinkToFit="1"/>
    </xf>
    <xf numFmtId="0" fontId="0" fillId="0" borderId="66" xfId="0" applyNumberFormat="1" applyFont="1" applyFill="1" applyBorder="1" applyAlignment="1">
      <alignment vertical="center" shrinkToFit="1"/>
    </xf>
    <xf numFmtId="0" fontId="0" fillId="0" borderId="67" xfId="0" applyNumberFormat="1" applyFont="1" applyFill="1" applyBorder="1" applyAlignment="1">
      <alignment vertical="center" shrinkToFit="1"/>
    </xf>
    <xf numFmtId="0" fontId="0" fillId="0" borderId="68" xfId="0" applyNumberFormat="1" applyFont="1" applyFill="1" applyBorder="1" applyAlignment="1">
      <alignment vertical="center" shrinkToFit="1"/>
    </xf>
    <xf numFmtId="0" fontId="0" fillId="0" borderId="69" xfId="0" applyNumberFormat="1" applyFont="1" applyFill="1" applyBorder="1" applyAlignment="1">
      <alignment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11" fillId="0" borderId="14" xfId="0" applyNumberFormat="1" applyFont="1" applyFill="1" applyBorder="1" applyAlignment="1">
      <alignment vertical="center" shrinkToFit="1"/>
    </xf>
    <xf numFmtId="0" fontId="11" fillId="0" borderId="21" xfId="0" applyNumberFormat="1" applyFont="1" applyFill="1" applyBorder="1" applyAlignment="1">
      <alignment vertical="center" shrinkToFit="1"/>
    </xf>
    <xf numFmtId="0" fontId="4" fillId="0" borderId="68" xfId="0" applyNumberFormat="1" applyFont="1" applyFill="1" applyBorder="1" applyAlignment="1">
      <alignment vertical="center" shrinkToFit="1"/>
    </xf>
    <xf numFmtId="0" fontId="4" fillId="0" borderId="65" xfId="0" applyNumberFormat="1" applyFont="1" applyFill="1" applyBorder="1" applyAlignment="1">
      <alignment vertical="center" shrinkToFit="1"/>
    </xf>
    <xf numFmtId="0" fontId="4" fillId="0" borderId="70" xfId="0" applyNumberFormat="1" applyFont="1" applyFill="1" applyBorder="1" applyAlignment="1">
      <alignment vertical="center" shrinkToFit="1"/>
    </xf>
    <xf numFmtId="0" fontId="4" fillId="0" borderId="67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4" fillId="0" borderId="26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0" fillId="0" borderId="71" xfId="0" applyNumberFormat="1" applyFont="1" applyFill="1" applyBorder="1" applyAlignment="1">
      <alignment vertical="center" shrinkToFit="1"/>
    </xf>
    <xf numFmtId="0" fontId="4" fillId="0" borderId="27" xfId="0" applyNumberFormat="1" applyFont="1" applyFill="1" applyBorder="1" applyAlignment="1">
      <alignment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43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43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43" fillId="0" borderId="0" xfId="0" applyNumberFormat="1" applyFont="1" applyFill="1" applyBorder="1" applyAlignment="1" applyProtection="1">
      <alignment horizontal="right" vertical="center" shrinkToFit="1"/>
      <protection locked="0"/>
    </xf>
    <xf numFmtId="2" fontId="43" fillId="0" borderId="14" xfId="0" applyNumberFormat="1" applyFont="1" applyFill="1" applyBorder="1" applyAlignment="1">
      <alignment horizontal="center" vertical="center" shrinkToFit="1"/>
    </xf>
    <xf numFmtId="0" fontId="43" fillId="0" borderId="31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NumberFormat="1" applyFont="1" applyFill="1" applyBorder="1" applyAlignment="1">
      <alignment horizontal="left" vertical="center" shrinkToFit="1"/>
    </xf>
    <xf numFmtId="0" fontId="4" fillId="0" borderId="16" xfId="0" applyNumberFormat="1" applyFont="1" applyFill="1" applyBorder="1" applyAlignment="1">
      <alignment horizontal="left" vertical="center" shrinkToFit="1"/>
    </xf>
    <xf numFmtId="0" fontId="4" fillId="0" borderId="14" xfId="0" applyNumberFormat="1" applyFont="1" applyFill="1" applyBorder="1" applyAlignment="1">
      <alignment horizontal="right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left" vertical="center" shrinkToFit="1"/>
    </xf>
    <xf numFmtId="0" fontId="4" fillId="0" borderId="21" xfId="0" applyNumberFormat="1" applyFont="1" applyFill="1" applyBorder="1" applyAlignment="1">
      <alignment horizontal="left" vertical="center" shrinkToFit="1"/>
    </xf>
    <xf numFmtId="0" fontId="4" fillId="0" borderId="31" xfId="0" applyNumberFormat="1" applyFont="1" applyFill="1" applyBorder="1" applyAlignment="1">
      <alignment horizontal="right" vertical="center" shrinkToFit="1"/>
    </xf>
    <xf numFmtId="0" fontId="4" fillId="0" borderId="18" xfId="0" applyNumberFormat="1" applyFont="1" applyFill="1" applyBorder="1" applyAlignment="1">
      <alignment horizontal="right" vertical="center" shrinkToFit="1"/>
    </xf>
    <xf numFmtId="2" fontId="43" fillId="0" borderId="0" xfId="0" applyNumberFormat="1" applyFont="1" applyFill="1" applyBorder="1" applyAlignment="1">
      <alignment horizontal="center" vertical="center" shrinkToFit="1"/>
    </xf>
    <xf numFmtId="0" fontId="7" fillId="0" borderId="20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left" vertical="center" shrinkToFit="1"/>
    </xf>
    <xf numFmtId="0" fontId="4" fillId="0" borderId="20" xfId="0" applyNumberFormat="1" applyFont="1" applyFill="1" applyBorder="1" applyAlignment="1">
      <alignment horizontal="left" vertical="center" shrinkToFit="1"/>
    </xf>
    <xf numFmtId="0" fontId="4" fillId="0" borderId="72" xfId="0" applyNumberFormat="1" applyFont="1" applyFill="1" applyBorder="1" applyAlignment="1">
      <alignment horizontal="left" vertical="center" shrinkToFit="1"/>
    </xf>
    <xf numFmtId="0" fontId="43" fillId="0" borderId="19" xfId="0" applyNumberFormat="1" applyFont="1" applyFill="1" applyBorder="1" applyAlignment="1">
      <alignment horizontal="right" vertical="center" shrinkToFit="1"/>
    </xf>
    <xf numFmtId="0" fontId="43" fillId="0" borderId="14" xfId="0" applyNumberFormat="1" applyFont="1" applyFill="1" applyBorder="1" applyAlignment="1">
      <alignment horizontal="right" vertical="center" shrinkToFit="1"/>
    </xf>
    <xf numFmtId="0" fontId="7" fillId="0" borderId="31" xfId="0" applyNumberFormat="1" applyFont="1" applyFill="1" applyBorder="1" applyAlignment="1">
      <alignment horizontal="right" vertical="center" shrinkToFit="1"/>
    </xf>
    <xf numFmtId="0" fontId="7" fillId="0" borderId="20" xfId="0" applyNumberFormat="1" applyFont="1" applyFill="1" applyBorder="1" applyAlignment="1">
      <alignment horizontal="right" vertical="center" shrinkToFit="1"/>
    </xf>
    <xf numFmtId="0" fontId="7" fillId="0" borderId="18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Border="1" applyAlignment="1">
      <alignment horizontal="right" vertical="center" shrinkToFit="1"/>
    </xf>
    <xf numFmtId="0" fontId="43" fillId="0" borderId="21" xfId="0" applyNumberFormat="1" applyFont="1" applyFill="1" applyBorder="1" applyAlignment="1">
      <alignment horizontal="left" vertical="center" shrinkToFit="1"/>
    </xf>
    <xf numFmtId="0" fontId="4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8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>
      <alignment vertical="center" shrinkToFit="1"/>
    </xf>
    <xf numFmtId="0" fontId="7" fillId="0" borderId="16" xfId="0" applyNumberFormat="1" applyFont="1" applyFill="1" applyBorder="1" applyAlignment="1">
      <alignment vertical="center" shrinkToFit="1"/>
    </xf>
    <xf numFmtId="0" fontId="43" fillId="0" borderId="0" xfId="0" applyFont="1" applyAlignment="1">
      <alignment horizontal="center" vertical="center" shrinkToFit="1"/>
    </xf>
    <xf numFmtId="0" fontId="43" fillId="0" borderId="20" xfId="0" applyNumberFormat="1" applyFont="1" applyFill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3" fillId="0" borderId="0" xfId="0" applyNumberFormat="1" applyFont="1" applyFill="1" applyBorder="1" applyAlignment="1">
      <alignment horizontal="center" vertical="center" shrinkToFit="1"/>
    </xf>
    <xf numFmtId="0" fontId="43" fillId="0" borderId="14" xfId="0" applyFont="1" applyBorder="1" applyAlignment="1">
      <alignment vertical="center" shrinkToFit="1"/>
    </xf>
    <xf numFmtId="0" fontId="43" fillId="0" borderId="43" xfId="0" applyFont="1" applyBorder="1" applyAlignment="1">
      <alignment vertical="center" shrinkToFit="1"/>
    </xf>
    <xf numFmtId="0" fontId="43" fillId="0" borderId="16" xfId="0" applyNumberFormat="1" applyFont="1" applyFill="1" applyBorder="1" applyAlignment="1">
      <alignment horizontal="left" vertical="center" shrinkToFit="1"/>
    </xf>
    <xf numFmtId="0" fontId="43" fillId="0" borderId="14" xfId="0" applyNumberFormat="1" applyFont="1" applyFill="1" applyBorder="1" applyAlignment="1">
      <alignment horizontal="left" vertical="center" shrinkToFit="1"/>
    </xf>
    <xf numFmtId="0" fontId="43" fillId="0" borderId="19" xfId="0" applyNumberFormat="1" applyFont="1" applyFill="1" applyBorder="1" applyAlignment="1" applyProtection="1">
      <alignment vertical="center" shrinkToFit="1"/>
      <protection locked="0"/>
    </xf>
    <xf numFmtId="0" fontId="43" fillId="0" borderId="14" xfId="0" applyNumberFormat="1" applyFont="1" applyFill="1" applyBorder="1" applyAlignment="1">
      <alignment vertical="center" shrinkToFit="1"/>
    </xf>
    <xf numFmtId="0" fontId="43" fillId="0" borderId="21" xfId="0" applyNumberFormat="1" applyFont="1" applyFill="1" applyBorder="1" applyAlignment="1">
      <alignment vertical="center" shrinkToFit="1"/>
    </xf>
    <xf numFmtId="0" fontId="43" fillId="0" borderId="14" xfId="0" applyNumberFormat="1" applyFont="1" applyFill="1" applyBorder="1" applyAlignment="1" applyProtection="1">
      <alignment vertical="center" shrinkToFit="1"/>
      <protection locked="0"/>
    </xf>
    <xf numFmtId="0" fontId="43" fillId="0" borderId="21" xfId="0" applyNumberFormat="1" applyFont="1" applyFill="1" applyBorder="1" applyAlignment="1" applyProtection="1">
      <alignment vertical="center" shrinkToFit="1"/>
      <protection locked="0"/>
    </xf>
    <xf numFmtId="0" fontId="7" fillId="0" borderId="19" xfId="0" applyNumberFormat="1" applyFont="1" applyFill="1" applyBorder="1" applyAlignment="1" applyProtection="1">
      <alignment vertical="center" shrinkToFit="1"/>
      <protection locked="0"/>
    </xf>
    <xf numFmtId="0" fontId="7" fillId="0" borderId="14" xfId="0" applyNumberFormat="1" applyFont="1" applyFill="1" applyBorder="1" applyAlignment="1" applyProtection="1">
      <alignment vertical="center" shrinkToFit="1"/>
      <protection locked="0"/>
    </xf>
    <xf numFmtId="0" fontId="7" fillId="0" borderId="21" xfId="0" applyNumberFormat="1" applyFont="1" applyFill="1" applyBorder="1" applyAlignment="1" applyProtection="1">
      <alignment vertical="center" shrinkToFit="1"/>
      <protection locked="0"/>
    </xf>
    <xf numFmtId="0" fontId="4" fillId="0" borderId="21" xfId="76" applyFont="1" applyBorder="1">
      <alignment vertical="center"/>
      <protection/>
    </xf>
    <xf numFmtId="0" fontId="4" fillId="0" borderId="58" xfId="76" applyFont="1" applyBorder="1">
      <alignment vertical="center"/>
      <protection/>
    </xf>
    <xf numFmtId="0" fontId="4" fillId="0" borderId="60" xfId="0" applyNumberFormat="1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 shrinkToFit="1"/>
    </xf>
    <xf numFmtId="0" fontId="7" fillId="0" borderId="31" xfId="0" applyNumberFormat="1" applyFont="1" applyFill="1" applyBorder="1" applyAlignment="1">
      <alignment vertical="center" shrinkToFit="1"/>
    </xf>
    <xf numFmtId="0" fontId="7" fillId="0" borderId="18" xfId="0" applyNumberFormat="1" applyFont="1" applyFill="1" applyBorder="1" applyAlignment="1">
      <alignment vertical="center" shrinkToFit="1"/>
    </xf>
    <xf numFmtId="0" fontId="7" fillId="0" borderId="19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73" xfId="0" applyNumberFormat="1" applyFont="1" applyFill="1" applyBorder="1" applyAlignment="1" applyProtection="1">
      <alignment vertical="center" shrinkToFit="1"/>
      <protection locked="0"/>
    </xf>
    <xf numFmtId="0" fontId="43" fillId="0" borderId="31" xfId="0" applyNumberFormat="1" applyFont="1" applyFill="1" applyBorder="1" applyAlignment="1">
      <alignment vertical="center" shrinkToFit="1"/>
    </xf>
    <xf numFmtId="0" fontId="43" fillId="0" borderId="18" xfId="0" applyNumberFormat="1" applyFont="1" applyFill="1" applyBorder="1" applyAlignment="1">
      <alignment vertical="center" shrinkToFit="1"/>
    </xf>
    <xf numFmtId="0" fontId="43" fillId="0" borderId="19" xfId="0" applyNumberFormat="1" applyFont="1" applyFill="1" applyBorder="1" applyAlignment="1">
      <alignment vertical="center" shrinkToFit="1"/>
    </xf>
    <xf numFmtId="0" fontId="43" fillId="0" borderId="74" xfId="0" applyNumberFormat="1" applyFont="1" applyFill="1" applyBorder="1" applyAlignment="1">
      <alignment vertical="center" shrinkToFit="1"/>
    </xf>
    <xf numFmtId="0" fontId="43" fillId="0" borderId="75" xfId="0" applyNumberFormat="1" applyFont="1" applyFill="1" applyBorder="1" applyAlignment="1">
      <alignment vertical="center" shrinkToFit="1"/>
    </xf>
    <xf numFmtId="0" fontId="43" fillId="0" borderId="23" xfId="0" applyNumberFormat="1" applyFont="1" applyFill="1" applyBorder="1" applyAlignment="1" applyProtection="1">
      <alignment vertical="center" shrinkToFit="1"/>
      <protection locked="0"/>
    </xf>
    <xf numFmtId="0" fontId="43" fillId="0" borderId="0" xfId="0" applyNumberFormat="1" applyFont="1" applyFill="1" applyBorder="1" applyAlignment="1">
      <alignment horizontal="left" vertical="center" shrinkToFit="1"/>
    </xf>
    <xf numFmtId="0" fontId="7" fillId="0" borderId="16" xfId="0" applyNumberFormat="1" applyFont="1" applyFill="1" applyBorder="1" applyAlignment="1" applyProtection="1">
      <alignment vertical="center" shrinkToFit="1"/>
      <protection locked="0"/>
    </xf>
    <xf numFmtId="0" fontId="7" fillId="0" borderId="33" xfId="0" applyNumberFormat="1" applyFont="1" applyFill="1" applyBorder="1" applyAlignment="1" applyProtection="1">
      <alignment vertical="center" shrinkToFit="1"/>
      <protection locked="0"/>
    </xf>
    <xf numFmtId="0" fontId="7" fillId="0" borderId="10" xfId="0" applyNumberFormat="1" applyFont="1" applyFill="1" applyBorder="1" applyAlignment="1">
      <alignment vertical="center" shrinkToFit="1"/>
    </xf>
    <xf numFmtId="0" fontId="7" fillId="0" borderId="32" xfId="0" applyNumberFormat="1" applyFont="1" applyFill="1" applyBorder="1" applyAlignment="1">
      <alignment vertical="center" shrinkToFit="1"/>
    </xf>
    <xf numFmtId="0" fontId="43" fillId="0" borderId="21" xfId="0" applyFont="1" applyBorder="1" applyAlignment="1">
      <alignment vertical="center" shrinkToFit="1"/>
    </xf>
    <xf numFmtId="0" fontId="43" fillId="0" borderId="33" xfId="0" applyNumberFormat="1" applyFont="1" applyFill="1" applyBorder="1" applyAlignment="1" applyProtection="1">
      <alignment vertical="center" shrinkToFit="1"/>
      <protection locked="0"/>
    </xf>
    <xf numFmtId="0" fontId="43" fillId="0" borderId="10" xfId="0" applyNumberFormat="1" applyFont="1" applyFill="1" applyBorder="1" applyAlignment="1">
      <alignment vertical="center" shrinkToFit="1"/>
    </xf>
    <xf numFmtId="0" fontId="43" fillId="0" borderId="32" xfId="0" applyNumberFormat="1" applyFont="1" applyFill="1" applyBorder="1" applyAlignment="1">
      <alignment vertical="center" shrinkToFit="1"/>
    </xf>
    <xf numFmtId="0" fontId="4" fillId="0" borderId="76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32" fillId="0" borderId="0" xfId="0" applyNumberFormat="1" applyFont="1" applyFill="1" applyBorder="1" applyAlignment="1">
      <alignment vertical="center" shrinkToFit="1"/>
    </xf>
    <xf numFmtId="0" fontId="11" fillId="0" borderId="20" xfId="0" applyNumberFormat="1" applyFont="1" applyFill="1" applyBorder="1" applyAlignment="1">
      <alignment horizontal="center" vertical="center" shrinkToFit="1"/>
    </xf>
    <xf numFmtId="0" fontId="11" fillId="0" borderId="72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11" fillId="0" borderId="16" xfId="0" applyNumberFormat="1" applyFont="1" applyFill="1" applyBorder="1" applyAlignment="1">
      <alignment horizontal="center" vertical="center" shrinkToFit="1"/>
    </xf>
    <xf numFmtId="0" fontId="4" fillId="0" borderId="37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3" fillId="0" borderId="20" xfId="0" applyNumberFormat="1" applyFont="1" applyFill="1" applyBorder="1" applyAlignment="1">
      <alignment horizontal="center" vertical="center" shrinkToFit="1"/>
    </xf>
    <xf numFmtId="0" fontId="43" fillId="0" borderId="0" xfId="0" applyNumberFormat="1" applyFont="1" applyFill="1" applyBorder="1" applyAlignment="1">
      <alignment horizontal="center" vertical="center" shrinkToFit="1"/>
    </xf>
    <xf numFmtId="0" fontId="43" fillId="0" borderId="72" xfId="0" applyNumberFormat="1" applyFont="1" applyFill="1" applyBorder="1" applyAlignment="1">
      <alignment horizontal="center" vertical="center" shrinkToFit="1"/>
    </xf>
    <xf numFmtId="0" fontId="43" fillId="0" borderId="16" xfId="0" applyNumberFormat="1" applyFont="1" applyFill="1" applyBorder="1" applyAlignment="1">
      <alignment horizontal="center"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4" fillId="0" borderId="77" xfId="0" applyNumberFormat="1" applyFont="1" applyFill="1" applyBorder="1" applyAlignment="1">
      <alignment horizontal="center"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4" fillId="0" borderId="2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0" fontId="7" fillId="0" borderId="37" xfId="0" applyNumberFormat="1" applyFont="1" applyFill="1" applyBorder="1" applyAlignment="1">
      <alignment horizontal="center" vertical="center" shrinkToFit="1"/>
    </xf>
    <xf numFmtId="0" fontId="43" fillId="0" borderId="37" xfId="0" applyNumberFormat="1" applyFont="1" applyFill="1" applyBorder="1" applyAlignment="1">
      <alignment horizontal="center" vertical="center" shrinkToFit="1"/>
    </xf>
    <xf numFmtId="0" fontId="43" fillId="0" borderId="31" xfId="0" applyNumberFormat="1" applyFont="1" applyFill="1" applyBorder="1" applyAlignment="1">
      <alignment horizontal="right" vertical="center" shrinkToFit="1"/>
    </xf>
    <xf numFmtId="0" fontId="43" fillId="0" borderId="20" xfId="0" applyNumberFormat="1" applyFont="1" applyFill="1" applyBorder="1" applyAlignment="1">
      <alignment horizontal="right" vertical="center" shrinkToFit="1"/>
    </xf>
    <xf numFmtId="0" fontId="43" fillId="0" borderId="18" xfId="0" applyNumberFormat="1" applyFont="1" applyFill="1" applyBorder="1" applyAlignment="1">
      <alignment horizontal="right" vertical="center" shrinkToFit="1"/>
    </xf>
    <xf numFmtId="0" fontId="43" fillId="0" borderId="0" xfId="0" applyNumberFormat="1" applyFont="1" applyFill="1" applyBorder="1" applyAlignment="1">
      <alignment horizontal="right" vertical="center" shrinkToFit="1"/>
    </xf>
    <xf numFmtId="0" fontId="43" fillId="0" borderId="14" xfId="0" applyNumberFormat="1" applyFont="1" applyFill="1" applyBorder="1" applyAlignment="1">
      <alignment horizontal="center" vertical="center" shrinkToFit="1"/>
    </xf>
    <xf numFmtId="0" fontId="43" fillId="0" borderId="20" xfId="0" applyNumberFormat="1" applyFont="1" applyFill="1" applyBorder="1" applyAlignment="1">
      <alignment horizontal="left" vertical="center" shrinkToFit="1"/>
    </xf>
    <xf numFmtId="0" fontId="43" fillId="0" borderId="72" xfId="0" applyNumberFormat="1" applyFont="1" applyFill="1" applyBorder="1" applyAlignment="1">
      <alignment horizontal="left" vertical="center" shrinkToFit="1"/>
    </xf>
    <xf numFmtId="0" fontId="43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43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43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14" xfId="0" applyNumberFormat="1" applyFont="1" applyFill="1" applyBorder="1" applyAlignment="1" applyProtection="1">
      <alignment horizontal="center" vertical="center" shrinkToFit="1"/>
      <protection locked="0"/>
    </xf>
    <xf numFmtId="181" fontId="4" fillId="0" borderId="78" xfId="0" applyNumberFormat="1" applyFont="1" applyFill="1" applyBorder="1" applyAlignment="1">
      <alignment horizontal="center" vertical="center" shrinkToFit="1"/>
    </xf>
    <xf numFmtId="181" fontId="4" fillId="0" borderId="79" xfId="0" applyNumberFormat="1" applyFont="1" applyFill="1" applyBorder="1" applyAlignment="1">
      <alignment horizontal="center" vertical="center" shrinkToFit="1"/>
    </xf>
    <xf numFmtId="0" fontId="43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43" fillId="0" borderId="80" xfId="0" applyNumberFormat="1" applyFont="1" applyFill="1" applyBorder="1" applyAlignment="1" applyProtection="1">
      <alignment horizontal="left" vertical="center" shrinkToFit="1"/>
      <protection locked="0"/>
    </xf>
    <xf numFmtId="0" fontId="4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3" fillId="0" borderId="73" xfId="0" applyNumberFormat="1" applyFont="1" applyFill="1" applyBorder="1" applyAlignment="1" applyProtection="1">
      <alignment horizontal="left" vertical="center" shrinkToFit="1"/>
      <protection locked="0"/>
    </xf>
    <xf numFmtId="0" fontId="43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43" fillId="0" borderId="23" xfId="0" applyNumberFormat="1" applyFont="1" applyFill="1" applyBorder="1" applyAlignment="1" applyProtection="1">
      <alignment horizontal="left" vertical="center" shrinkToFit="1"/>
      <protection locked="0"/>
    </xf>
    <xf numFmtId="2" fontId="43" fillId="0" borderId="81" xfId="0" applyNumberFormat="1" applyFont="1" applyFill="1" applyBorder="1" applyAlignment="1">
      <alignment horizontal="center" vertical="center" shrinkToFit="1"/>
    </xf>
    <xf numFmtId="2" fontId="43" fillId="0" borderId="78" xfId="0" applyNumberFormat="1" applyFont="1" applyFill="1" applyBorder="1" applyAlignment="1">
      <alignment horizontal="center" vertical="center" shrinkToFit="1"/>
    </xf>
    <xf numFmtId="181" fontId="43" fillId="0" borderId="78" xfId="0" applyNumberFormat="1" applyFont="1" applyFill="1" applyBorder="1" applyAlignment="1">
      <alignment horizontal="center" vertical="center" shrinkToFit="1"/>
    </xf>
    <xf numFmtId="181" fontId="43" fillId="0" borderId="79" xfId="0" applyNumberFormat="1" applyFont="1" applyFill="1" applyBorder="1" applyAlignment="1">
      <alignment horizontal="center" vertical="center" shrinkToFit="1"/>
    </xf>
    <xf numFmtId="2" fontId="4" fillId="0" borderId="81" xfId="0" applyNumberFormat="1" applyFont="1" applyFill="1" applyBorder="1" applyAlignment="1">
      <alignment horizontal="center" vertical="center" shrinkToFit="1"/>
    </xf>
    <xf numFmtId="2" fontId="4" fillId="0" borderId="78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right" vertical="center"/>
    </xf>
    <xf numFmtId="179" fontId="4" fillId="0" borderId="14" xfId="0" applyNumberFormat="1" applyFont="1" applyFill="1" applyBorder="1" applyAlignment="1">
      <alignment horizontal="right" vertical="center"/>
    </xf>
    <xf numFmtId="179" fontId="4" fillId="0" borderId="43" xfId="0" applyNumberFormat="1" applyFont="1" applyFill="1" applyBorder="1" applyAlignment="1">
      <alignment horizontal="right" vertical="center"/>
    </xf>
    <xf numFmtId="180" fontId="7" fillId="0" borderId="20" xfId="0" applyNumberFormat="1" applyFont="1" applyFill="1" applyBorder="1" applyAlignment="1">
      <alignment horizontal="center" vertical="center" shrinkToFit="1"/>
    </xf>
    <xf numFmtId="180" fontId="7" fillId="0" borderId="0" xfId="0" applyNumberFormat="1" applyFont="1" applyFill="1" applyBorder="1" applyAlignment="1">
      <alignment horizontal="center" vertical="center" shrinkToFit="1"/>
    </xf>
    <xf numFmtId="179" fontId="43" fillId="0" borderId="0" xfId="0" applyNumberFormat="1" applyFont="1" applyFill="1" applyBorder="1" applyAlignment="1">
      <alignment horizontal="right" vertical="center"/>
    </xf>
    <xf numFmtId="179" fontId="43" fillId="0" borderId="15" xfId="0" applyNumberFormat="1" applyFont="1" applyFill="1" applyBorder="1" applyAlignment="1">
      <alignment horizontal="right" vertical="center"/>
    </xf>
    <xf numFmtId="179" fontId="43" fillId="0" borderId="14" xfId="0" applyNumberFormat="1" applyFont="1" applyFill="1" applyBorder="1" applyAlignment="1">
      <alignment horizontal="right" vertical="center"/>
    </xf>
    <xf numFmtId="179" fontId="43" fillId="0" borderId="43" xfId="0" applyNumberFormat="1" applyFont="1" applyFill="1" applyBorder="1" applyAlignment="1">
      <alignment horizontal="right" vertical="center"/>
    </xf>
    <xf numFmtId="180" fontId="43" fillId="0" borderId="20" xfId="0" applyNumberFormat="1" applyFont="1" applyFill="1" applyBorder="1" applyAlignment="1">
      <alignment horizontal="center" vertical="center" shrinkToFit="1"/>
    </xf>
    <xf numFmtId="180" fontId="43" fillId="0" borderId="0" xfId="0" applyNumberFormat="1" applyFont="1" applyFill="1" applyBorder="1" applyAlignment="1">
      <alignment horizontal="center" vertical="center" shrinkToFit="1"/>
    </xf>
    <xf numFmtId="182" fontId="42" fillId="0" borderId="20" xfId="0" applyNumberFormat="1" applyFont="1" applyFill="1" applyBorder="1" applyAlignment="1">
      <alignment horizontal="left" vertical="center" shrinkToFit="1"/>
    </xf>
    <xf numFmtId="182" fontId="42" fillId="0" borderId="82" xfId="0" applyNumberFormat="1" applyFont="1" applyFill="1" applyBorder="1" applyAlignment="1">
      <alignment horizontal="left" vertical="center" shrinkToFit="1"/>
    </xf>
    <xf numFmtId="182" fontId="42" fillId="0" borderId="0" xfId="0" applyNumberFormat="1" applyFont="1" applyFill="1" applyBorder="1" applyAlignment="1">
      <alignment horizontal="left" vertical="center" shrinkToFit="1"/>
    </xf>
    <xf numFmtId="182" fontId="42" fillId="0" borderId="15" xfId="0" applyNumberFormat="1" applyFont="1" applyFill="1" applyBorder="1" applyAlignment="1">
      <alignment horizontal="left" vertical="center" shrinkToFit="1"/>
    </xf>
    <xf numFmtId="182" fontId="3" fillId="0" borderId="20" xfId="0" applyNumberFormat="1" applyFont="1" applyFill="1" applyBorder="1" applyAlignment="1">
      <alignment horizontal="left" vertical="center" shrinkToFit="1"/>
    </xf>
    <xf numFmtId="182" fontId="3" fillId="0" borderId="82" xfId="0" applyNumberFormat="1" applyFont="1" applyFill="1" applyBorder="1" applyAlignment="1">
      <alignment horizontal="left" vertical="center" shrinkToFit="1"/>
    </xf>
    <xf numFmtId="182" fontId="3" fillId="0" borderId="0" xfId="0" applyNumberFormat="1" applyFont="1" applyFill="1" applyBorder="1" applyAlignment="1">
      <alignment horizontal="left" vertical="center" shrinkToFit="1"/>
    </xf>
    <xf numFmtId="182" fontId="3" fillId="0" borderId="15" xfId="0" applyNumberFormat="1" applyFont="1" applyFill="1" applyBorder="1" applyAlignment="1">
      <alignment horizontal="left" vertical="center" shrinkToFit="1"/>
    </xf>
    <xf numFmtId="180" fontId="4" fillId="0" borderId="20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 shrinkToFit="1"/>
    </xf>
    <xf numFmtId="2" fontId="4" fillId="0" borderId="0" xfId="0" applyNumberFormat="1" applyFont="1" applyFill="1" applyBorder="1" applyAlignment="1">
      <alignment horizontal="center" vertical="center" shrinkToFit="1"/>
    </xf>
    <xf numFmtId="182" fontId="44" fillId="0" borderId="20" xfId="0" applyNumberFormat="1" applyFont="1" applyFill="1" applyBorder="1" applyAlignment="1">
      <alignment horizontal="left" vertical="center" shrinkToFit="1"/>
    </xf>
    <xf numFmtId="182" fontId="44" fillId="0" borderId="82" xfId="0" applyNumberFormat="1" applyFont="1" applyFill="1" applyBorder="1" applyAlignment="1">
      <alignment horizontal="left" vertical="center" shrinkToFit="1"/>
    </xf>
    <xf numFmtId="182" fontId="44" fillId="0" borderId="0" xfId="0" applyNumberFormat="1" applyFont="1" applyFill="1" applyBorder="1" applyAlignment="1">
      <alignment horizontal="left" vertical="center" shrinkToFit="1"/>
    </xf>
    <xf numFmtId="182" fontId="44" fillId="0" borderId="15" xfId="0" applyNumberFormat="1" applyFont="1" applyFill="1" applyBorder="1" applyAlignment="1">
      <alignment horizontal="left" vertical="center" shrinkToFit="1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15" xfId="0" applyNumberFormat="1" applyFont="1" applyFill="1" applyBorder="1" applyAlignment="1">
      <alignment horizontal="right" vertical="center"/>
    </xf>
    <xf numFmtId="179" fontId="7" fillId="0" borderId="14" xfId="0" applyNumberFormat="1" applyFont="1" applyFill="1" applyBorder="1" applyAlignment="1">
      <alignment horizontal="right" vertical="center"/>
    </xf>
    <xf numFmtId="179" fontId="7" fillId="0" borderId="43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center" vertical="center" shrinkToFit="1"/>
    </xf>
    <xf numFmtId="2" fontId="7" fillId="0" borderId="14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36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73" xfId="0" applyNumberFormat="1" applyFont="1" applyFill="1" applyBorder="1" applyAlignment="1">
      <alignment horizontal="center" vertical="center" shrinkToFit="1"/>
    </xf>
    <xf numFmtId="0" fontId="4" fillId="0" borderId="23" xfId="0" applyNumberFormat="1" applyFont="1" applyFill="1" applyBorder="1" applyAlignment="1">
      <alignment horizontal="center" vertical="center" shrinkToFit="1"/>
    </xf>
    <xf numFmtId="0" fontId="4" fillId="0" borderId="78" xfId="0" applyNumberFormat="1" applyFont="1" applyFill="1" applyBorder="1" applyAlignment="1">
      <alignment horizontal="center" vertical="center" shrinkToFit="1"/>
    </xf>
    <xf numFmtId="0" fontId="4" fillId="0" borderId="79" xfId="0" applyNumberFormat="1" applyFont="1" applyFill="1" applyBorder="1" applyAlignment="1">
      <alignment horizontal="center" vertical="center" shrinkToFit="1"/>
    </xf>
    <xf numFmtId="0" fontId="4" fillId="0" borderId="43" xfId="0" applyNumberFormat="1" applyFont="1" applyFill="1" applyBorder="1" applyAlignment="1">
      <alignment horizontal="center" vertical="center" shrinkToFit="1"/>
    </xf>
    <xf numFmtId="0" fontId="4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8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73" xfId="0" applyNumberFormat="1" applyFont="1" applyFill="1" applyBorder="1" applyAlignment="1" applyProtection="1">
      <alignment horizontal="left" vertical="center" shrinkToFit="1"/>
      <protection locked="0"/>
    </xf>
    <xf numFmtId="2" fontId="4" fillId="0" borderId="14" xfId="0" applyNumberFormat="1" applyFont="1" applyFill="1" applyBorder="1" applyAlignment="1">
      <alignment horizontal="center" vertical="center" shrinkToFit="1"/>
    </xf>
    <xf numFmtId="0" fontId="4" fillId="0" borderId="31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39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4" fillId="0" borderId="83" xfId="0" applyNumberFormat="1" applyFont="1" applyFill="1" applyBorder="1" applyAlignment="1">
      <alignment horizontal="center"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4" fillId="0" borderId="33" xfId="0" applyNumberFormat="1" applyFont="1" applyFill="1" applyBorder="1" applyAlignment="1">
      <alignment horizontal="center" vertical="center" shrinkToFit="1"/>
    </xf>
    <xf numFmtId="0" fontId="4" fillId="0" borderId="32" xfId="0" applyNumberFormat="1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84" xfId="0" applyNumberFormat="1" applyFont="1" applyFill="1" applyBorder="1" applyAlignment="1">
      <alignment horizontal="center" vertical="center" shrinkToFit="1"/>
    </xf>
    <xf numFmtId="0" fontId="7" fillId="0" borderId="85" xfId="0" applyNumberFormat="1" applyFont="1" applyFill="1" applyBorder="1" applyAlignment="1">
      <alignment horizontal="center" vertical="center" shrinkToFit="1"/>
    </xf>
    <xf numFmtId="0" fontId="7" fillId="0" borderId="86" xfId="0" applyNumberFormat="1" applyFont="1" applyFill="1" applyBorder="1" applyAlignment="1">
      <alignment horizontal="center" vertical="center" shrinkToFit="1"/>
    </xf>
    <xf numFmtId="0" fontId="7" fillId="0" borderId="87" xfId="0" applyNumberFormat="1" applyFont="1" applyFill="1" applyBorder="1" applyAlignment="1">
      <alignment horizontal="center" vertical="center" shrinkToFit="1"/>
    </xf>
    <xf numFmtId="0" fontId="7" fillId="0" borderId="88" xfId="0" applyNumberFormat="1" applyFont="1" applyFill="1" applyBorder="1" applyAlignment="1">
      <alignment horizontal="center" vertical="center" shrinkToFit="1"/>
    </xf>
    <xf numFmtId="0" fontId="7" fillId="0" borderId="89" xfId="0" applyNumberFormat="1" applyFont="1" applyFill="1" applyBorder="1" applyAlignment="1">
      <alignment horizontal="center" vertical="center" shrinkToFit="1"/>
    </xf>
    <xf numFmtId="0" fontId="7" fillId="0" borderId="90" xfId="0" applyNumberFormat="1" applyFont="1" applyFill="1" applyBorder="1" applyAlignment="1">
      <alignment horizontal="center" vertical="center" shrinkToFit="1"/>
    </xf>
    <xf numFmtId="0" fontId="7" fillId="0" borderId="91" xfId="0" applyNumberFormat="1" applyFont="1" applyFill="1" applyBorder="1" applyAlignment="1">
      <alignment horizontal="center" vertical="center" shrinkToFit="1"/>
    </xf>
    <xf numFmtId="0" fontId="7" fillId="0" borderId="92" xfId="0" applyNumberFormat="1" applyFont="1" applyFill="1" applyBorder="1" applyAlignment="1">
      <alignment horizontal="center" vertical="center" shrinkToFit="1"/>
    </xf>
    <xf numFmtId="0" fontId="7" fillId="0" borderId="72" xfId="0" applyNumberFormat="1" applyFont="1" applyFill="1" applyBorder="1" applyAlignment="1">
      <alignment horizontal="left" vertical="center" shrinkToFit="1"/>
    </xf>
    <xf numFmtId="0" fontId="7" fillId="0" borderId="16" xfId="0" applyNumberFormat="1" applyFont="1" applyFill="1" applyBorder="1" applyAlignment="1">
      <alignment horizontal="left" vertical="center" shrinkToFit="1"/>
    </xf>
    <xf numFmtId="0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2" xfId="0" applyNumberFormat="1" applyFont="1" applyFill="1" applyBorder="1" applyAlignment="1">
      <alignment horizontal="center" vertical="center" shrinkToFit="1"/>
    </xf>
    <xf numFmtId="0" fontId="9" fillId="0" borderId="20" xfId="0" applyNumberFormat="1" applyFont="1" applyFill="1" applyBorder="1" applyAlignment="1">
      <alignment horizontal="center" vertical="center" wrapText="1" shrinkToFit="1"/>
    </xf>
    <xf numFmtId="0" fontId="9" fillId="0" borderId="72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4" fillId="0" borderId="93" xfId="0" applyNumberFormat="1" applyFont="1" applyFill="1" applyBorder="1" applyAlignment="1">
      <alignment horizontal="center" vertical="center" shrinkToFit="1"/>
    </xf>
    <xf numFmtId="181" fontId="7" fillId="0" borderId="78" xfId="0" applyNumberFormat="1" applyFont="1" applyFill="1" applyBorder="1" applyAlignment="1">
      <alignment horizontal="center" vertical="center" shrinkToFit="1"/>
    </xf>
    <xf numFmtId="181" fontId="7" fillId="0" borderId="79" xfId="0" applyNumberFormat="1" applyFont="1" applyFill="1" applyBorder="1" applyAlignment="1">
      <alignment horizontal="center" vertical="center" shrinkToFit="1"/>
    </xf>
    <xf numFmtId="0" fontId="4" fillId="0" borderId="88" xfId="0" applyNumberFormat="1" applyFont="1" applyFill="1" applyBorder="1" applyAlignment="1">
      <alignment horizontal="center" vertical="center" shrinkToFit="1"/>
    </xf>
    <xf numFmtId="0" fontId="4" fillId="0" borderId="94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right" vertical="center" shrinkToFit="1"/>
    </xf>
    <xf numFmtId="0" fontId="7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72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43" fillId="0" borderId="84" xfId="0" applyNumberFormat="1" applyFont="1" applyFill="1" applyBorder="1" applyAlignment="1">
      <alignment horizontal="center" vertical="center" shrinkToFit="1"/>
    </xf>
    <xf numFmtId="0" fontId="43" fillId="0" borderId="85" xfId="0" applyNumberFormat="1" applyFont="1" applyFill="1" applyBorder="1" applyAlignment="1">
      <alignment horizontal="center" vertical="center" shrinkToFit="1"/>
    </xf>
    <xf numFmtId="0" fontId="43" fillId="0" borderId="86" xfId="0" applyNumberFormat="1" applyFont="1" applyFill="1" applyBorder="1" applyAlignment="1">
      <alignment horizontal="center" vertical="center" shrinkToFit="1"/>
    </xf>
    <xf numFmtId="0" fontId="43" fillId="0" borderId="87" xfId="0" applyNumberFormat="1" applyFont="1" applyFill="1" applyBorder="1" applyAlignment="1">
      <alignment horizontal="center" vertical="center" shrinkToFit="1"/>
    </xf>
    <xf numFmtId="0" fontId="43" fillId="0" borderId="88" xfId="0" applyNumberFormat="1" applyFont="1" applyFill="1" applyBorder="1" applyAlignment="1">
      <alignment horizontal="center" vertical="center" shrinkToFit="1"/>
    </xf>
    <xf numFmtId="0" fontId="43" fillId="0" borderId="89" xfId="0" applyNumberFormat="1" applyFont="1" applyFill="1" applyBorder="1" applyAlignment="1">
      <alignment horizontal="center" vertical="center" shrinkToFit="1"/>
    </xf>
    <xf numFmtId="0" fontId="43" fillId="0" borderId="90" xfId="0" applyNumberFormat="1" applyFont="1" applyFill="1" applyBorder="1" applyAlignment="1">
      <alignment horizontal="center" vertical="center" shrinkToFit="1"/>
    </xf>
    <xf numFmtId="0" fontId="43" fillId="0" borderId="91" xfId="0" applyNumberFormat="1" applyFont="1" applyFill="1" applyBorder="1" applyAlignment="1">
      <alignment horizontal="center" vertical="center" shrinkToFit="1"/>
    </xf>
    <xf numFmtId="0" fontId="43" fillId="0" borderId="92" xfId="0" applyNumberFormat="1" applyFont="1" applyFill="1" applyBorder="1" applyAlignment="1">
      <alignment horizontal="center" vertical="center" shrinkToFit="1"/>
    </xf>
    <xf numFmtId="0" fontId="7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0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73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Border="1" applyAlignment="1">
      <alignment horizontal="left" vertical="center"/>
    </xf>
    <xf numFmtId="2" fontId="7" fillId="0" borderId="81" xfId="0" applyNumberFormat="1" applyFont="1" applyFill="1" applyBorder="1" applyAlignment="1">
      <alignment horizontal="center" vertical="center" shrinkToFit="1"/>
    </xf>
    <xf numFmtId="2" fontId="7" fillId="0" borderId="78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68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4" fillId="0" borderId="67" xfId="0" applyNumberFormat="1" applyFont="1" applyFill="1" applyBorder="1" applyAlignment="1">
      <alignment horizontal="center" vertical="center" shrinkToFit="1"/>
    </xf>
    <xf numFmtId="0" fontId="4" fillId="0" borderId="95" xfId="0" applyNumberFormat="1" applyFont="1" applyFill="1" applyBorder="1" applyAlignment="1">
      <alignment horizontal="center" vertical="center" shrinkToFit="1"/>
    </xf>
    <xf numFmtId="0" fontId="4" fillId="0" borderId="96" xfId="0" applyNumberFormat="1" applyFont="1" applyFill="1" applyBorder="1" applyAlignment="1">
      <alignment horizontal="center" vertical="center" shrinkToFit="1"/>
    </xf>
    <xf numFmtId="0" fontId="4" fillId="0" borderId="39" xfId="0" applyNumberFormat="1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43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43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7" xfId="0" applyNumberFormat="1" applyFont="1" applyFill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98" xfId="0" applyFont="1" applyBorder="1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0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20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" fillId="0" borderId="72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35" xfId="0" applyNumberFormat="1" applyFont="1" applyFill="1" applyBorder="1" applyAlignment="1">
      <alignment horizontal="center" vertical="center" shrinkToFit="1"/>
    </xf>
    <xf numFmtId="0" fontId="45" fillId="0" borderId="31" xfId="0" applyNumberFormat="1" applyFont="1" applyFill="1" applyBorder="1" applyAlignment="1">
      <alignment horizontal="center" vertical="center" wrapText="1" shrinkToFit="1"/>
    </xf>
    <xf numFmtId="0" fontId="45" fillId="0" borderId="20" xfId="0" applyNumberFormat="1" applyFont="1" applyFill="1" applyBorder="1" applyAlignment="1">
      <alignment horizontal="center" vertical="center" wrapText="1" shrinkToFit="1"/>
    </xf>
    <xf numFmtId="0" fontId="45" fillId="0" borderId="72" xfId="0" applyNumberFormat="1" applyFont="1" applyFill="1" applyBorder="1" applyAlignment="1">
      <alignment horizontal="center" vertical="center" wrapText="1" shrinkToFit="1"/>
    </xf>
    <xf numFmtId="0" fontId="45" fillId="0" borderId="18" xfId="0" applyNumberFormat="1" applyFont="1" applyFill="1" applyBorder="1" applyAlignment="1">
      <alignment horizontal="center" vertical="center" wrapText="1" shrinkToFit="1"/>
    </xf>
    <xf numFmtId="0" fontId="45" fillId="0" borderId="0" xfId="0" applyNumberFormat="1" applyFont="1" applyFill="1" applyBorder="1" applyAlignment="1">
      <alignment horizontal="center" vertical="center" wrapText="1" shrinkToFit="1"/>
    </xf>
    <xf numFmtId="0" fontId="45" fillId="0" borderId="16" xfId="0" applyNumberFormat="1" applyFont="1" applyFill="1" applyBorder="1" applyAlignment="1">
      <alignment horizontal="center" vertical="center" wrapText="1" shrinkToFit="1"/>
    </xf>
    <xf numFmtId="0" fontId="45" fillId="0" borderId="19" xfId="0" applyNumberFormat="1" applyFont="1" applyFill="1" applyBorder="1" applyAlignment="1">
      <alignment horizontal="center" vertical="center" wrapText="1" shrinkToFit="1"/>
    </xf>
    <xf numFmtId="0" fontId="45" fillId="0" borderId="14" xfId="0" applyNumberFormat="1" applyFont="1" applyFill="1" applyBorder="1" applyAlignment="1">
      <alignment horizontal="center" vertical="center" wrapText="1" shrinkToFit="1"/>
    </xf>
    <xf numFmtId="0" fontId="45" fillId="0" borderId="21" xfId="0" applyNumberFormat="1" applyFont="1" applyFill="1" applyBorder="1" applyAlignment="1">
      <alignment horizontal="center" vertical="center" wrapText="1" shrinkToFit="1"/>
    </xf>
    <xf numFmtId="0" fontId="43" fillId="0" borderId="98" xfId="0" applyFont="1" applyBorder="1" applyAlignment="1">
      <alignment horizontal="center" vertical="center" shrinkToFit="1"/>
    </xf>
    <xf numFmtId="0" fontId="4" fillId="0" borderId="98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31" xfId="0" applyNumberFormat="1" applyFont="1" applyFill="1" applyBorder="1" applyAlignment="1">
      <alignment horizontal="center" vertical="center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179" fontId="4" fillId="0" borderId="15" xfId="0" applyNumberFormat="1" applyFont="1" applyFill="1" applyBorder="1" applyAlignment="1">
      <alignment horizontal="center" vertical="center" shrinkToFit="1"/>
    </xf>
    <xf numFmtId="0" fontId="7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31" xfId="0" applyNumberFormat="1" applyFont="1" applyFill="1" applyBorder="1" applyAlignment="1">
      <alignment horizontal="center" vertical="center" wrapText="1" shrinkToFit="1"/>
    </xf>
    <xf numFmtId="0" fontId="35" fillId="0" borderId="20" xfId="0" applyNumberFormat="1" applyFont="1" applyFill="1" applyBorder="1" applyAlignment="1">
      <alignment horizontal="center" vertical="center" wrapText="1" shrinkToFit="1"/>
    </xf>
    <xf numFmtId="0" fontId="35" fillId="0" borderId="72" xfId="0" applyNumberFormat="1" applyFont="1" applyFill="1" applyBorder="1" applyAlignment="1">
      <alignment horizontal="center" vertical="center" wrapText="1" shrinkToFit="1"/>
    </xf>
    <xf numFmtId="0" fontId="35" fillId="0" borderId="18" xfId="0" applyNumberFormat="1" applyFont="1" applyFill="1" applyBorder="1" applyAlignment="1">
      <alignment horizontal="center" vertical="center" wrapText="1" shrinkToFit="1"/>
    </xf>
    <xf numFmtId="0" fontId="35" fillId="0" borderId="0" xfId="0" applyNumberFormat="1" applyFont="1" applyFill="1" applyBorder="1" applyAlignment="1">
      <alignment horizontal="center" vertical="center" wrapText="1" shrinkToFit="1"/>
    </xf>
    <xf numFmtId="0" fontId="35" fillId="0" borderId="16" xfId="0" applyNumberFormat="1" applyFont="1" applyFill="1" applyBorder="1" applyAlignment="1">
      <alignment horizontal="center" vertical="center" wrapText="1" shrinkToFit="1"/>
    </xf>
    <xf numFmtId="0" fontId="35" fillId="0" borderId="19" xfId="0" applyNumberFormat="1" applyFont="1" applyFill="1" applyBorder="1" applyAlignment="1">
      <alignment horizontal="center" vertical="center" wrapText="1" shrinkToFit="1"/>
    </xf>
    <xf numFmtId="0" fontId="35" fillId="0" borderId="14" xfId="0" applyNumberFormat="1" applyFont="1" applyFill="1" applyBorder="1" applyAlignment="1">
      <alignment horizontal="center" vertical="center" wrapText="1" shrinkToFit="1"/>
    </xf>
    <xf numFmtId="0" fontId="35" fillId="0" borderId="21" xfId="0" applyNumberFormat="1" applyFont="1" applyFill="1" applyBorder="1" applyAlignment="1">
      <alignment horizontal="center" vertical="center" wrapText="1" shrinkToFit="1"/>
    </xf>
    <xf numFmtId="0" fontId="4" fillId="0" borderId="84" xfId="0" applyNumberFormat="1" applyFont="1" applyFill="1" applyBorder="1" applyAlignment="1">
      <alignment horizontal="center" vertical="center" shrinkToFit="1"/>
    </xf>
    <xf numFmtId="0" fontId="4" fillId="0" borderId="85" xfId="0" applyNumberFormat="1" applyFont="1" applyFill="1" applyBorder="1" applyAlignment="1">
      <alignment horizontal="center" vertical="center" shrinkToFit="1"/>
    </xf>
    <xf numFmtId="0" fontId="4" fillId="0" borderId="89" xfId="0" applyNumberFormat="1" applyFont="1" applyFill="1" applyBorder="1" applyAlignment="1">
      <alignment horizontal="center" vertical="center" shrinkToFit="1"/>
    </xf>
    <xf numFmtId="0" fontId="4" fillId="0" borderId="87" xfId="0" applyNumberFormat="1" applyFont="1" applyFill="1" applyBorder="1" applyAlignment="1">
      <alignment horizontal="center" vertical="center" shrinkToFit="1"/>
    </xf>
    <xf numFmtId="0" fontId="4" fillId="0" borderId="90" xfId="0" applyNumberFormat="1" applyFont="1" applyFill="1" applyBorder="1" applyAlignment="1">
      <alignment horizontal="center" vertical="center" shrinkToFit="1"/>
    </xf>
    <xf numFmtId="0" fontId="4" fillId="0" borderId="91" xfId="0" applyNumberFormat="1" applyFont="1" applyFill="1" applyBorder="1" applyAlignment="1">
      <alignment horizontal="center" vertical="center" shrinkToFit="1"/>
    </xf>
    <xf numFmtId="0" fontId="4" fillId="0" borderId="92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3" fillId="0" borderId="72" xfId="0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center" vertical="center" shrinkToFit="1"/>
    </xf>
    <xf numFmtId="0" fontId="43" fillId="0" borderId="31" xfId="0" applyNumberFormat="1" applyFont="1" applyFill="1" applyBorder="1" applyAlignment="1">
      <alignment horizontal="center" vertical="center" shrinkToFit="1"/>
    </xf>
    <xf numFmtId="0" fontId="43" fillId="0" borderId="18" xfId="0" applyNumberFormat="1" applyFont="1" applyFill="1" applyBorder="1" applyAlignment="1">
      <alignment horizontal="center" vertical="center" shrinkToFit="1"/>
    </xf>
    <xf numFmtId="179" fontId="4" fillId="0" borderId="37" xfId="0" applyNumberFormat="1" applyFont="1" applyFill="1" applyBorder="1" applyAlignment="1">
      <alignment horizontal="center" vertical="center" shrinkToFit="1"/>
    </xf>
    <xf numFmtId="0" fontId="4" fillId="0" borderId="68" xfId="0" applyNumberFormat="1" applyFont="1" applyFill="1" applyBorder="1" applyAlignment="1">
      <alignment horizontal="center" vertical="center" shrinkToFit="1"/>
    </xf>
    <xf numFmtId="0" fontId="4" fillId="0" borderId="66" xfId="0" applyNumberFormat="1" applyFont="1" applyFill="1" applyBorder="1" applyAlignment="1">
      <alignment horizontal="center" vertical="center" shrinkToFit="1"/>
    </xf>
    <xf numFmtId="56" fontId="4" fillId="0" borderId="67" xfId="0" applyNumberFormat="1" applyFont="1" applyFill="1" applyBorder="1" applyAlignment="1">
      <alignment horizontal="center" vertical="center" shrinkToFit="1"/>
    </xf>
    <xf numFmtId="0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 shrinkToFit="1"/>
    </xf>
    <xf numFmtId="0" fontId="41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9" fillId="0" borderId="31" xfId="0" applyNumberFormat="1" applyFont="1" applyFill="1" applyBorder="1" applyAlignment="1">
      <alignment horizontal="center" vertical="center" wrapText="1" shrinkToFit="1"/>
    </xf>
    <xf numFmtId="0" fontId="9" fillId="0" borderId="18" xfId="0" applyNumberFormat="1" applyFont="1" applyFill="1" applyBorder="1" applyAlignment="1">
      <alignment horizontal="center" vertical="center" wrapText="1" shrinkToFit="1"/>
    </xf>
    <xf numFmtId="0" fontId="9" fillId="0" borderId="19" xfId="0" applyNumberFormat="1" applyFont="1" applyFill="1" applyBorder="1" applyAlignment="1">
      <alignment horizontal="center" vertical="center" wrapText="1" shrinkToFit="1"/>
    </xf>
    <xf numFmtId="0" fontId="47" fillId="0" borderId="0" xfId="0" applyNumberFormat="1" applyFont="1" applyFill="1" applyBorder="1" applyAlignment="1">
      <alignment horizontal="center" vertical="center" shrinkToFit="1"/>
    </xf>
    <xf numFmtId="0" fontId="46" fillId="0" borderId="0" xfId="0" applyNumberFormat="1" applyFont="1" applyFill="1" applyBorder="1" applyAlignment="1">
      <alignment horizontal="center" vertical="center" shrinkToFit="1"/>
    </xf>
    <xf numFmtId="0" fontId="4" fillId="0" borderId="99" xfId="0" applyNumberFormat="1" applyFont="1" applyFill="1" applyBorder="1" applyAlignment="1">
      <alignment horizontal="center" vertical="center" shrinkToFit="1"/>
    </xf>
    <xf numFmtId="0" fontId="4" fillId="0" borderId="100" xfId="0" applyNumberFormat="1" applyFont="1" applyFill="1" applyBorder="1" applyAlignment="1">
      <alignment horizontal="center" vertical="center" shrinkToFit="1"/>
    </xf>
    <xf numFmtId="0" fontId="4" fillId="0" borderId="66" xfId="0" applyNumberFormat="1" applyFont="1" applyFill="1" applyBorder="1" applyAlignment="1" quotePrefix="1">
      <alignment horizontal="center" vertical="center" shrinkToFit="1"/>
    </xf>
    <xf numFmtId="0" fontId="4" fillId="0" borderId="66" xfId="0" applyNumberFormat="1" applyFont="1" applyFill="1" applyBorder="1" applyAlignment="1">
      <alignment vertical="center" shrinkToFit="1"/>
    </xf>
    <xf numFmtId="0" fontId="0" fillId="0" borderId="67" xfId="0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0" fontId="4" fillId="0" borderId="2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left" vertical="center" shrinkToFit="1"/>
    </xf>
    <xf numFmtId="0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73" xfId="0" applyNumberFormat="1" applyFont="1" applyFill="1" applyBorder="1" applyAlignment="1" applyProtection="1">
      <alignment horizontal="center" vertical="center" shrinkToFit="1"/>
      <protection locked="0"/>
    </xf>
    <xf numFmtId="181" fontId="4" fillId="0" borderId="101" xfId="0" applyNumberFormat="1" applyFont="1" applyFill="1" applyBorder="1" applyAlignment="1">
      <alignment horizontal="center" vertical="center" shrinkToFit="1"/>
    </xf>
    <xf numFmtId="0" fontId="4" fillId="0" borderId="102" xfId="0" applyNumberFormat="1" applyFont="1" applyFill="1" applyBorder="1" applyAlignment="1">
      <alignment horizontal="center" vertical="center" shrinkToFit="1"/>
    </xf>
    <xf numFmtId="0" fontId="4" fillId="0" borderId="103" xfId="0" applyNumberFormat="1" applyFont="1" applyFill="1" applyBorder="1" applyAlignment="1">
      <alignment horizontal="center" vertical="center" shrinkToFit="1"/>
    </xf>
    <xf numFmtId="0" fontId="4" fillId="0" borderId="104" xfId="0" applyNumberFormat="1" applyFont="1" applyFill="1" applyBorder="1" applyAlignment="1">
      <alignment horizontal="center" vertical="center" shrinkToFit="1"/>
    </xf>
    <xf numFmtId="2" fontId="4" fillId="0" borderId="39" xfId="0" applyNumberFormat="1" applyFont="1" applyFill="1" applyBorder="1" applyAlignment="1">
      <alignment horizontal="center" vertical="center" shrinkToFit="1"/>
    </xf>
    <xf numFmtId="179" fontId="4" fillId="0" borderId="39" xfId="0" applyNumberFormat="1" applyFont="1" applyFill="1" applyBorder="1" applyAlignment="1">
      <alignment horizontal="right" vertical="center"/>
    </xf>
    <xf numFmtId="179" fontId="4" fillId="0" borderId="40" xfId="0" applyNumberFormat="1" applyFont="1" applyFill="1" applyBorder="1" applyAlignment="1">
      <alignment horizontal="right" vertical="center"/>
    </xf>
    <xf numFmtId="0" fontId="4" fillId="0" borderId="86" xfId="0" applyNumberFormat="1" applyFont="1" applyFill="1" applyBorder="1" applyAlignment="1">
      <alignment horizontal="center" vertical="center" shrinkToFit="1"/>
    </xf>
    <xf numFmtId="0" fontId="7" fillId="0" borderId="39" xfId="0" applyNumberFormat="1" applyFont="1" applyFill="1" applyBorder="1" applyAlignment="1">
      <alignment horizontal="center" vertical="center" shrinkToFit="1"/>
    </xf>
    <xf numFmtId="0" fontId="7" fillId="0" borderId="104" xfId="0" applyNumberFormat="1" applyFont="1" applyFill="1" applyBorder="1" applyAlignment="1">
      <alignment horizontal="center" vertical="center" shrinkToFit="1"/>
    </xf>
    <xf numFmtId="0" fontId="7" fillId="0" borderId="103" xfId="0" applyNumberFormat="1" applyFont="1" applyFill="1" applyBorder="1" applyAlignment="1">
      <alignment horizontal="center" vertical="center" shrinkToFit="1"/>
    </xf>
    <xf numFmtId="179" fontId="7" fillId="0" borderId="39" xfId="0" applyNumberFormat="1" applyFont="1" applyFill="1" applyBorder="1" applyAlignment="1">
      <alignment horizontal="right" vertical="center"/>
    </xf>
    <xf numFmtId="179" fontId="7" fillId="0" borderId="40" xfId="0" applyNumberFormat="1" applyFont="1" applyFill="1" applyBorder="1" applyAlignment="1">
      <alignment horizontal="right" vertical="center"/>
    </xf>
    <xf numFmtId="2" fontId="7" fillId="0" borderId="39" xfId="0" applyNumberFormat="1" applyFont="1" applyFill="1" applyBorder="1" applyAlignment="1">
      <alignment horizontal="center" vertical="center" shrinkToFit="1"/>
    </xf>
    <xf numFmtId="0" fontId="43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103" xfId="0" applyNumberFormat="1" applyFont="1" applyFill="1" applyBorder="1" applyAlignment="1">
      <alignment horizontal="center" vertical="center" shrinkToFit="1"/>
    </xf>
    <xf numFmtId="0" fontId="43" fillId="0" borderId="39" xfId="0" applyNumberFormat="1" applyFont="1" applyFill="1" applyBorder="1" applyAlignment="1">
      <alignment horizontal="center" vertical="center" shrinkToFit="1"/>
    </xf>
    <xf numFmtId="0" fontId="43" fillId="0" borderId="104" xfId="0" applyNumberFormat="1" applyFont="1" applyFill="1" applyBorder="1" applyAlignment="1">
      <alignment horizontal="center" vertical="center" shrinkToFit="1"/>
    </xf>
    <xf numFmtId="0" fontId="4" fillId="0" borderId="105" xfId="0" applyNumberFormat="1" applyFont="1" applyFill="1" applyBorder="1" applyAlignment="1">
      <alignment horizontal="center" vertical="center" shrinkToFit="1"/>
    </xf>
    <xf numFmtId="0" fontId="4" fillId="0" borderId="34" xfId="0" applyNumberFormat="1" applyFont="1" applyFill="1" applyBorder="1" applyAlignment="1">
      <alignment horizontal="center" vertical="center" shrinkToFit="1"/>
    </xf>
    <xf numFmtId="0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6" xfId="0" applyNumberFormat="1" applyFont="1" applyFill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04" xfId="0" applyFont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center" vertical="center" shrinkToFit="1"/>
    </xf>
    <xf numFmtId="0" fontId="7" fillId="0" borderId="102" xfId="0" applyNumberFormat="1" applyFont="1" applyFill="1" applyBorder="1" applyAlignment="1">
      <alignment horizontal="center" vertical="center" shrinkToFit="1"/>
    </xf>
    <xf numFmtId="0" fontId="7" fillId="0" borderId="94" xfId="0" applyNumberFormat="1" applyFont="1" applyFill="1" applyBorder="1" applyAlignment="1">
      <alignment horizontal="center" vertical="center" shrinkToFit="1"/>
    </xf>
    <xf numFmtId="181" fontId="7" fillId="0" borderId="101" xfId="0" applyNumberFormat="1" applyFont="1" applyFill="1" applyBorder="1" applyAlignment="1">
      <alignment horizontal="center" vertical="center" shrinkToFit="1"/>
    </xf>
    <xf numFmtId="0" fontId="4" fillId="0" borderId="38" xfId="0" applyNumberFormat="1" applyFont="1" applyFill="1" applyBorder="1" applyAlignment="1">
      <alignment horizontal="center" vertical="center" shrinkToFit="1"/>
    </xf>
    <xf numFmtId="0" fontId="43" fillId="0" borderId="102" xfId="0" applyNumberFormat="1" applyFont="1" applyFill="1" applyBorder="1" applyAlignment="1">
      <alignment horizontal="center" vertical="center" shrinkToFit="1"/>
    </xf>
    <xf numFmtId="0" fontId="43" fillId="0" borderId="94" xfId="0" applyNumberFormat="1" applyFont="1" applyFill="1" applyBorder="1" applyAlignment="1">
      <alignment horizontal="center" vertical="center" shrinkToFit="1"/>
    </xf>
    <xf numFmtId="0" fontId="43" fillId="0" borderId="34" xfId="0" applyNumberFormat="1" applyFont="1" applyFill="1" applyBorder="1" applyAlignment="1">
      <alignment horizontal="center" vertical="center" shrinkToFit="1"/>
    </xf>
    <xf numFmtId="0" fontId="43" fillId="0" borderId="77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7"/>
    </xf>
    <xf numFmtId="0" fontId="9" fillId="0" borderId="0" xfId="78" applyNumberFormat="1" applyFont="1" applyFill="1" applyBorder="1" applyAlignment="1">
      <alignment horizontal="left" vertical="center"/>
    </xf>
    <xf numFmtId="0" fontId="4" fillId="0" borderId="0" xfId="78" applyNumberFormat="1" applyFont="1" applyFill="1" applyBorder="1" applyAlignment="1">
      <alignment horizontal="center" vertical="center"/>
    </xf>
    <xf numFmtId="0" fontId="11" fillId="0" borderId="0" xfId="78" applyNumberFormat="1" applyFont="1" applyFill="1" applyBorder="1" applyAlignment="1">
      <alignment horizontal="center" vertical="center"/>
    </xf>
    <xf numFmtId="10" fontId="11" fillId="0" borderId="0" xfId="78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78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7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87" fontId="11" fillId="0" borderId="0" xfId="78" applyNumberFormat="1" applyFont="1" applyFill="1" applyBorder="1" applyAlignment="1">
      <alignment horizontal="center" vertical="center"/>
    </xf>
    <xf numFmtId="187" fontId="7" fillId="0" borderId="0" xfId="70" applyNumberFormat="1" applyFont="1" applyFill="1" applyBorder="1" applyAlignment="1">
      <alignment horizontal="center"/>
    </xf>
    <xf numFmtId="0" fontId="7" fillId="0" borderId="0" xfId="70" applyNumberFormat="1" applyFont="1" applyFill="1" applyBorder="1" applyAlignment="1">
      <alignment horizontal="center"/>
    </xf>
    <xf numFmtId="0" fontId="4" fillId="0" borderId="0" xfId="70" applyNumberFormat="1" applyFont="1" applyFill="1" applyBorder="1" applyAlignment="1">
      <alignment horizontal="left" vertical="center"/>
    </xf>
    <xf numFmtId="49" fontId="11" fillId="0" borderId="0" xfId="78" applyNumberFormat="1" applyFont="1" applyFill="1" applyBorder="1" applyAlignment="1">
      <alignment horizontal="center" vertical="center"/>
    </xf>
    <xf numFmtId="10" fontId="7" fillId="0" borderId="0" xfId="70" applyNumberFormat="1" applyFont="1" applyFill="1" applyBorder="1" applyAlignment="1">
      <alignment horizontal="center"/>
    </xf>
    <xf numFmtId="0" fontId="0" fillId="25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26" borderId="35" xfId="0" applyNumberFormat="1" applyFont="1" applyFill="1" applyBorder="1" applyAlignment="1">
      <alignment horizontal="center" vertical="center"/>
    </xf>
    <xf numFmtId="0" fontId="0" fillId="26" borderId="10" xfId="0" applyNumberFormat="1" applyFont="1" applyFill="1" applyBorder="1" applyAlignment="1">
      <alignment horizontal="center" vertical="center"/>
    </xf>
    <xf numFmtId="0" fontId="0" fillId="26" borderId="36" xfId="0" applyNumberFormat="1" applyFont="1" applyFill="1" applyBorder="1" applyAlignment="1">
      <alignment horizontal="center" vertical="center"/>
    </xf>
    <xf numFmtId="0" fontId="0" fillId="26" borderId="37" xfId="0" applyNumberFormat="1" applyFont="1" applyFill="1" applyBorder="1" applyAlignment="1">
      <alignment horizontal="center" vertical="center"/>
    </xf>
    <xf numFmtId="0" fontId="0" fillId="26" borderId="0" xfId="0" applyNumberFormat="1" applyFont="1" applyFill="1" applyBorder="1" applyAlignment="1">
      <alignment horizontal="center" vertical="center"/>
    </xf>
    <xf numFmtId="0" fontId="0" fillId="26" borderId="15" xfId="0" applyNumberFormat="1" applyFont="1" applyFill="1" applyBorder="1" applyAlignment="1">
      <alignment horizontal="center" vertical="center"/>
    </xf>
    <xf numFmtId="0" fontId="0" fillId="26" borderId="38" xfId="0" applyNumberFormat="1" applyFont="1" applyFill="1" applyBorder="1" applyAlignment="1">
      <alignment horizontal="center" vertical="center"/>
    </xf>
    <xf numFmtId="0" fontId="0" fillId="26" borderId="39" xfId="0" applyNumberFormat="1" applyFont="1" applyFill="1" applyBorder="1" applyAlignment="1">
      <alignment horizontal="center" vertical="center"/>
    </xf>
    <xf numFmtId="0" fontId="0" fillId="26" borderId="4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10" xfId="63"/>
    <cellStyle name="標準 2" xfId="64"/>
    <cellStyle name="標準 2 2" xfId="65"/>
    <cellStyle name="標準 2 2 2" xfId="66"/>
    <cellStyle name="標準 2 2_201502vmixyoukou" xfId="67"/>
    <cellStyle name="標準 2_201502vmixyoukou" xfId="68"/>
    <cellStyle name="標準 3" xfId="69"/>
    <cellStyle name="標準 3_登録ナンバー" xfId="70"/>
    <cellStyle name="標準 4" xfId="71"/>
    <cellStyle name="標準 5" xfId="72"/>
    <cellStyle name="標準 6" xfId="73"/>
    <cellStyle name="標準 7" xfId="74"/>
    <cellStyle name="標準 9" xfId="75"/>
    <cellStyle name="標準_201102vmixkekka" xfId="76"/>
    <cellStyle name="標準_Book2" xfId="77"/>
    <cellStyle name="標準_Book2_登録ナンバー" xfId="78"/>
    <cellStyle name="標準_Sheet1" xfId="79"/>
    <cellStyle name="標準_Sheet1_登録ナンバー" xfId="80"/>
    <cellStyle name="標準_登録ナンバー" xfId="81"/>
    <cellStyle name="Followed Hyperlink" xfId="82"/>
    <cellStyle name="良い" xfId="83"/>
  </cellStyles>
  <dxfs count="4">
    <dxf>
      <font>
        <b/>
        <i val="0"/>
        <color rgb="FF008080"/>
      </font>
      <border/>
    </dxf>
    <dxf>
      <font>
        <b/>
        <i val="0"/>
        <color rgb="FFFF0000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2.jpeg" /><Relationship Id="rId6" Type="http://schemas.openxmlformats.org/officeDocument/2006/relationships/image" Target="../media/image3.jpeg" /><Relationship Id="rId7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371475</xdr:colOff>
      <xdr:row>19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8147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0</xdr:row>
      <xdr:rowOff>9525</xdr:rowOff>
    </xdr:from>
    <xdr:to>
      <xdr:col>10</xdr:col>
      <xdr:colOff>695325</xdr:colOff>
      <xdr:row>18</xdr:row>
      <xdr:rowOff>19050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9525"/>
          <a:ext cx="412432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161925</xdr:rowOff>
    </xdr:from>
    <xdr:to>
      <xdr:col>5</xdr:col>
      <xdr:colOff>266700</xdr:colOff>
      <xdr:row>41</xdr:row>
      <xdr:rowOff>142875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76675"/>
          <a:ext cx="407670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24</xdr:row>
      <xdr:rowOff>28575</xdr:rowOff>
    </xdr:from>
    <xdr:to>
      <xdr:col>10</xdr:col>
      <xdr:colOff>542925</xdr:colOff>
      <xdr:row>42</xdr:row>
      <xdr:rowOff>9525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86225" y="3914775"/>
          <a:ext cx="407670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5</xdr:col>
      <xdr:colOff>257175</xdr:colOff>
      <xdr:row>63</xdr:row>
      <xdr:rowOff>133350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658100"/>
          <a:ext cx="40671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45</xdr:row>
      <xdr:rowOff>142875</xdr:rowOff>
    </xdr:from>
    <xdr:to>
      <xdr:col>10</xdr:col>
      <xdr:colOff>419100</xdr:colOff>
      <xdr:row>63</xdr:row>
      <xdr:rowOff>142875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43350" y="7629525"/>
          <a:ext cx="4095750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67</xdr:row>
      <xdr:rowOff>76200</xdr:rowOff>
    </xdr:from>
    <xdr:to>
      <xdr:col>5</xdr:col>
      <xdr:colOff>571500</xdr:colOff>
      <xdr:row>86</xdr:row>
      <xdr:rowOff>66675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11334750"/>
          <a:ext cx="43243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naru_yoshida_88@leto.eonet.ne.jp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5"/>
  </sheetPr>
  <dimension ref="A2:FA108"/>
  <sheetViews>
    <sheetView zoomScaleSheetLayoutView="100" workbookViewId="0" topLeftCell="A1">
      <selection activeCell="E24" sqref="E24:BO27"/>
    </sheetView>
  </sheetViews>
  <sheetFormatPr defaultColWidth="1.875" defaultRowHeight="7.5" customHeight="1"/>
  <cols>
    <col min="1" max="1" width="0.875" style="3" customWidth="1"/>
    <col min="2" max="4" width="1.875" style="3" hidden="1" customWidth="1"/>
    <col min="5" max="10" width="1.875" style="3" customWidth="1"/>
    <col min="11" max="13" width="1.875" style="3" hidden="1" customWidth="1"/>
    <col min="14" max="18" width="1.875" style="3" customWidth="1"/>
    <col min="19" max="19" width="0.74609375" style="3" hidden="1" customWidth="1"/>
    <col min="20" max="20" width="0.6171875" style="3" customWidth="1"/>
    <col min="21" max="22" width="1.625" style="3" customWidth="1"/>
    <col min="23" max="24" width="1.875" style="3" customWidth="1"/>
    <col min="25" max="27" width="1.4921875" style="3" customWidth="1"/>
    <col min="28" max="28" width="0.5" style="3" customWidth="1"/>
    <col min="29" max="30" width="1.4921875" style="3" customWidth="1"/>
    <col min="31" max="32" width="1.875" style="3" customWidth="1"/>
    <col min="33" max="35" width="1.4921875" style="3" customWidth="1"/>
    <col min="36" max="36" width="0.37109375" style="3" customWidth="1"/>
    <col min="37" max="38" width="1.4921875" style="3" customWidth="1"/>
    <col min="39" max="40" width="1.875" style="3" customWidth="1"/>
    <col min="41" max="43" width="1.625" style="3" customWidth="1"/>
    <col min="44" max="44" width="0.6171875" style="3" customWidth="1"/>
    <col min="45" max="46" width="1.625" style="3" customWidth="1"/>
    <col min="47" max="48" width="1.875" style="3" customWidth="1"/>
    <col min="49" max="51" width="1.4921875" style="3" customWidth="1"/>
    <col min="52" max="52" width="0.74609375" style="3" customWidth="1"/>
    <col min="53" max="54" width="1.625" style="3" customWidth="1"/>
    <col min="55" max="56" width="1.875" style="3" customWidth="1"/>
    <col min="57" max="59" width="1.4921875" style="3" customWidth="1"/>
    <col min="60" max="60" width="7.625" style="3" customWidth="1"/>
    <col min="61" max="61" width="3.125" style="3" customWidth="1"/>
    <col min="62" max="16384" width="1.875" style="3" customWidth="1"/>
  </cols>
  <sheetData>
    <row r="1" ht="29.25" customHeight="1"/>
    <row r="2" spans="2:97" ht="12" customHeight="1">
      <c r="B2" s="455" t="s">
        <v>1165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455"/>
      <c r="AR2" s="455"/>
      <c r="AS2" s="455"/>
      <c r="AT2" s="455"/>
      <c r="AU2" s="455"/>
      <c r="AV2" s="455"/>
      <c r="AW2" s="455"/>
      <c r="AX2" s="455"/>
      <c r="AY2" s="455"/>
      <c r="AZ2" s="455"/>
      <c r="BA2" s="455"/>
      <c r="BB2" s="455"/>
      <c r="BC2" s="455"/>
      <c r="BD2" s="455"/>
      <c r="BE2" s="455"/>
      <c r="BF2" s="455"/>
      <c r="BG2" s="455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</row>
    <row r="3" spans="2:97" ht="12" customHeight="1"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5"/>
      <c r="AN3" s="455"/>
      <c r="AO3" s="455"/>
      <c r="AP3" s="455"/>
      <c r="AQ3" s="455"/>
      <c r="AR3" s="455"/>
      <c r="AS3" s="455"/>
      <c r="AT3" s="455"/>
      <c r="AU3" s="455"/>
      <c r="AV3" s="455"/>
      <c r="AW3" s="455"/>
      <c r="AX3" s="455"/>
      <c r="AY3" s="455"/>
      <c r="AZ3" s="455"/>
      <c r="BA3" s="455"/>
      <c r="BB3" s="455"/>
      <c r="BC3" s="455"/>
      <c r="BD3" s="455"/>
      <c r="BE3" s="455"/>
      <c r="BF3" s="455"/>
      <c r="BG3" s="455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</row>
    <row r="4" spans="2:97" ht="46.5" customHeight="1">
      <c r="B4" s="48"/>
      <c r="C4" s="48"/>
      <c r="D4" s="359" t="s">
        <v>1166</v>
      </c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</row>
    <row r="5" spans="2:97" ht="44.25" customHeight="1">
      <c r="B5" s="48"/>
      <c r="C5" s="48"/>
      <c r="D5" s="31"/>
      <c r="E5" s="31"/>
      <c r="F5" s="360" t="s">
        <v>1359</v>
      </c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</row>
    <row r="6" spans="2:59" ht="12" customHeight="1">
      <c r="B6" s="456" t="s">
        <v>49</v>
      </c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456"/>
      <c r="AL6" s="456"/>
      <c r="AM6" s="456"/>
      <c r="AN6" s="456"/>
      <c r="AO6" s="456"/>
      <c r="AP6" s="456"/>
      <c r="AQ6" s="456"/>
      <c r="AR6" s="456"/>
      <c r="AS6" s="456"/>
      <c r="AT6" s="456"/>
      <c r="AU6" s="456"/>
      <c r="AV6" s="456"/>
      <c r="AW6" s="456"/>
      <c r="AX6" s="456"/>
      <c r="AY6" s="456"/>
      <c r="AZ6" s="456"/>
      <c r="BA6" s="456"/>
      <c r="BB6" s="456"/>
      <c r="BC6" s="456"/>
      <c r="BD6" s="456"/>
      <c r="BE6" s="456"/>
      <c r="BF6" s="456"/>
      <c r="BG6" s="456"/>
    </row>
    <row r="7" spans="2:59" ht="22.5" customHeight="1"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457"/>
      <c r="AI7" s="457"/>
      <c r="AJ7" s="457"/>
      <c r="AK7" s="457"/>
      <c r="AL7" s="457"/>
      <c r="AM7" s="457"/>
      <c r="AN7" s="457"/>
      <c r="AO7" s="457"/>
      <c r="AP7" s="457"/>
      <c r="AQ7" s="457"/>
      <c r="AR7" s="457"/>
      <c r="AS7" s="457"/>
      <c r="AT7" s="457"/>
      <c r="AU7" s="457"/>
      <c r="AV7" s="457"/>
      <c r="AW7" s="457"/>
      <c r="AX7" s="457"/>
      <c r="AY7" s="457"/>
      <c r="AZ7" s="457"/>
      <c r="BA7" s="457"/>
      <c r="BB7" s="457"/>
      <c r="BC7" s="457"/>
      <c r="BD7" s="457"/>
      <c r="BE7" s="457"/>
      <c r="BF7" s="457"/>
      <c r="BG7" s="457"/>
    </row>
    <row r="8" spans="1:67" ht="18.75" customHeight="1">
      <c r="A8" s="13"/>
      <c r="B8" s="365" t="s">
        <v>385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458"/>
      <c r="T8" s="461" t="str">
        <f>E12</f>
        <v>羽月　</v>
      </c>
      <c r="U8" s="438"/>
      <c r="V8" s="438"/>
      <c r="W8" s="438"/>
      <c r="X8" s="438"/>
      <c r="Y8" s="438"/>
      <c r="Z8" s="438"/>
      <c r="AA8" s="462"/>
      <c r="AB8" s="463" t="str">
        <f>E16</f>
        <v>梅本</v>
      </c>
      <c r="AC8" s="366"/>
      <c r="AD8" s="366"/>
      <c r="AE8" s="366"/>
      <c r="AF8" s="366"/>
      <c r="AG8" s="366"/>
      <c r="AH8" s="366"/>
      <c r="AI8" s="366"/>
      <c r="AJ8" s="463" t="str">
        <f>E20</f>
        <v>木澤</v>
      </c>
      <c r="AK8" s="366"/>
      <c r="AL8" s="366"/>
      <c r="AM8" s="366"/>
      <c r="AN8" s="366"/>
      <c r="AO8" s="366"/>
      <c r="AP8" s="366"/>
      <c r="AQ8" s="458"/>
      <c r="AR8" s="366" t="str">
        <f>E24</f>
        <v>山脇</v>
      </c>
      <c r="AS8" s="366"/>
      <c r="AT8" s="366"/>
      <c r="AU8" s="366"/>
      <c r="AV8" s="366"/>
      <c r="AW8" s="366"/>
      <c r="AX8" s="366"/>
      <c r="AY8" s="458"/>
      <c r="AZ8" s="366" t="str">
        <f>E28</f>
        <v>岸本</v>
      </c>
      <c r="BA8" s="366"/>
      <c r="BB8" s="366"/>
      <c r="BC8" s="366"/>
      <c r="BD8" s="366"/>
      <c r="BE8" s="366"/>
      <c r="BF8" s="366"/>
      <c r="BG8" s="441"/>
      <c r="BH8" s="490" t="str">
        <f>IF(BH14&lt;&gt;"","取得","")</f>
        <v>取得</v>
      </c>
      <c r="BI8" s="46"/>
      <c r="BJ8" s="438" t="s">
        <v>386</v>
      </c>
      <c r="BK8" s="438"/>
      <c r="BL8" s="438"/>
      <c r="BM8" s="438"/>
      <c r="BN8" s="438"/>
      <c r="BO8" s="439"/>
    </row>
    <row r="9" spans="1:67" ht="18.75" customHeight="1">
      <c r="A9" s="13"/>
      <c r="B9" s="365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458"/>
      <c r="T9" s="463"/>
      <c r="U9" s="366"/>
      <c r="V9" s="366"/>
      <c r="W9" s="366"/>
      <c r="X9" s="366"/>
      <c r="Y9" s="366"/>
      <c r="Z9" s="366"/>
      <c r="AA9" s="458"/>
      <c r="AB9" s="463"/>
      <c r="AC9" s="366"/>
      <c r="AD9" s="366"/>
      <c r="AE9" s="366"/>
      <c r="AF9" s="366"/>
      <c r="AG9" s="366"/>
      <c r="AH9" s="366"/>
      <c r="AI9" s="366"/>
      <c r="AJ9" s="463"/>
      <c r="AK9" s="366"/>
      <c r="AL9" s="366"/>
      <c r="AM9" s="366"/>
      <c r="AN9" s="366"/>
      <c r="AO9" s="366"/>
      <c r="AP9" s="366"/>
      <c r="AQ9" s="458"/>
      <c r="AR9" s="366"/>
      <c r="AS9" s="366"/>
      <c r="AT9" s="366"/>
      <c r="AU9" s="366"/>
      <c r="AV9" s="366"/>
      <c r="AW9" s="366"/>
      <c r="AX9" s="366"/>
      <c r="AY9" s="458"/>
      <c r="AZ9" s="366"/>
      <c r="BA9" s="366"/>
      <c r="BB9" s="366"/>
      <c r="BC9" s="366"/>
      <c r="BD9" s="366"/>
      <c r="BE9" s="366"/>
      <c r="BF9" s="366"/>
      <c r="BG9" s="441"/>
      <c r="BH9" s="443"/>
      <c r="BJ9" s="366"/>
      <c r="BK9" s="366"/>
      <c r="BL9" s="366"/>
      <c r="BM9" s="366"/>
      <c r="BN9" s="366"/>
      <c r="BO9" s="440"/>
    </row>
    <row r="10" spans="1:67" ht="18.75" customHeight="1">
      <c r="A10" s="13"/>
      <c r="B10" s="365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458"/>
      <c r="T10" s="463" t="str">
        <f>N12</f>
        <v>大脇</v>
      </c>
      <c r="U10" s="366"/>
      <c r="V10" s="366"/>
      <c r="W10" s="366"/>
      <c r="X10" s="366"/>
      <c r="Y10" s="366"/>
      <c r="Z10" s="366"/>
      <c r="AA10" s="458"/>
      <c r="AB10" s="463" t="str">
        <f>N16</f>
        <v>山本</v>
      </c>
      <c r="AC10" s="366"/>
      <c r="AD10" s="366"/>
      <c r="AE10" s="366"/>
      <c r="AF10" s="366"/>
      <c r="AG10" s="366"/>
      <c r="AH10" s="366"/>
      <c r="AI10" s="366"/>
      <c r="AJ10" s="463" t="str">
        <f>N20</f>
        <v>木澤</v>
      </c>
      <c r="AK10" s="366"/>
      <c r="AL10" s="366"/>
      <c r="AM10" s="366"/>
      <c r="AN10" s="366"/>
      <c r="AO10" s="366"/>
      <c r="AP10" s="366"/>
      <c r="AQ10" s="458"/>
      <c r="AR10" s="366" t="str">
        <f>N24</f>
        <v>山脇</v>
      </c>
      <c r="AS10" s="366"/>
      <c r="AT10" s="366"/>
      <c r="AU10" s="366"/>
      <c r="AV10" s="366"/>
      <c r="AW10" s="366"/>
      <c r="AX10" s="366"/>
      <c r="AY10" s="458"/>
      <c r="AZ10" s="366" t="str">
        <f>N28</f>
        <v>鹿取</v>
      </c>
      <c r="BA10" s="366"/>
      <c r="BB10" s="366"/>
      <c r="BC10" s="366"/>
      <c r="BD10" s="366"/>
      <c r="BE10" s="366"/>
      <c r="BF10" s="366"/>
      <c r="BG10" s="441"/>
      <c r="BH10" s="443" t="str">
        <f>IF(BH14&lt;&gt;"","ゲーム率","")</f>
        <v>ゲーム率</v>
      </c>
      <c r="BI10" s="366"/>
      <c r="BJ10" s="366" t="s">
        <v>387</v>
      </c>
      <c r="BK10" s="366"/>
      <c r="BL10" s="366"/>
      <c r="BM10" s="366"/>
      <c r="BN10" s="366"/>
      <c r="BO10" s="440"/>
    </row>
    <row r="11" spans="1:67" ht="18.75" customHeight="1">
      <c r="A11" s="13"/>
      <c r="B11" s="459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460"/>
      <c r="T11" s="464"/>
      <c r="U11" s="292"/>
      <c r="V11" s="292"/>
      <c r="W11" s="292"/>
      <c r="X11" s="292"/>
      <c r="Y11" s="292"/>
      <c r="Z11" s="292"/>
      <c r="AA11" s="460"/>
      <c r="AB11" s="464"/>
      <c r="AC11" s="292"/>
      <c r="AD11" s="292"/>
      <c r="AE11" s="292"/>
      <c r="AF11" s="292"/>
      <c r="AG11" s="292"/>
      <c r="AH11" s="292"/>
      <c r="AI11" s="292"/>
      <c r="AJ11" s="464"/>
      <c r="AK11" s="292"/>
      <c r="AL11" s="292"/>
      <c r="AM11" s="292"/>
      <c r="AN11" s="292"/>
      <c r="AO11" s="292"/>
      <c r="AP11" s="292"/>
      <c r="AQ11" s="460"/>
      <c r="AR11" s="292"/>
      <c r="AS11" s="292"/>
      <c r="AT11" s="292"/>
      <c r="AU11" s="292"/>
      <c r="AV11" s="292"/>
      <c r="AW11" s="292"/>
      <c r="AX11" s="292"/>
      <c r="AY11" s="460"/>
      <c r="AZ11" s="292"/>
      <c r="BA11" s="292"/>
      <c r="BB11" s="292"/>
      <c r="BC11" s="292"/>
      <c r="BD11" s="292"/>
      <c r="BE11" s="292"/>
      <c r="BF11" s="292"/>
      <c r="BG11" s="442"/>
      <c r="BH11" s="444"/>
      <c r="BI11" s="292"/>
      <c r="BJ11" s="292"/>
      <c r="BK11" s="292"/>
      <c r="BL11" s="292"/>
      <c r="BM11" s="292"/>
      <c r="BN11" s="292"/>
      <c r="BO11" s="445"/>
    </row>
    <row r="12" spans="1:67" s="2" customFormat="1" ht="18.75" customHeight="1">
      <c r="A12" s="73"/>
      <c r="B12" s="372" t="s">
        <v>1168</v>
      </c>
      <c r="C12" s="371"/>
      <c r="D12" s="371"/>
      <c r="E12" s="371" t="str">
        <f>IF(B12="ここに","",VLOOKUP(B12,'登録ナンバー'!$A$1:$C$616,2,0))</f>
        <v>羽月　</v>
      </c>
      <c r="F12" s="371"/>
      <c r="G12" s="371"/>
      <c r="H12" s="371"/>
      <c r="I12" s="371"/>
      <c r="J12" s="371" t="s">
        <v>389</v>
      </c>
      <c r="K12" s="371" t="s">
        <v>1169</v>
      </c>
      <c r="L12" s="371"/>
      <c r="M12" s="371"/>
      <c r="N12" s="361" t="str">
        <f>IF(K12="ここに","",VLOOKUP(K12,'登録ナンバー'!$A$1:$C$616,2,0))</f>
        <v>大脇</v>
      </c>
      <c r="O12" s="361"/>
      <c r="P12" s="361"/>
      <c r="Q12" s="361"/>
      <c r="R12" s="362"/>
      <c r="S12" s="64"/>
      <c r="T12" s="484">
        <f>IF(AB12="","丸付き数字は試合順番","")</f>
      </c>
      <c r="U12" s="484"/>
      <c r="V12" s="484"/>
      <c r="W12" s="484"/>
      <c r="X12" s="484"/>
      <c r="Y12" s="484"/>
      <c r="Z12" s="484"/>
      <c r="AA12" s="485"/>
      <c r="AB12" s="451" t="s">
        <v>1364</v>
      </c>
      <c r="AC12" s="446"/>
      <c r="AD12" s="446"/>
      <c r="AE12" s="453" t="s">
        <v>390</v>
      </c>
      <c r="AF12" s="453"/>
      <c r="AG12" s="309">
        <v>4</v>
      </c>
      <c r="AH12" s="309"/>
      <c r="AI12" s="309"/>
      <c r="AJ12" s="451">
        <v>2</v>
      </c>
      <c r="AK12" s="446"/>
      <c r="AL12" s="446"/>
      <c r="AM12" s="453" t="s">
        <v>390</v>
      </c>
      <c r="AN12" s="453"/>
      <c r="AO12" s="309">
        <v>6</v>
      </c>
      <c r="AP12" s="309"/>
      <c r="AQ12" s="310"/>
      <c r="AR12" s="446">
        <v>2</v>
      </c>
      <c r="AS12" s="446"/>
      <c r="AT12" s="446"/>
      <c r="AU12" s="453" t="s">
        <v>390</v>
      </c>
      <c r="AV12" s="453"/>
      <c r="AW12" s="309">
        <v>6</v>
      </c>
      <c r="AX12" s="309"/>
      <c r="AY12" s="310"/>
      <c r="AZ12" s="446" t="s">
        <v>1360</v>
      </c>
      <c r="BA12" s="446"/>
      <c r="BB12" s="446"/>
      <c r="BC12" s="453" t="s">
        <v>390</v>
      </c>
      <c r="BD12" s="453"/>
      <c r="BE12" s="309">
        <v>1</v>
      </c>
      <c r="BF12" s="309"/>
      <c r="BG12" s="448"/>
      <c r="BH12" s="403">
        <f>IF(OR(AND(BI12=2,COUNTIF($BI$12:$BK$29,2)=2),AND(BI12=1,COUNTIF($BI$12:$BK$29,1)=2),AND(BI12=3,COUNTIF($BI$12:$BK$29,3)=2)),"直接対決","")</f>
      </c>
      <c r="BI12" s="425">
        <f>COUNTIF(AB12:BG13,"⑥")+COUNTIF(AB12:BG13,"⑦")</f>
        <v>2</v>
      </c>
      <c r="BJ12" s="425"/>
      <c r="BK12" s="425"/>
      <c r="BL12" s="421">
        <f>IF(AW12="","",4-BI12)</f>
        <v>2</v>
      </c>
      <c r="BM12" s="421"/>
      <c r="BN12" s="421"/>
      <c r="BO12" s="422"/>
    </row>
    <row r="13" spans="1:67" s="2" customFormat="1" ht="18.75" customHeight="1">
      <c r="A13" s="73"/>
      <c r="B13" s="365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3"/>
      <c r="O13" s="363"/>
      <c r="P13" s="363"/>
      <c r="Q13" s="363"/>
      <c r="R13" s="364"/>
      <c r="S13" s="20"/>
      <c r="T13" s="486"/>
      <c r="U13" s="486"/>
      <c r="V13" s="486"/>
      <c r="W13" s="486"/>
      <c r="X13" s="486"/>
      <c r="Y13" s="486"/>
      <c r="Z13" s="486"/>
      <c r="AA13" s="487"/>
      <c r="AB13" s="452"/>
      <c r="AC13" s="447"/>
      <c r="AD13" s="447"/>
      <c r="AE13" s="454"/>
      <c r="AF13" s="454"/>
      <c r="AG13" s="311"/>
      <c r="AH13" s="311"/>
      <c r="AI13" s="311"/>
      <c r="AJ13" s="452"/>
      <c r="AK13" s="447"/>
      <c r="AL13" s="447"/>
      <c r="AM13" s="454"/>
      <c r="AN13" s="454"/>
      <c r="AO13" s="311"/>
      <c r="AP13" s="311"/>
      <c r="AQ13" s="312"/>
      <c r="AR13" s="447"/>
      <c r="AS13" s="447"/>
      <c r="AT13" s="447"/>
      <c r="AU13" s="454"/>
      <c r="AV13" s="454"/>
      <c r="AW13" s="311"/>
      <c r="AX13" s="311"/>
      <c r="AY13" s="312"/>
      <c r="AZ13" s="447"/>
      <c r="BA13" s="447"/>
      <c r="BB13" s="447"/>
      <c r="BC13" s="454"/>
      <c r="BD13" s="454"/>
      <c r="BE13" s="311"/>
      <c r="BF13" s="311"/>
      <c r="BG13" s="449"/>
      <c r="BH13" s="404"/>
      <c r="BI13" s="426"/>
      <c r="BJ13" s="426"/>
      <c r="BK13" s="426"/>
      <c r="BL13" s="423"/>
      <c r="BM13" s="423"/>
      <c r="BN13" s="423"/>
      <c r="BO13" s="424"/>
    </row>
    <row r="14" spans="1:67" ht="18.75" customHeight="1">
      <c r="A14" s="13"/>
      <c r="B14" s="365" t="s">
        <v>391</v>
      </c>
      <c r="C14" s="366"/>
      <c r="D14" s="366"/>
      <c r="E14" s="366" t="str">
        <f>IF(B12="ここに","",VLOOKUP(B12,'登録ナンバー'!$A$1:$D$616,4,0))</f>
        <v>グリフィンズ</v>
      </c>
      <c r="F14" s="366"/>
      <c r="G14" s="366"/>
      <c r="H14" s="366"/>
      <c r="I14" s="366"/>
      <c r="J14" s="2"/>
      <c r="K14" s="366" t="s">
        <v>391</v>
      </c>
      <c r="L14" s="366"/>
      <c r="M14" s="366"/>
      <c r="N14" s="363" t="str">
        <f>IF(K12="ここに","",VLOOKUP(K12,'登録ナンバー'!$A$1:$D$616,4,0))</f>
        <v>村田TC</v>
      </c>
      <c r="O14" s="363"/>
      <c r="P14" s="363"/>
      <c r="Q14" s="363"/>
      <c r="R14" s="364"/>
      <c r="S14" s="20"/>
      <c r="T14" s="486"/>
      <c r="U14" s="486"/>
      <c r="V14" s="486"/>
      <c r="W14" s="486"/>
      <c r="X14" s="486"/>
      <c r="Y14" s="486"/>
      <c r="Z14" s="486"/>
      <c r="AA14" s="487"/>
      <c r="AB14" s="452"/>
      <c r="AC14" s="447"/>
      <c r="AD14" s="447"/>
      <c r="AE14" s="454"/>
      <c r="AF14" s="454"/>
      <c r="AG14" s="311"/>
      <c r="AH14" s="311"/>
      <c r="AI14" s="311"/>
      <c r="AJ14" s="452"/>
      <c r="AK14" s="447"/>
      <c r="AL14" s="447"/>
      <c r="AM14" s="454"/>
      <c r="AN14" s="454"/>
      <c r="AO14" s="311"/>
      <c r="AP14" s="311"/>
      <c r="AQ14" s="312"/>
      <c r="AR14" s="447"/>
      <c r="AS14" s="447"/>
      <c r="AT14" s="447"/>
      <c r="AU14" s="454"/>
      <c r="AV14" s="454"/>
      <c r="AW14" s="311"/>
      <c r="AX14" s="311"/>
      <c r="AY14" s="312"/>
      <c r="AZ14" s="447"/>
      <c r="BA14" s="447"/>
      <c r="BB14" s="447"/>
      <c r="BC14" s="454"/>
      <c r="BD14" s="454"/>
      <c r="BE14" s="311"/>
      <c r="BF14" s="311"/>
      <c r="BG14" s="449"/>
      <c r="BH14" s="391">
        <f>IF(OR(COUNTIF(BI12:BK29,2)&gt;=3,COUNTIF(BI12:BK29,1)&gt;=3),(AR15+AB15+AJ15+AZ15)/(AR15+AG12+AW12+AO12+BE12+AZ15+AB15+AJ15),"")</f>
        <v>0.48484848484848486</v>
      </c>
      <c r="BI14" s="427"/>
      <c r="BJ14" s="427"/>
      <c r="BK14" s="427"/>
      <c r="BL14" s="405" t="s">
        <v>1371</v>
      </c>
      <c r="BM14" s="405"/>
      <c r="BN14" s="405"/>
      <c r="BO14" s="406"/>
    </row>
    <row r="15" spans="1:67" ht="5.25" customHeight="1" hidden="1">
      <c r="A15" s="13"/>
      <c r="B15" s="365"/>
      <c r="C15" s="366"/>
      <c r="D15" s="366"/>
      <c r="E15" s="2"/>
      <c r="F15" s="2"/>
      <c r="G15" s="2"/>
      <c r="H15" s="2"/>
      <c r="I15" s="2"/>
      <c r="J15" s="2"/>
      <c r="K15" s="365"/>
      <c r="L15" s="366"/>
      <c r="M15" s="366"/>
      <c r="N15" s="271"/>
      <c r="O15" s="271"/>
      <c r="P15" s="271"/>
      <c r="Q15" s="272"/>
      <c r="R15" s="273"/>
      <c r="S15" s="68"/>
      <c r="T15" s="488"/>
      <c r="U15" s="488"/>
      <c r="V15" s="488"/>
      <c r="W15" s="488"/>
      <c r="X15" s="488"/>
      <c r="Y15" s="488"/>
      <c r="Z15" s="488"/>
      <c r="AA15" s="489"/>
      <c r="AB15" s="28" t="str">
        <f>IF(AB12="⑦","7",IF(AB12="⑥","6",AB12))</f>
        <v>6</v>
      </c>
      <c r="AC15" s="29"/>
      <c r="AD15" s="29"/>
      <c r="AE15" s="29"/>
      <c r="AF15" s="29"/>
      <c r="AG15" s="29"/>
      <c r="AH15" s="29"/>
      <c r="AI15" s="29"/>
      <c r="AJ15" s="28">
        <f>IF(AJ12="⑦","7",IF(AJ12="⑥","6",AJ12))</f>
        <v>2</v>
      </c>
      <c r="AK15" s="29"/>
      <c r="AL15" s="29"/>
      <c r="AM15" s="29"/>
      <c r="AN15" s="29"/>
      <c r="AO15" s="29"/>
      <c r="AP15" s="29"/>
      <c r="AQ15" s="30"/>
      <c r="AR15" s="29">
        <f>IF(AR12="⑦","7",IF(AR12="⑥","6",AR12))</f>
        <v>2</v>
      </c>
      <c r="AS15" s="29"/>
      <c r="AT15" s="29"/>
      <c r="AU15" s="29"/>
      <c r="AV15" s="29"/>
      <c r="AW15" s="29"/>
      <c r="AX15" s="29"/>
      <c r="AY15" s="30"/>
      <c r="AZ15" s="29" t="str">
        <f>IF(AZ12="⑦","7",IF(AZ12="⑥","6",AZ12))</f>
        <v>6</v>
      </c>
      <c r="BA15" s="29"/>
      <c r="BB15" s="29"/>
      <c r="BC15" s="29"/>
      <c r="BD15" s="29"/>
      <c r="BE15" s="29"/>
      <c r="BF15" s="29"/>
      <c r="BG15" s="30"/>
      <c r="BH15" s="392"/>
      <c r="BI15" s="450"/>
      <c r="BJ15" s="450"/>
      <c r="BK15" s="450"/>
      <c r="BL15" s="407"/>
      <c r="BM15" s="407"/>
      <c r="BN15" s="407"/>
      <c r="BO15" s="408"/>
    </row>
    <row r="16" spans="1:67" ht="18.75" customHeight="1">
      <c r="A16" s="13"/>
      <c r="B16" s="372" t="s">
        <v>1217</v>
      </c>
      <c r="C16" s="371"/>
      <c r="D16" s="371"/>
      <c r="E16" s="371" t="str">
        <f>IF(B16="ここに","",VLOOKUP(B16,'登録ナンバー'!$A$1:$C$616,2,0))</f>
        <v>梅本</v>
      </c>
      <c r="F16" s="371"/>
      <c r="G16" s="371"/>
      <c r="H16" s="371"/>
      <c r="I16" s="371"/>
      <c r="J16" s="371" t="s">
        <v>389</v>
      </c>
      <c r="K16" s="371" t="s">
        <v>8</v>
      </c>
      <c r="L16" s="371"/>
      <c r="M16" s="371"/>
      <c r="N16" s="361" t="str">
        <f>IF(K16="ここに","",VLOOKUP(K16,'登録ナンバー'!$A$1:$C$616,2,0))</f>
        <v>山本</v>
      </c>
      <c r="O16" s="361"/>
      <c r="P16" s="361"/>
      <c r="Q16" s="361"/>
      <c r="R16" s="362"/>
      <c r="S16" s="64"/>
      <c r="T16" s="375">
        <f>IF(AG12="","",IF(AND(AG12=6,AB12&lt;&gt;"⑦"),"⑥",IF(AG12=7,"⑦",AG12)))</f>
        <v>4</v>
      </c>
      <c r="U16" s="375"/>
      <c r="V16" s="375"/>
      <c r="W16" s="371" t="s">
        <v>390</v>
      </c>
      <c r="X16" s="371"/>
      <c r="Y16" s="300">
        <f>IF(AG12="","",IF(AB12="⑥",6,IF(AB12="⑦",7,AB12)))</f>
        <v>6</v>
      </c>
      <c r="Z16" s="300"/>
      <c r="AA16" s="301"/>
      <c r="AB16" s="477"/>
      <c r="AC16" s="478"/>
      <c r="AD16" s="478"/>
      <c r="AE16" s="478"/>
      <c r="AF16" s="478"/>
      <c r="AG16" s="478"/>
      <c r="AH16" s="478"/>
      <c r="AI16" s="478"/>
      <c r="AJ16" s="451">
        <v>2</v>
      </c>
      <c r="AK16" s="446"/>
      <c r="AL16" s="446"/>
      <c r="AM16" s="453" t="s">
        <v>390</v>
      </c>
      <c r="AN16" s="453"/>
      <c r="AO16" s="309">
        <v>6</v>
      </c>
      <c r="AP16" s="309"/>
      <c r="AQ16" s="310"/>
      <c r="AR16" s="446" t="s">
        <v>1362</v>
      </c>
      <c r="AS16" s="446"/>
      <c r="AT16" s="446"/>
      <c r="AU16" s="453" t="s">
        <v>390</v>
      </c>
      <c r="AV16" s="453"/>
      <c r="AW16" s="309">
        <v>6</v>
      </c>
      <c r="AX16" s="309"/>
      <c r="AY16" s="310"/>
      <c r="AZ16" s="446" t="s">
        <v>1360</v>
      </c>
      <c r="BA16" s="446"/>
      <c r="BB16" s="446"/>
      <c r="BC16" s="453" t="s">
        <v>390</v>
      </c>
      <c r="BD16" s="453"/>
      <c r="BE16" s="309">
        <v>2</v>
      </c>
      <c r="BF16" s="309"/>
      <c r="BG16" s="448"/>
      <c r="BH16" s="403">
        <f>IF(OR(AND(BI16=2,COUNTIF($BI$12:$BK$29,2)=2),AND(BI16=1,COUNTIF($BI$12:$BK$29,1)=2),AND(BI16=3,COUNTIF($BI$12:$BK$29,3)=2)),"直接対決","")</f>
      </c>
      <c r="BI16" s="425">
        <f>COUNTIF(T16:BG17,"⑥")+COUNTIF(T16:BG17,"⑦")</f>
        <v>2</v>
      </c>
      <c r="BJ16" s="425"/>
      <c r="BK16" s="425"/>
      <c r="BL16" s="421">
        <f>IF(AO16="","",4-BI16)</f>
        <v>2</v>
      </c>
      <c r="BM16" s="421"/>
      <c r="BN16" s="421"/>
      <c r="BO16" s="422"/>
    </row>
    <row r="17" spans="1:67" ht="18.75" customHeight="1">
      <c r="A17" s="13"/>
      <c r="B17" s="365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3"/>
      <c r="O17" s="363"/>
      <c r="P17" s="363"/>
      <c r="Q17" s="363"/>
      <c r="R17" s="364"/>
      <c r="S17" s="20"/>
      <c r="T17" s="376"/>
      <c r="U17" s="376"/>
      <c r="V17" s="376"/>
      <c r="W17" s="366"/>
      <c r="X17" s="366"/>
      <c r="Y17" s="289"/>
      <c r="Z17" s="289"/>
      <c r="AA17" s="290"/>
      <c r="AB17" s="479"/>
      <c r="AC17" s="480"/>
      <c r="AD17" s="480"/>
      <c r="AE17" s="480"/>
      <c r="AF17" s="480"/>
      <c r="AG17" s="480"/>
      <c r="AH17" s="480"/>
      <c r="AI17" s="480"/>
      <c r="AJ17" s="452"/>
      <c r="AK17" s="447"/>
      <c r="AL17" s="447"/>
      <c r="AM17" s="454"/>
      <c r="AN17" s="454"/>
      <c r="AO17" s="311"/>
      <c r="AP17" s="311"/>
      <c r="AQ17" s="312"/>
      <c r="AR17" s="447"/>
      <c r="AS17" s="447"/>
      <c r="AT17" s="447"/>
      <c r="AU17" s="454"/>
      <c r="AV17" s="454"/>
      <c r="AW17" s="311"/>
      <c r="AX17" s="311"/>
      <c r="AY17" s="312"/>
      <c r="AZ17" s="447"/>
      <c r="BA17" s="447"/>
      <c r="BB17" s="447"/>
      <c r="BC17" s="454"/>
      <c r="BD17" s="454"/>
      <c r="BE17" s="311"/>
      <c r="BF17" s="311"/>
      <c r="BG17" s="449"/>
      <c r="BH17" s="404"/>
      <c r="BI17" s="426"/>
      <c r="BJ17" s="426"/>
      <c r="BK17" s="426"/>
      <c r="BL17" s="423"/>
      <c r="BM17" s="423"/>
      <c r="BN17" s="423"/>
      <c r="BO17" s="424"/>
    </row>
    <row r="18" spans="1:67" ht="18.75" customHeight="1">
      <c r="A18" s="13"/>
      <c r="B18" s="365" t="s">
        <v>391</v>
      </c>
      <c r="C18" s="366"/>
      <c r="D18" s="366"/>
      <c r="E18" s="366" t="str">
        <f>IF(B16="ここに","",VLOOKUP(B16,'登録ナンバー'!$A$1:$D$616,4,0))</f>
        <v>グリフィンズ</v>
      </c>
      <c r="F18" s="366"/>
      <c r="G18" s="366"/>
      <c r="H18" s="366"/>
      <c r="I18" s="366"/>
      <c r="J18" s="2"/>
      <c r="K18" s="366" t="s">
        <v>391</v>
      </c>
      <c r="L18" s="366"/>
      <c r="M18" s="366"/>
      <c r="N18" s="363" t="str">
        <f>IF(K16="ここに","",VLOOKUP(K16,'登録ナンバー'!$A$1:$D$616,4,0))</f>
        <v>グリフィンズ</v>
      </c>
      <c r="O18" s="363"/>
      <c r="P18" s="363"/>
      <c r="Q18" s="363"/>
      <c r="R18" s="364"/>
      <c r="S18" s="20"/>
      <c r="T18" s="376"/>
      <c r="U18" s="376"/>
      <c r="V18" s="376"/>
      <c r="W18" s="366"/>
      <c r="X18" s="366"/>
      <c r="Y18" s="289"/>
      <c r="Z18" s="289"/>
      <c r="AA18" s="290"/>
      <c r="AB18" s="479"/>
      <c r="AC18" s="480"/>
      <c r="AD18" s="480"/>
      <c r="AE18" s="480"/>
      <c r="AF18" s="480"/>
      <c r="AG18" s="480"/>
      <c r="AH18" s="480"/>
      <c r="AI18" s="480"/>
      <c r="AJ18" s="452"/>
      <c r="AK18" s="447"/>
      <c r="AL18" s="447"/>
      <c r="AM18" s="454"/>
      <c r="AN18" s="454"/>
      <c r="AO18" s="311"/>
      <c r="AP18" s="311"/>
      <c r="AQ18" s="312"/>
      <c r="AR18" s="447"/>
      <c r="AS18" s="447"/>
      <c r="AT18" s="447"/>
      <c r="AU18" s="454"/>
      <c r="AV18" s="454"/>
      <c r="AW18" s="311"/>
      <c r="AX18" s="311"/>
      <c r="AY18" s="312"/>
      <c r="AZ18" s="447"/>
      <c r="BA18" s="447"/>
      <c r="BB18" s="447"/>
      <c r="BC18" s="454"/>
      <c r="BD18" s="454"/>
      <c r="BE18" s="311"/>
      <c r="BF18" s="311"/>
      <c r="BG18" s="449"/>
      <c r="BH18" s="391">
        <f>IF(OR(COUNTIF(BI12:BK30,2)&gt;=3,COUNTIF(BI12:BK30,1)&gt;=3),(AR19+T19+AJ19+AZ19)/(AR19+Y16+AW16+AO16+BE16+AZ19+T19+AJ19),"")</f>
        <v>0.48717948717948717</v>
      </c>
      <c r="BI18" s="366"/>
      <c r="BJ18" s="366"/>
      <c r="BK18" s="366"/>
      <c r="BL18" s="405" t="s">
        <v>1323</v>
      </c>
      <c r="BM18" s="405"/>
      <c r="BN18" s="405"/>
      <c r="BO18" s="406"/>
    </row>
    <row r="19" spans="1:67" ht="4.5" customHeight="1" hidden="1">
      <c r="A19" s="13"/>
      <c r="B19" s="365"/>
      <c r="C19" s="366"/>
      <c r="D19" s="366"/>
      <c r="E19" s="2"/>
      <c r="F19" s="2"/>
      <c r="G19" s="2"/>
      <c r="H19" s="2"/>
      <c r="I19" s="2"/>
      <c r="J19" s="2"/>
      <c r="K19" s="365"/>
      <c r="L19" s="366"/>
      <c r="M19" s="366"/>
      <c r="N19" s="271"/>
      <c r="O19" s="271"/>
      <c r="P19" s="271"/>
      <c r="Q19" s="272"/>
      <c r="R19" s="273"/>
      <c r="S19" s="68"/>
      <c r="T19" s="29">
        <f>IF(T16="⑦","7",IF(T16="⑥","6",T16))</f>
        <v>4</v>
      </c>
      <c r="U19" s="10"/>
      <c r="V19" s="10"/>
      <c r="W19" s="10"/>
      <c r="X19" s="10"/>
      <c r="Y19" s="10"/>
      <c r="Z19" s="10"/>
      <c r="AA19" s="32"/>
      <c r="AB19" s="481"/>
      <c r="AC19" s="482"/>
      <c r="AD19" s="482"/>
      <c r="AE19" s="482"/>
      <c r="AF19" s="482"/>
      <c r="AG19" s="482"/>
      <c r="AH19" s="482"/>
      <c r="AI19" s="482"/>
      <c r="AJ19" s="28">
        <f>IF(AJ16="⑦","7",IF(AJ16="⑥","6",AJ16))</f>
        <v>2</v>
      </c>
      <c r="AK19" s="29"/>
      <c r="AL19" s="29"/>
      <c r="AM19" s="29"/>
      <c r="AN19" s="29"/>
      <c r="AO19" s="29"/>
      <c r="AP19" s="29"/>
      <c r="AQ19" s="30"/>
      <c r="AR19" s="29" t="str">
        <f>IF(AR16="⑦","7",IF(AR16="⑥","6",AR16))</f>
        <v>7</v>
      </c>
      <c r="AS19" s="29"/>
      <c r="AT19" s="29"/>
      <c r="AU19" s="29"/>
      <c r="AV19" s="29"/>
      <c r="AW19" s="29"/>
      <c r="AX19" s="29"/>
      <c r="AY19" s="30"/>
      <c r="AZ19" s="29" t="str">
        <f>IF(AZ16="⑦","7",IF(AZ16="⑥","6",AZ16))</f>
        <v>6</v>
      </c>
      <c r="BA19" s="29"/>
      <c r="BB19" s="29"/>
      <c r="BC19" s="29"/>
      <c r="BD19" s="29"/>
      <c r="BE19" s="29"/>
      <c r="BF19" s="29"/>
      <c r="BG19" s="36"/>
      <c r="BH19" s="392"/>
      <c r="BI19" s="292"/>
      <c r="BJ19" s="292"/>
      <c r="BK19" s="292"/>
      <c r="BL19" s="407"/>
      <c r="BM19" s="407"/>
      <c r="BN19" s="407"/>
      <c r="BO19" s="408"/>
    </row>
    <row r="20" spans="1:67" ht="18.75" customHeight="1">
      <c r="A20" s="13"/>
      <c r="B20" s="372" t="s">
        <v>388</v>
      </c>
      <c r="C20" s="371"/>
      <c r="D20" s="371"/>
      <c r="E20" s="373" t="s">
        <v>9</v>
      </c>
      <c r="F20" s="373"/>
      <c r="G20" s="373"/>
      <c r="H20" s="373"/>
      <c r="I20" s="373"/>
      <c r="J20" s="373" t="s">
        <v>389</v>
      </c>
      <c r="K20" s="373" t="s">
        <v>388</v>
      </c>
      <c r="L20" s="373"/>
      <c r="M20" s="373"/>
      <c r="N20" s="373" t="s">
        <v>9</v>
      </c>
      <c r="O20" s="373"/>
      <c r="P20" s="373"/>
      <c r="Q20" s="373"/>
      <c r="R20" s="483"/>
      <c r="S20" s="336"/>
      <c r="T20" s="305" t="str">
        <f>IF(AO12="","",IF(AND(AO12=6,AJ12&lt;&gt;"⑦"),"⑥",IF(AO12=7,"⑦",AO12)))</f>
        <v>⑥</v>
      </c>
      <c r="U20" s="305"/>
      <c r="V20" s="305"/>
      <c r="W20" s="373" t="s">
        <v>390</v>
      </c>
      <c r="X20" s="373"/>
      <c r="Y20" s="298">
        <f>IF(AO12="","",IF(AJ12="⑥",6,IF(AJ12="⑦",7,AJ12)))</f>
        <v>2</v>
      </c>
      <c r="Z20" s="298"/>
      <c r="AA20" s="475"/>
      <c r="AB20" s="304" t="str">
        <f>IF(AO16="","",IF(AND(AO16=6,AJ16&lt;&gt;"⑦"),"⑥",IF(AO16=7,"⑦",AO16)))</f>
        <v>⑥</v>
      </c>
      <c r="AC20" s="305"/>
      <c r="AD20" s="305"/>
      <c r="AE20" s="373" t="s">
        <v>390</v>
      </c>
      <c r="AF20" s="373"/>
      <c r="AG20" s="298">
        <f>IF(AO16="","",IF(AJ16="⑥",6,IF(AJ16="⑦",7,AJ16)))</f>
        <v>2</v>
      </c>
      <c r="AH20" s="298"/>
      <c r="AI20" s="298"/>
      <c r="AJ20" s="466"/>
      <c r="AK20" s="467"/>
      <c r="AL20" s="467"/>
      <c r="AM20" s="467"/>
      <c r="AN20" s="467"/>
      <c r="AO20" s="467"/>
      <c r="AP20" s="467"/>
      <c r="AQ20" s="468"/>
      <c r="AR20" s="509" t="s">
        <v>1440</v>
      </c>
      <c r="AS20" s="509"/>
      <c r="AT20" s="509"/>
      <c r="AU20" s="511" t="s">
        <v>390</v>
      </c>
      <c r="AV20" s="511"/>
      <c r="AW20" s="496">
        <v>3</v>
      </c>
      <c r="AX20" s="496"/>
      <c r="AY20" s="497"/>
      <c r="AZ20" s="509" t="s">
        <v>1440</v>
      </c>
      <c r="BA20" s="509"/>
      <c r="BB20" s="509"/>
      <c r="BC20" s="511" t="s">
        <v>390</v>
      </c>
      <c r="BD20" s="511"/>
      <c r="BE20" s="496">
        <v>0</v>
      </c>
      <c r="BF20" s="496"/>
      <c r="BG20" s="513"/>
      <c r="BH20" s="516">
        <f>IF(OR(AND(BI20=2,COUNTIF($BI$12:$BK$29,2)=2),AND(BI20=1,COUNTIF($BI$12:$BK$29,1)=2),AND(BI20=3,COUNTIF($BI$12:$BK$29,3)=2)),"直接対決","")</f>
      </c>
      <c r="BI20" s="409">
        <f>COUNTIF(T20:BG21,"⑥")+COUNTIF(T20:BG21,"⑦")</f>
        <v>4</v>
      </c>
      <c r="BJ20" s="409"/>
      <c r="BK20" s="409"/>
      <c r="BL20" s="417">
        <f>IF(AW20="","",4-BI20)</f>
        <v>0</v>
      </c>
      <c r="BM20" s="417"/>
      <c r="BN20" s="417"/>
      <c r="BO20" s="418"/>
    </row>
    <row r="21" spans="1:67" ht="18.75" customHeight="1">
      <c r="A21" s="13"/>
      <c r="B21" s="365"/>
      <c r="C21" s="366"/>
      <c r="D21" s="366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465"/>
      <c r="S21" s="337"/>
      <c r="T21" s="307"/>
      <c r="U21" s="307"/>
      <c r="V21" s="307"/>
      <c r="W21" s="374"/>
      <c r="X21" s="374"/>
      <c r="Y21" s="299"/>
      <c r="Z21" s="299"/>
      <c r="AA21" s="476"/>
      <c r="AB21" s="306"/>
      <c r="AC21" s="307"/>
      <c r="AD21" s="307"/>
      <c r="AE21" s="374"/>
      <c r="AF21" s="374"/>
      <c r="AG21" s="299"/>
      <c r="AH21" s="299"/>
      <c r="AI21" s="299"/>
      <c r="AJ21" s="469"/>
      <c r="AK21" s="470"/>
      <c r="AL21" s="470"/>
      <c r="AM21" s="470"/>
      <c r="AN21" s="470"/>
      <c r="AO21" s="470"/>
      <c r="AP21" s="470"/>
      <c r="AQ21" s="471"/>
      <c r="AR21" s="510"/>
      <c r="AS21" s="510"/>
      <c r="AT21" s="510"/>
      <c r="AU21" s="512"/>
      <c r="AV21" s="512"/>
      <c r="AW21" s="498"/>
      <c r="AX21" s="498"/>
      <c r="AY21" s="499"/>
      <c r="AZ21" s="510"/>
      <c r="BA21" s="510"/>
      <c r="BB21" s="510"/>
      <c r="BC21" s="512"/>
      <c r="BD21" s="512"/>
      <c r="BE21" s="498"/>
      <c r="BF21" s="498"/>
      <c r="BG21" s="514"/>
      <c r="BH21" s="517"/>
      <c r="BI21" s="410"/>
      <c r="BJ21" s="410"/>
      <c r="BK21" s="410"/>
      <c r="BL21" s="419"/>
      <c r="BM21" s="419"/>
      <c r="BN21" s="419"/>
      <c r="BO21" s="420"/>
    </row>
    <row r="22" spans="1:67" ht="18.75" customHeight="1">
      <c r="A22" s="13"/>
      <c r="B22" s="365" t="s">
        <v>391</v>
      </c>
      <c r="C22" s="366"/>
      <c r="D22" s="366"/>
      <c r="E22" s="374" t="s">
        <v>1017</v>
      </c>
      <c r="F22" s="374"/>
      <c r="G22" s="374"/>
      <c r="H22" s="374"/>
      <c r="I22" s="374"/>
      <c r="J22" s="207"/>
      <c r="K22" s="374" t="s">
        <v>391</v>
      </c>
      <c r="L22" s="374"/>
      <c r="M22" s="374"/>
      <c r="N22" s="374" t="s">
        <v>10</v>
      </c>
      <c r="O22" s="374"/>
      <c r="P22" s="374"/>
      <c r="Q22" s="374"/>
      <c r="R22" s="465"/>
      <c r="S22" s="337"/>
      <c r="T22" s="307"/>
      <c r="U22" s="307"/>
      <c r="V22" s="307"/>
      <c r="W22" s="374"/>
      <c r="X22" s="374"/>
      <c r="Y22" s="299"/>
      <c r="Z22" s="299"/>
      <c r="AA22" s="476"/>
      <c r="AB22" s="306"/>
      <c r="AC22" s="307"/>
      <c r="AD22" s="307"/>
      <c r="AE22" s="374"/>
      <c r="AF22" s="374"/>
      <c r="AG22" s="299"/>
      <c r="AH22" s="299"/>
      <c r="AI22" s="299"/>
      <c r="AJ22" s="469"/>
      <c r="AK22" s="470"/>
      <c r="AL22" s="470"/>
      <c r="AM22" s="470"/>
      <c r="AN22" s="470"/>
      <c r="AO22" s="470"/>
      <c r="AP22" s="470"/>
      <c r="AQ22" s="471"/>
      <c r="AR22" s="510"/>
      <c r="AS22" s="510"/>
      <c r="AT22" s="510"/>
      <c r="AU22" s="512"/>
      <c r="AV22" s="512"/>
      <c r="AW22" s="498"/>
      <c r="AX22" s="498"/>
      <c r="AY22" s="499"/>
      <c r="AZ22" s="510"/>
      <c r="BA22" s="510"/>
      <c r="BB22" s="510"/>
      <c r="BC22" s="512"/>
      <c r="BD22" s="512"/>
      <c r="BE22" s="498"/>
      <c r="BF22" s="498"/>
      <c r="BG22" s="514"/>
      <c r="BH22" s="491">
        <f>IF(OR(COUNTIF(BI12:BK30,2)&gt;=3,COUNTIF(BI12:BK31,1)&gt;=3),(AR23+AB23+AZ23+T23)/(AR23+AG20+AW20+Y20+BE20+AZ23+AB23+T23),"")</f>
        <v>0.7741935483870968</v>
      </c>
      <c r="BI22" s="436"/>
      <c r="BJ22" s="436"/>
      <c r="BK22" s="436"/>
      <c r="BL22" s="432">
        <f>RANK(BI20,BI12:BK31)</f>
        <v>1</v>
      </c>
      <c r="BM22" s="432"/>
      <c r="BN22" s="432"/>
      <c r="BO22" s="433"/>
    </row>
    <row r="23" spans="1:67" ht="6" customHeight="1" hidden="1">
      <c r="A23" s="13"/>
      <c r="B23" s="365"/>
      <c r="C23" s="366"/>
      <c r="D23" s="366"/>
      <c r="E23" s="207"/>
      <c r="F23" s="207"/>
      <c r="G23" s="207"/>
      <c r="H23" s="207"/>
      <c r="I23" s="207"/>
      <c r="J23" s="207"/>
      <c r="K23" s="377"/>
      <c r="L23" s="374"/>
      <c r="M23" s="374"/>
      <c r="N23" s="207"/>
      <c r="O23" s="207"/>
      <c r="P23" s="207"/>
      <c r="Q23" s="227"/>
      <c r="R23" s="228"/>
      <c r="S23" s="338"/>
      <c r="T23" s="330" t="str">
        <f>IF(T20="⑦","7",IF(T20="⑥","6",T20))</f>
        <v>6</v>
      </c>
      <c r="U23" s="314"/>
      <c r="V23" s="314"/>
      <c r="W23" s="314"/>
      <c r="X23" s="314"/>
      <c r="Y23" s="314"/>
      <c r="Z23" s="314"/>
      <c r="AA23" s="315"/>
      <c r="AB23" s="329" t="str">
        <f>IF(AB20="⑦","7",IF(AB20="⑥","6",AB20))</f>
        <v>6</v>
      </c>
      <c r="AC23" s="314"/>
      <c r="AD23" s="314"/>
      <c r="AE23" s="314"/>
      <c r="AF23" s="314"/>
      <c r="AG23" s="314"/>
      <c r="AH23" s="314"/>
      <c r="AI23" s="314"/>
      <c r="AJ23" s="472"/>
      <c r="AK23" s="473"/>
      <c r="AL23" s="473"/>
      <c r="AM23" s="473"/>
      <c r="AN23" s="473"/>
      <c r="AO23" s="473"/>
      <c r="AP23" s="473"/>
      <c r="AQ23" s="474"/>
      <c r="AR23" s="330" t="str">
        <f>IF(AR20="⑦","7",IF(AR20="⑥","6",AR20))</f>
        <v>6</v>
      </c>
      <c r="AS23" s="330"/>
      <c r="AT23" s="330"/>
      <c r="AU23" s="330"/>
      <c r="AV23" s="330"/>
      <c r="AW23" s="330"/>
      <c r="AX23" s="330"/>
      <c r="AY23" s="331"/>
      <c r="AZ23" s="339" t="str">
        <f>IF(AZ20="⑦","7",IF(AZ20="⑥","6",AZ20))</f>
        <v>6</v>
      </c>
      <c r="BA23" s="339"/>
      <c r="BB23" s="339"/>
      <c r="BC23" s="339"/>
      <c r="BD23" s="339"/>
      <c r="BE23" s="339"/>
      <c r="BF23" s="339"/>
      <c r="BG23" s="340"/>
      <c r="BH23" s="492"/>
      <c r="BI23" s="437"/>
      <c r="BJ23" s="437"/>
      <c r="BK23" s="437"/>
      <c r="BL23" s="434"/>
      <c r="BM23" s="434"/>
      <c r="BN23" s="434"/>
      <c r="BO23" s="435"/>
    </row>
    <row r="24" spans="1:67" ht="18.75" customHeight="1">
      <c r="A24" s="13"/>
      <c r="B24" s="372" t="s">
        <v>388</v>
      </c>
      <c r="C24" s="371"/>
      <c r="D24" s="371"/>
      <c r="E24" s="367" t="s">
        <v>11</v>
      </c>
      <c r="F24" s="367"/>
      <c r="G24" s="367"/>
      <c r="H24" s="367"/>
      <c r="I24" s="367"/>
      <c r="J24" s="367" t="s">
        <v>389</v>
      </c>
      <c r="K24" s="367" t="s">
        <v>388</v>
      </c>
      <c r="L24" s="367"/>
      <c r="M24" s="367"/>
      <c r="N24" s="367" t="s">
        <v>11</v>
      </c>
      <c r="O24" s="367"/>
      <c r="P24" s="367"/>
      <c r="Q24" s="367"/>
      <c r="R24" s="369"/>
      <c r="S24" s="341"/>
      <c r="T24" s="380" t="str">
        <f>IF(AW12="","",IF(AND(AW12=6,AR12&lt;&gt;"⑦"),"⑥",IF(AW12=7,"⑦",AW12)))</f>
        <v>⑥</v>
      </c>
      <c r="U24" s="380"/>
      <c r="V24" s="380"/>
      <c r="W24" s="367" t="s">
        <v>390</v>
      </c>
      <c r="X24" s="367"/>
      <c r="Y24" s="384">
        <f>IF(AW12="","",IF(AR12="⑥",6,IF(AR12="⑦",7,AR12)))</f>
        <v>2</v>
      </c>
      <c r="Z24" s="384"/>
      <c r="AA24" s="385"/>
      <c r="AB24" s="379">
        <f>IF(AW16="","",IF(AND(AW16=6,AR16&lt;&gt;"⑦"),"⑥",IF(AW16=7,"⑦",AW16)))</f>
        <v>6</v>
      </c>
      <c r="AC24" s="380"/>
      <c r="AD24" s="380"/>
      <c r="AE24" s="367" t="s">
        <v>390</v>
      </c>
      <c r="AF24" s="367"/>
      <c r="AG24" s="384">
        <v>7</v>
      </c>
      <c r="AH24" s="384"/>
      <c r="AI24" s="385"/>
      <c r="AJ24" s="379">
        <f>IF(AW20="","",IF(AND(AW20=6,AR20&lt;&gt;"⑦"),"⑥",IF(AW20=7,"⑦",AW20)))</f>
        <v>3</v>
      </c>
      <c r="AK24" s="380"/>
      <c r="AL24" s="380"/>
      <c r="AM24" s="367" t="s">
        <v>390</v>
      </c>
      <c r="AN24" s="367"/>
      <c r="AO24" s="384">
        <f>IF(AW20="","",IF(AR20="⑥",6,IF(AR20="⑦",7,AR20)))</f>
        <v>6</v>
      </c>
      <c r="AP24" s="384"/>
      <c r="AQ24" s="385"/>
      <c r="AR24" s="500"/>
      <c r="AS24" s="501"/>
      <c r="AT24" s="501"/>
      <c r="AU24" s="501"/>
      <c r="AV24" s="501"/>
      <c r="AW24" s="501"/>
      <c r="AX24" s="501"/>
      <c r="AY24" s="502"/>
      <c r="AZ24" s="288" t="s">
        <v>1441</v>
      </c>
      <c r="BA24" s="284"/>
      <c r="BB24" s="284"/>
      <c r="BC24" s="388" t="s">
        <v>390</v>
      </c>
      <c r="BD24" s="388"/>
      <c r="BE24" s="393">
        <v>0</v>
      </c>
      <c r="BF24" s="393"/>
      <c r="BG24" s="394"/>
      <c r="BH24" s="399">
        <f>IF(OR(AND(BI24=2,COUNTIF($BI$12:$BK$29,2)=2),AND(BI24=1,COUNTIF($BI$12:$BK$29,1)=2),AND(BI24=3,COUNTIF($BI$12:$BK$29,3)=2)),"直接対決","")</f>
      </c>
      <c r="BI24" s="415">
        <f>COUNTIF(T24:BG25,"⑥")+COUNTIF(T24:BG25,"⑦")</f>
        <v>2</v>
      </c>
      <c r="BJ24" s="415"/>
      <c r="BK24" s="415"/>
      <c r="BL24" s="428">
        <f>IF(BE24="","",4-BI24)</f>
        <v>2</v>
      </c>
      <c r="BM24" s="428"/>
      <c r="BN24" s="428"/>
      <c r="BO24" s="429"/>
    </row>
    <row r="25" spans="1:67" ht="18.75" customHeight="1">
      <c r="A25" s="13"/>
      <c r="B25" s="365"/>
      <c r="C25" s="366"/>
      <c r="D25" s="366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70"/>
      <c r="S25" s="342"/>
      <c r="T25" s="382"/>
      <c r="U25" s="382"/>
      <c r="V25" s="382"/>
      <c r="W25" s="368"/>
      <c r="X25" s="368"/>
      <c r="Y25" s="347"/>
      <c r="Z25" s="347"/>
      <c r="AA25" s="322"/>
      <c r="AB25" s="381"/>
      <c r="AC25" s="382"/>
      <c r="AD25" s="382"/>
      <c r="AE25" s="368"/>
      <c r="AF25" s="368"/>
      <c r="AG25" s="347"/>
      <c r="AH25" s="347"/>
      <c r="AI25" s="322"/>
      <c r="AJ25" s="381"/>
      <c r="AK25" s="382"/>
      <c r="AL25" s="382"/>
      <c r="AM25" s="368"/>
      <c r="AN25" s="368"/>
      <c r="AO25" s="347"/>
      <c r="AP25" s="347"/>
      <c r="AQ25" s="322"/>
      <c r="AR25" s="503"/>
      <c r="AS25" s="504"/>
      <c r="AT25" s="504"/>
      <c r="AU25" s="504"/>
      <c r="AV25" s="504"/>
      <c r="AW25" s="504"/>
      <c r="AX25" s="504"/>
      <c r="AY25" s="505"/>
      <c r="AZ25" s="285"/>
      <c r="BA25" s="286"/>
      <c r="BB25" s="286"/>
      <c r="BC25" s="389"/>
      <c r="BD25" s="389"/>
      <c r="BE25" s="395"/>
      <c r="BF25" s="395"/>
      <c r="BG25" s="396"/>
      <c r="BH25" s="400"/>
      <c r="BI25" s="416"/>
      <c r="BJ25" s="416"/>
      <c r="BK25" s="416"/>
      <c r="BL25" s="430"/>
      <c r="BM25" s="430"/>
      <c r="BN25" s="430"/>
      <c r="BO25" s="431"/>
    </row>
    <row r="26" spans="1:67" ht="18.75" customHeight="1">
      <c r="A26" s="13"/>
      <c r="B26" s="365" t="s">
        <v>391</v>
      </c>
      <c r="C26" s="366"/>
      <c r="D26" s="366"/>
      <c r="E26" s="368" t="s">
        <v>1017</v>
      </c>
      <c r="F26" s="368"/>
      <c r="G26" s="368"/>
      <c r="H26" s="368"/>
      <c r="I26" s="368"/>
      <c r="J26" s="319"/>
      <c r="K26" s="368" t="s">
        <v>391</v>
      </c>
      <c r="L26" s="368"/>
      <c r="M26" s="368"/>
      <c r="N26" s="368" t="s">
        <v>10</v>
      </c>
      <c r="O26" s="368"/>
      <c r="P26" s="368"/>
      <c r="Q26" s="368"/>
      <c r="R26" s="370"/>
      <c r="S26" s="342"/>
      <c r="T26" s="382"/>
      <c r="U26" s="382"/>
      <c r="V26" s="382"/>
      <c r="W26" s="383"/>
      <c r="X26" s="383"/>
      <c r="Y26" s="323"/>
      <c r="Z26" s="323"/>
      <c r="AA26" s="308"/>
      <c r="AB26" s="381"/>
      <c r="AC26" s="382"/>
      <c r="AD26" s="382"/>
      <c r="AE26" s="368"/>
      <c r="AF26" s="368"/>
      <c r="AG26" s="347"/>
      <c r="AH26" s="347"/>
      <c r="AI26" s="322"/>
      <c r="AJ26" s="302"/>
      <c r="AK26" s="303"/>
      <c r="AL26" s="303"/>
      <c r="AM26" s="368"/>
      <c r="AN26" s="368"/>
      <c r="AO26" s="347"/>
      <c r="AP26" s="347"/>
      <c r="AQ26" s="322"/>
      <c r="AR26" s="503"/>
      <c r="AS26" s="504"/>
      <c r="AT26" s="504"/>
      <c r="AU26" s="504"/>
      <c r="AV26" s="504"/>
      <c r="AW26" s="504"/>
      <c r="AX26" s="504"/>
      <c r="AY26" s="505"/>
      <c r="AZ26" s="386"/>
      <c r="BA26" s="387"/>
      <c r="BB26" s="387"/>
      <c r="BC26" s="390"/>
      <c r="BD26" s="390"/>
      <c r="BE26" s="397"/>
      <c r="BF26" s="397"/>
      <c r="BG26" s="398"/>
      <c r="BH26" s="401">
        <f>IF(OR(COUNTIF(BI12:BK31,2)&gt;=3,COUNTIF(BI12:BK31,1)&gt;=3),(T27+AB27+AJ27+AZ27)/(T27+AG24+Y24+AO24+BE24+AZ27+AB27+AJ27),"")</f>
        <v>0.5833333333333334</v>
      </c>
      <c r="BI26" s="297"/>
      <c r="BJ26" s="297"/>
      <c r="BK26" s="297"/>
      <c r="BL26" s="411">
        <f>RANK(BI24,BI12:BK31)</f>
        <v>2</v>
      </c>
      <c r="BM26" s="411"/>
      <c r="BN26" s="411"/>
      <c r="BO26" s="412"/>
    </row>
    <row r="27" spans="1:67" ht="6.75" customHeight="1" hidden="1">
      <c r="A27" s="13"/>
      <c r="B27" s="365"/>
      <c r="C27" s="366"/>
      <c r="D27" s="366"/>
      <c r="E27" s="319"/>
      <c r="F27" s="319"/>
      <c r="G27" s="319"/>
      <c r="H27" s="319"/>
      <c r="I27" s="319"/>
      <c r="J27" s="319"/>
      <c r="K27" s="378"/>
      <c r="L27" s="368"/>
      <c r="M27" s="368"/>
      <c r="N27" s="319"/>
      <c r="O27" s="319"/>
      <c r="P27" s="319"/>
      <c r="Q27" s="325"/>
      <c r="R27" s="326"/>
      <c r="S27" s="343"/>
      <c r="T27" s="327" t="str">
        <f>IF(T24="⑦","7",IF(T24="⑥","6",T24))</f>
        <v>6</v>
      </c>
      <c r="U27" s="344"/>
      <c r="V27" s="345"/>
      <c r="W27" s="325"/>
      <c r="X27" s="325"/>
      <c r="Y27" s="325"/>
      <c r="Z27" s="325"/>
      <c r="AA27" s="326"/>
      <c r="AB27" s="324">
        <f>IF(AB24="⑦","7",IF(AB24="⑥","6",AB24))</f>
        <v>6</v>
      </c>
      <c r="AC27" s="325"/>
      <c r="AD27" s="325"/>
      <c r="AE27" s="325"/>
      <c r="AF27" s="325"/>
      <c r="AG27" s="325"/>
      <c r="AH27" s="325"/>
      <c r="AI27" s="326"/>
      <c r="AJ27" s="324">
        <f>IF(AJ24="⑦","7",IF(AJ24="⑥","6",AJ24))</f>
        <v>3</v>
      </c>
      <c r="AK27" s="325"/>
      <c r="AL27" s="325"/>
      <c r="AM27" s="325"/>
      <c r="AN27" s="325"/>
      <c r="AO27" s="325"/>
      <c r="AP27" s="325"/>
      <c r="AQ27" s="326"/>
      <c r="AR27" s="506"/>
      <c r="AS27" s="507"/>
      <c r="AT27" s="507"/>
      <c r="AU27" s="507"/>
      <c r="AV27" s="507"/>
      <c r="AW27" s="507"/>
      <c r="AX27" s="507"/>
      <c r="AY27" s="508"/>
      <c r="AZ27" s="327" t="str">
        <f>IF(AZ24="⑦","7",IF(AZ24="⑥","6",AZ24))</f>
        <v>6</v>
      </c>
      <c r="BA27" s="327"/>
      <c r="BB27" s="327"/>
      <c r="BC27" s="327"/>
      <c r="BD27" s="327"/>
      <c r="BE27" s="327"/>
      <c r="BF27" s="327"/>
      <c r="BG27" s="346"/>
      <c r="BH27" s="402"/>
      <c r="BI27" s="287"/>
      <c r="BJ27" s="287"/>
      <c r="BK27" s="287"/>
      <c r="BL27" s="413"/>
      <c r="BM27" s="413"/>
      <c r="BN27" s="413"/>
      <c r="BO27" s="414"/>
    </row>
    <row r="28" spans="1:67" ht="18.75" customHeight="1">
      <c r="A28" s="13"/>
      <c r="B28" s="372" t="s">
        <v>388</v>
      </c>
      <c r="C28" s="371"/>
      <c r="D28" s="371"/>
      <c r="E28" s="371" t="s">
        <v>12</v>
      </c>
      <c r="F28" s="371"/>
      <c r="G28" s="371"/>
      <c r="H28" s="371"/>
      <c r="I28" s="371"/>
      <c r="J28" s="371" t="s">
        <v>389</v>
      </c>
      <c r="K28" s="371" t="s">
        <v>13</v>
      </c>
      <c r="L28" s="371"/>
      <c r="M28" s="371"/>
      <c r="N28" s="361" t="str">
        <f>IF(K28="ここに","",VLOOKUP(K28,'登録ナンバー'!$A$1:$C$616,2,0))</f>
        <v>鹿取</v>
      </c>
      <c r="O28" s="361"/>
      <c r="P28" s="361"/>
      <c r="Q28" s="361"/>
      <c r="R28" s="362"/>
      <c r="S28" s="64"/>
      <c r="T28" s="375">
        <f>IF(BE12="","",IF(AND(BE12=6,AZ12&lt;&gt;"⑦"),"⑥",IF(BE12=7,"⑦",BE12)))</f>
        <v>1</v>
      </c>
      <c r="U28" s="375"/>
      <c r="V28" s="375"/>
      <c r="W28" s="366" t="s">
        <v>390</v>
      </c>
      <c r="X28" s="366"/>
      <c r="Y28" s="289">
        <v>6</v>
      </c>
      <c r="Z28" s="289"/>
      <c r="AA28" s="290"/>
      <c r="AB28" s="295">
        <f>IF(BE16="","",IF(AND(BE16=6,AZ16&lt;&gt;"⑦"),"⑥",IF(BE16=7,"⑦",BE16)))</f>
        <v>2</v>
      </c>
      <c r="AC28" s="375"/>
      <c r="AD28" s="375"/>
      <c r="AE28" s="371" t="s">
        <v>390</v>
      </c>
      <c r="AF28" s="371"/>
      <c r="AG28" s="300">
        <v>6</v>
      </c>
      <c r="AH28" s="300"/>
      <c r="AI28" s="301"/>
      <c r="AJ28" s="296">
        <f>IF(BE20="","",IF(AND(BE20=6,AZ20&lt;&gt;"⑦"),"⑥",IF(BE20=7,"⑦",BE20)))</f>
        <v>0</v>
      </c>
      <c r="AK28" s="376"/>
      <c r="AL28" s="376"/>
      <c r="AM28" s="371" t="s">
        <v>390</v>
      </c>
      <c r="AN28" s="371"/>
      <c r="AO28" s="300">
        <v>6</v>
      </c>
      <c r="AP28" s="300"/>
      <c r="AQ28" s="301"/>
      <c r="AR28" s="295">
        <f>IF(BE24="","",IF(AND(BE24=6,AZ24&lt;&gt;"⑦"),"⑥",IF(BE24=7,"⑦",BE24)))</f>
        <v>0</v>
      </c>
      <c r="AS28" s="375"/>
      <c r="AT28" s="375"/>
      <c r="AU28" s="371" t="s">
        <v>390</v>
      </c>
      <c r="AV28" s="371"/>
      <c r="AW28" s="300">
        <v>6</v>
      </c>
      <c r="AX28" s="300"/>
      <c r="AY28" s="301"/>
      <c r="AZ28" s="493"/>
      <c r="BA28" s="493"/>
      <c r="BB28" s="493"/>
      <c r="BC28" s="493"/>
      <c r="BD28" s="493"/>
      <c r="BE28" s="493"/>
      <c r="BF28" s="493"/>
      <c r="BG28" s="494"/>
      <c r="BH28" s="403">
        <f>IF(OR(AND(BI28=2,COUNTIF($BI$12:$BK$29,2)=2),AND(BI28=1,COUNTIF($BI$12:$BK$29,1)=2),AND(BI28=3,COUNTIF($BI$12:$BK$29,3)=2)),"直接対決","")</f>
      </c>
      <c r="BI28" s="425">
        <f>COUNTIF(T28:AY29,"⑥")+COUNTIF(T28:AY29,"⑦")</f>
        <v>0</v>
      </c>
      <c r="BJ28" s="425"/>
      <c r="BK28" s="425"/>
      <c r="BL28" s="421">
        <f>IF(BE24="","",4-BI28)</f>
        <v>4</v>
      </c>
      <c r="BM28" s="421"/>
      <c r="BN28" s="421"/>
      <c r="BO28" s="422"/>
    </row>
    <row r="29" spans="1:67" ht="18.75" customHeight="1">
      <c r="A29" s="13"/>
      <c r="B29" s="365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3"/>
      <c r="O29" s="363"/>
      <c r="P29" s="363"/>
      <c r="Q29" s="363"/>
      <c r="R29" s="364"/>
      <c r="S29" s="20"/>
      <c r="T29" s="376"/>
      <c r="U29" s="376"/>
      <c r="V29" s="376"/>
      <c r="W29" s="366"/>
      <c r="X29" s="366"/>
      <c r="Y29" s="289"/>
      <c r="Z29" s="289"/>
      <c r="AA29" s="290"/>
      <c r="AB29" s="296"/>
      <c r="AC29" s="376"/>
      <c r="AD29" s="376"/>
      <c r="AE29" s="366"/>
      <c r="AF29" s="366"/>
      <c r="AG29" s="289"/>
      <c r="AH29" s="289"/>
      <c r="AI29" s="290"/>
      <c r="AJ29" s="296"/>
      <c r="AK29" s="376"/>
      <c r="AL29" s="376"/>
      <c r="AM29" s="366"/>
      <c r="AN29" s="366"/>
      <c r="AO29" s="289"/>
      <c r="AP29" s="289"/>
      <c r="AQ29" s="290"/>
      <c r="AR29" s="296"/>
      <c r="AS29" s="376"/>
      <c r="AT29" s="376"/>
      <c r="AU29" s="366"/>
      <c r="AV29" s="366"/>
      <c r="AW29" s="289"/>
      <c r="AX29" s="289"/>
      <c r="AY29" s="290"/>
      <c r="AZ29" s="493"/>
      <c r="BA29" s="493"/>
      <c r="BB29" s="493"/>
      <c r="BC29" s="493"/>
      <c r="BD29" s="493"/>
      <c r="BE29" s="493"/>
      <c r="BF29" s="493"/>
      <c r="BG29" s="494"/>
      <c r="BH29" s="404"/>
      <c r="BI29" s="426"/>
      <c r="BJ29" s="426"/>
      <c r="BK29" s="426"/>
      <c r="BL29" s="423"/>
      <c r="BM29" s="423"/>
      <c r="BN29" s="423"/>
      <c r="BO29" s="424"/>
    </row>
    <row r="30" spans="1:67" ht="18.75" customHeight="1">
      <c r="A30" s="13"/>
      <c r="B30" s="365" t="s">
        <v>391</v>
      </c>
      <c r="C30" s="366"/>
      <c r="D30" s="366"/>
      <c r="E30" s="366" t="s">
        <v>1017</v>
      </c>
      <c r="F30" s="366"/>
      <c r="G30" s="366"/>
      <c r="H30" s="366"/>
      <c r="I30" s="366"/>
      <c r="J30" s="2"/>
      <c r="K30" s="366" t="s">
        <v>391</v>
      </c>
      <c r="L30" s="366"/>
      <c r="M30" s="366"/>
      <c r="N30" s="363" t="str">
        <f>IF(K28="ここに","",VLOOKUP(K28,'登録ナンバー'!$A$1:$D$616,4,0))</f>
        <v>うさかめ</v>
      </c>
      <c r="O30" s="363"/>
      <c r="P30" s="363"/>
      <c r="Q30" s="363"/>
      <c r="R30" s="364"/>
      <c r="S30" s="68"/>
      <c r="T30" s="291"/>
      <c r="U30" s="291"/>
      <c r="V30" s="291"/>
      <c r="W30" s="292"/>
      <c r="X30" s="292"/>
      <c r="Y30" s="293"/>
      <c r="Z30" s="293"/>
      <c r="AA30" s="294"/>
      <c r="AB30" s="296"/>
      <c r="AC30" s="376"/>
      <c r="AD30" s="376"/>
      <c r="AE30" s="366"/>
      <c r="AF30" s="366"/>
      <c r="AG30" s="289"/>
      <c r="AH30" s="289"/>
      <c r="AI30" s="290"/>
      <c r="AJ30" s="296"/>
      <c r="AK30" s="376"/>
      <c r="AL30" s="376"/>
      <c r="AM30" s="366"/>
      <c r="AN30" s="366"/>
      <c r="AO30" s="289"/>
      <c r="AP30" s="289"/>
      <c r="AQ30" s="290"/>
      <c r="AR30" s="495"/>
      <c r="AS30" s="291"/>
      <c r="AT30" s="291"/>
      <c r="AU30" s="292"/>
      <c r="AV30" s="292"/>
      <c r="AW30" s="293"/>
      <c r="AX30" s="293"/>
      <c r="AY30" s="294"/>
      <c r="AZ30" s="493"/>
      <c r="BA30" s="493"/>
      <c r="BB30" s="493"/>
      <c r="BC30" s="493"/>
      <c r="BD30" s="493"/>
      <c r="BE30" s="493"/>
      <c r="BF30" s="493"/>
      <c r="BG30" s="494"/>
      <c r="BH30" s="391">
        <f>IF(OR(COUNTIF(BI12:BK31,2)&gt;=3,COUNTIF(BI12:BK31,1)&gt;=3),(AR31+AB31+AJ31+T31)/(AR31+AG28+AW28+AO28+T31+Y28+AB31+AJ31),"")</f>
        <v>0.1111111111111111</v>
      </c>
      <c r="BI30" s="427"/>
      <c r="BJ30" s="427"/>
      <c r="BK30" s="427"/>
      <c r="BL30" s="405">
        <f>RANK(BI28,BI12:BK31)</f>
        <v>5</v>
      </c>
      <c r="BM30" s="405"/>
      <c r="BN30" s="405"/>
      <c r="BO30" s="406"/>
    </row>
    <row r="31" spans="2:67" ht="6.75" customHeight="1" hidden="1">
      <c r="B31" s="365"/>
      <c r="C31" s="366"/>
      <c r="D31" s="366"/>
      <c r="E31" s="2"/>
      <c r="F31" s="2"/>
      <c r="G31" s="2"/>
      <c r="H31" s="2"/>
      <c r="I31" s="2"/>
      <c r="J31" s="2"/>
      <c r="K31" s="365"/>
      <c r="L31" s="366"/>
      <c r="M31" s="366"/>
      <c r="N31" s="2"/>
      <c r="O31" s="2"/>
      <c r="P31" s="2"/>
      <c r="Q31" s="10"/>
      <c r="R31" s="32"/>
      <c r="S31" s="32"/>
      <c r="T31" s="47">
        <f>IF(T28="⑦","7",IF(T28="⑥","6",T28))</f>
        <v>1</v>
      </c>
      <c r="AA31" s="21"/>
      <c r="AB31" s="47">
        <f>IF(AB28="⑦","7",IF(AB28="⑥","6",AB28))</f>
        <v>2</v>
      </c>
      <c r="AI31" s="21"/>
      <c r="AJ31" s="47">
        <f>IF(AJ28="⑦","7",IF(AJ28="⑥","6",AJ28))</f>
        <v>0</v>
      </c>
      <c r="AQ31" s="21"/>
      <c r="AR31" s="47">
        <f>IF(AR28="⑦","7",IF(AR28="⑥","6",AR28))</f>
        <v>0</v>
      </c>
      <c r="AY31" s="21"/>
      <c r="AZ31" s="493"/>
      <c r="BA31" s="493"/>
      <c r="BB31" s="493"/>
      <c r="BC31" s="493"/>
      <c r="BD31" s="493"/>
      <c r="BE31" s="493"/>
      <c r="BF31" s="493"/>
      <c r="BG31" s="494"/>
      <c r="BH31" s="392"/>
      <c r="BI31" s="427"/>
      <c r="BJ31" s="427"/>
      <c r="BK31" s="427"/>
      <c r="BL31" s="405"/>
      <c r="BM31" s="405"/>
      <c r="BN31" s="405"/>
      <c r="BO31" s="406"/>
    </row>
    <row r="32" spans="2:67" ht="12" customHeight="1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/>
      <c r="U32" s="46"/>
      <c r="V32" s="46"/>
      <c r="W32" s="46"/>
      <c r="X32" s="46"/>
      <c r="Y32" s="46"/>
      <c r="Z32" s="46"/>
      <c r="AA32" s="46"/>
      <c r="AB32" s="62"/>
      <c r="AC32" s="46"/>
      <c r="AD32" s="46"/>
      <c r="AE32" s="46"/>
      <c r="AF32" s="46"/>
      <c r="AG32" s="46"/>
      <c r="AH32" s="46"/>
      <c r="AI32" s="46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63"/>
      <c r="BA32" s="63"/>
      <c r="BB32" s="63"/>
      <c r="BC32" s="63"/>
      <c r="BD32" s="51"/>
      <c r="BE32" s="51"/>
      <c r="BF32" s="51"/>
      <c r="BG32" s="51"/>
      <c r="BH32" s="46"/>
      <c r="BI32" s="46"/>
      <c r="BJ32" s="46"/>
      <c r="BK32" s="46"/>
      <c r="BL32" s="46"/>
      <c r="BM32" s="46"/>
      <c r="BN32" s="46"/>
      <c r="BO32" s="46"/>
    </row>
    <row r="33" spans="2:59" ht="12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6"/>
      <c r="BA33" s="6"/>
      <c r="BB33" s="6"/>
      <c r="BC33" s="6"/>
      <c r="BD33" s="6"/>
      <c r="BE33" s="6"/>
      <c r="BF33" s="6"/>
      <c r="BG33" s="6"/>
    </row>
    <row r="34" spans="2:59" ht="12" customHeight="1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7"/>
      <c r="AB34" s="7"/>
      <c r="AJ34" s="7"/>
      <c r="AR34" s="2"/>
      <c r="AS34" s="2"/>
      <c r="AT34" s="2"/>
      <c r="AU34" s="2"/>
      <c r="AV34" s="2"/>
      <c r="AW34" s="2"/>
      <c r="AX34" s="2"/>
      <c r="AY34" s="2"/>
      <c r="AZ34" s="58"/>
      <c r="BA34" s="58"/>
      <c r="BB34" s="58"/>
      <c r="BC34" s="58"/>
      <c r="BD34" s="59"/>
      <c r="BE34" s="59"/>
      <c r="BF34" s="59"/>
      <c r="BG34" s="59"/>
    </row>
    <row r="35" spans="3:65" s="57" customFormat="1" ht="32.25" customHeight="1">
      <c r="C35" s="515" t="s">
        <v>392</v>
      </c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5"/>
      <c r="AL35" s="515"/>
      <c r="AM35" s="515"/>
      <c r="AN35" s="515"/>
      <c r="AO35" s="515"/>
      <c r="AP35" s="515"/>
      <c r="AQ35" s="515"/>
      <c r="AR35" s="515"/>
      <c r="AS35" s="515"/>
      <c r="AT35" s="515"/>
      <c r="AU35" s="515"/>
      <c r="AV35" s="515"/>
      <c r="AW35" s="515"/>
      <c r="AX35" s="515"/>
      <c r="AY35" s="515"/>
      <c r="AZ35" s="515"/>
      <c r="BA35" s="515"/>
      <c r="BB35" s="515"/>
      <c r="BC35" s="515"/>
      <c r="BD35" s="515"/>
      <c r="BE35" s="515"/>
      <c r="BF35" s="515"/>
      <c r="BG35" s="515"/>
      <c r="BH35" s="515"/>
      <c r="BL35" s="3"/>
      <c r="BM35" s="3"/>
    </row>
    <row r="36" spans="49:65" s="57" customFormat="1" ht="21" customHeight="1">
      <c r="AW36" s="3"/>
      <c r="AX36" s="3"/>
      <c r="BL36" s="3"/>
      <c r="BM36" s="3"/>
    </row>
    <row r="37" spans="99:112" ht="7.5" customHeight="1"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60:112" ht="7.5" customHeight="1">
      <c r="BH38" s="2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60:112" ht="7.5" customHeight="1">
      <c r="BH39" s="2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98:112" ht="7.5" customHeight="1"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98:112" ht="7.5" customHeight="1"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60:112" ht="7.5" customHeight="1">
      <c r="BH42" s="2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60:112" ht="7.5" customHeight="1">
      <c r="BH43" s="2"/>
      <c r="CU43" s="7"/>
      <c r="CV43" s="2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15" customFormat="1" ht="7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2"/>
      <c r="CU44" s="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</row>
    <row r="45" spans="2:112" s="15" customFormat="1" ht="7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7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</row>
    <row r="46" spans="2:112" s="15" customFormat="1" ht="7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</row>
    <row r="47" spans="2:112" s="15" customFormat="1" ht="7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</row>
    <row r="48" spans="2:116" s="15" customFormat="1" ht="7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</row>
    <row r="49" spans="2:117" s="15" customFormat="1" ht="7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27"/>
      <c r="CV49" s="3"/>
      <c r="CW49" s="3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</row>
    <row r="50" spans="2:134" s="15" customFormat="1" ht="7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27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</row>
    <row r="51" spans="2:148" s="15" customFormat="1" ht="7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</row>
    <row r="52" spans="2:157" s="15" customFormat="1" ht="7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</row>
    <row r="53" spans="2:149" s="15" customFormat="1" ht="7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</row>
    <row r="54" spans="2:135" s="15" customFormat="1" ht="7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7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</row>
    <row r="55" spans="2:135" s="15" customFormat="1" ht="7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7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</row>
    <row r="56" spans="2:134" s="15" customFormat="1" ht="7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7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</row>
    <row r="57" spans="2:135" s="15" customFormat="1" ht="7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7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</row>
    <row r="60" ht="7.5" customHeight="1">
      <c r="EF60" s="2"/>
    </row>
    <row r="70" ht="7.5" customHeight="1">
      <c r="CT70" s="7"/>
    </row>
    <row r="71" ht="7.5" customHeight="1">
      <c r="CT71" s="7"/>
    </row>
    <row r="72" ht="7.5" customHeight="1">
      <c r="CT72" s="7"/>
    </row>
    <row r="73" ht="7.5" customHeight="1">
      <c r="CT73" s="7"/>
    </row>
    <row r="74" ht="7.5" customHeight="1">
      <c r="CT74" s="7"/>
    </row>
    <row r="75" ht="7.5" customHeight="1">
      <c r="CT75" s="7"/>
    </row>
    <row r="76" spans="98:100" ht="7.5" customHeight="1">
      <c r="CT76" s="7"/>
      <c r="CV76" s="2"/>
    </row>
    <row r="77" spans="98:133" ht="7.5" customHeight="1">
      <c r="CT77" s="7"/>
      <c r="DU77" s="2"/>
      <c r="DV77" s="11"/>
      <c r="DW77" s="11"/>
      <c r="DX77" s="11"/>
      <c r="DY77" s="11"/>
      <c r="DZ77" s="11"/>
      <c r="EA77" s="11"/>
      <c r="EB77" s="11"/>
      <c r="EC77" s="11"/>
    </row>
    <row r="78" spans="98:99" ht="7.5" customHeight="1">
      <c r="CT78" s="7"/>
      <c r="CU78" s="2"/>
    </row>
    <row r="79" ht="7.5" customHeight="1">
      <c r="CT79" s="7"/>
    </row>
    <row r="80" spans="2:106" s="15" customFormat="1" ht="7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7"/>
      <c r="CU80" s="3"/>
      <c r="CV80" s="3"/>
      <c r="CW80" s="3"/>
      <c r="CX80" s="3"/>
      <c r="CY80" s="3"/>
      <c r="CZ80" s="3"/>
      <c r="DA80" s="3"/>
      <c r="DB80" s="3"/>
    </row>
    <row r="81" spans="2:142" s="15" customFormat="1" ht="7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7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</row>
    <row r="82" spans="2:149" s="15" customFormat="1" ht="7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</row>
    <row r="83" spans="2:141" s="15" customFormat="1" ht="7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</row>
    <row r="84" spans="2:127" s="15" customFormat="1" ht="7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</row>
    <row r="85" spans="2:127" s="15" customFormat="1" ht="7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</row>
    <row r="86" spans="2:127" s="15" customFormat="1" ht="7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</row>
    <row r="87" spans="2:127" s="15" customFormat="1" ht="7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</row>
    <row r="88" spans="107:127" ht="7.5" customHeight="1"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</row>
    <row r="90" ht="7.5" customHeight="1">
      <c r="DZ90" s="2"/>
    </row>
    <row r="94" spans="100:106" ht="7.5" customHeight="1">
      <c r="CV94" s="2"/>
      <c r="CW94" s="2"/>
      <c r="CX94" s="2"/>
      <c r="CY94" s="2"/>
      <c r="DA94" s="15"/>
      <c r="DB94" s="15"/>
    </row>
    <row r="95" spans="2:117" s="15" customFormat="1" ht="7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2"/>
      <c r="CW95" s="2"/>
      <c r="CX95" s="2"/>
      <c r="CY95" s="2"/>
      <c r="CZ95" s="2"/>
      <c r="DA95" s="2"/>
      <c r="DB95" s="2"/>
      <c r="DC95" s="2"/>
      <c r="DF95" s="3"/>
      <c r="DG95" s="3"/>
      <c r="DH95" s="3"/>
      <c r="DI95" s="3"/>
      <c r="DJ95" s="3"/>
      <c r="DK95" s="3"/>
      <c r="DL95" s="3"/>
      <c r="DM95" s="3"/>
    </row>
    <row r="96" spans="2:130" s="15" customFormat="1" ht="7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</row>
    <row r="97" spans="2:139" s="15" customFormat="1" ht="7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</row>
    <row r="98" spans="2:144" s="15" customFormat="1" ht="7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2"/>
      <c r="CW98" s="2"/>
      <c r="CX98" s="2"/>
      <c r="CY98" s="2"/>
      <c r="CZ98" s="2"/>
      <c r="DA98" s="2"/>
      <c r="DB98" s="2"/>
      <c r="DC98" s="2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</row>
    <row r="99" spans="2:131" s="15" customFormat="1" ht="7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2"/>
      <c r="CW99" s="2"/>
      <c r="CX99" s="2"/>
      <c r="CY99" s="2"/>
      <c r="CZ99" s="2"/>
      <c r="DA99" s="2"/>
      <c r="DB99" s="2"/>
      <c r="DC99" s="2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2"/>
    </row>
    <row r="100" spans="2:131" s="15" customFormat="1" ht="7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2"/>
      <c r="CW100" s="2"/>
      <c r="CX100" s="2"/>
      <c r="CY100" s="2"/>
      <c r="CZ100" s="2"/>
      <c r="DA100" s="2"/>
      <c r="DB100" s="2"/>
      <c r="DC100" s="2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2"/>
    </row>
    <row r="101" spans="2:131" s="15" customFormat="1" ht="7.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2"/>
      <c r="CW101" s="2"/>
      <c r="CX101" s="2"/>
      <c r="CY101" s="2"/>
      <c r="CZ101" s="2"/>
      <c r="DA101" s="2"/>
      <c r="DB101" s="2"/>
      <c r="DC101" s="2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</row>
    <row r="102" spans="2:131" s="15" customFormat="1" ht="7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2"/>
      <c r="CW102" s="2"/>
      <c r="CX102" s="2"/>
      <c r="CY102" s="2"/>
      <c r="CZ102" s="2"/>
      <c r="DA102" s="2"/>
      <c r="DB102" s="2"/>
      <c r="DC102" s="2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3"/>
    </row>
    <row r="103" spans="100:131" ht="7.5" customHeight="1">
      <c r="CV103" s="2"/>
      <c r="CW103" s="2"/>
      <c r="CX103" s="2"/>
      <c r="CY103" s="2"/>
      <c r="CZ103" s="2"/>
      <c r="DA103" s="2"/>
      <c r="DB103" s="2"/>
      <c r="DC103" s="2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2"/>
    </row>
    <row r="104" spans="100:131" ht="7.5" customHeight="1">
      <c r="CV104" s="2"/>
      <c r="CW104" s="2"/>
      <c r="CX104" s="2"/>
      <c r="CY104" s="2"/>
      <c r="CZ104" s="2"/>
      <c r="DA104" s="2"/>
      <c r="DB104" s="2"/>
      <c r="DC104" s="2"/>
      <c r="EA104" s="2"/>
    </row>
    <row r="105" spans="100:131" ht="7.5" customHeight="1">
      <c r="CV105" s="2"/>
      <c r="CW105" s="2"/>
      <c r="CX105" s="2"/>
      <c r="CY105" s="2"/>
      <c r="CZ105" s="2"/>
      <c r="DA105" s="2"/>
      <c r="DB105" s="2"/>
      <c r="DC105" s="2"/>
      <c r="EA105" s="2"/>
    </row>
    <row r="106" spans="100:107" ht="7.5" customHeight="1">
      <c r="CV106" s="2"/>
      <c r="CW106" s="2"/>
      <c r="CX106" s="2"/>
      <c r="CY106" s="2"/>
      <c r="CZ106" s="2"/>
      <c r="DA106" s="2"/>
      <c r="DB106" s="2"/>
      <c r="DC106" s="2"/>
    </row>
    <row r="107" spans="100:104" ht="7.5" customHeight="1">
      <c r="CV107" s="2"/>
      <c r="CW107" s="2"/>
      <c r="CX107" s="2"/>
      <c r="CY107" s="2"/>
      <c r="CZ107" s="2"/>
    </row>
    <row r="108" ht="7.5" customHeight="1">
      <c r="CZ108" s="2"/>
    </row>
  </sheetData>
  <mergeCells count="160">
    <mergeCell ref="AM12:AN14"/>
    <mergeCell ref="E26:I26"/>
    <mergeCell ref="N26:R26"/>
    <mergeCell ref="E14:I14"/>
    <mergeCell ref="N14:R14"/>
    <mergeCell ref="E18:I18"/>
    <mergeCell ref="N18:R18"/>
    <mergeCell ref="E12:I13"/>
    <mergeCell ref="E16:I17"/>
    <mergeCell ref="T20:V22"/>
    <mergeCell ref="AR8:AY9"/>
    <mergeCell ref="N30:R30"/>
    <mergeCell ref="C35:BH35"/>
    <mergeCell ref="J12:J13"/>
    <mergeCell ref="J16:J17"/>
    <mergeCell ref="J20:J21"/>
    <mergeCell ref="J24:J25"/>
    <mergeCell ref="J28:J29"/>
    <mergeCell ref="BH18:BH19"/>
    <mergeCell ref="BH20:BH21"/>
    <mergeCell ref="AU12:AV14"/>
    <mergeCell ref="BE16:BG18"/>
    <mergeCell ref="BE20:BG22"/>
    <mergeCell ref="AZ16:BB18"/>
    <mergeCell ref="BC12:BD14"/>
    <mergeCell ref="AZ20:BB22"/>
    <mergeCell ref="BC20:BD22"/>
    <mergeCell ref="AU16:AV18"/>
    <mergeCell ref="BH22:BH23"/>
    <mergeCell ref="AR16:AT18"/>
    <mergeCell ref="AZ28:BG31"/>
    <mergeCell ref="AR28:AT30"/>
    <mergeCell ref="BC16:BD18"/>
    <mergeCell ref="AW20:AY22"/>
    <mergeCell ref="AR24:AY27"/>
    <mergeCell ref="AR20:AT22"/>
    <mergeCell ref="AU20:AV22"/>
    <mergeCell ref="AW16:AY18"/>
    <mergeCell ref="BH8:BH9"/>
    <mergeCell ref="BH12:BH13"/>
    <mergeCell ref="BH14:BH15"/>
    <mergeCell ref="BH16:BH17"/>
    <mergeCell ref="K12:M13"/>
    <mergeCell ref="N12:R13"/>
    <mergeCell ref="T12:AA15"/>
    <mergeCell ref="K16:M17"/>
    <mergeCell ref="N16:R17"/>
    <mergeCell ref="N22:R22"/>
    <mergeCell ref="AJ20:AQ23"/>
    <mergeCell ref="Y20:AA22"/>
    <mergeCell ref="AM16:AN18"/>
    <mergeCell ref="AB16:AI19"/>
    <mergeCell ref="AE20:AF22"/>
    <mergeCell ref="AJ16:AL18"/>
    <mergeCell ref="N20:R21"/>
    <mergeCell ref="B2:BG3"/>
    <mergeCell ref="B6:BG7"/>
    <mergeCell ref="B8:S11"/>
    <mergeCell ref="T8:AA9"/>
    <mergeCell ref="AB8:AI9"/>
    <mergeCell ref="AJ8:AQ9"/>
    <mergeCell ref="AJ10:AQ11"/>
    <mergeCell ref="AR10:AY11"/>
    <mergeCell ref="T10:AA11"/>
    <mergeCell ref="AB10:AI11"/>
    <mergeCell ref="B12:D13"/>
    <mergeCell ref="K14:M15"/>
    <mergeCell ref="B14:D15"/>
    <mergeCell ref="AW12:AY14"/>
    <mergeCell ref="AR12:AT14"/>
    <mergeCell ref="AO12:AQ14"/>
    <mergeCell ref="AJ12:AL14"/>
    <mergeCell ref="AE12:AF14"/>
    <mergeCell ref="AG12:AI14"/>
    <mergeCell ref="AB12:AD14"/>
    <mergeCell ref="BL12:BO13"/>
    <mergeCell ref="BJ8:BO9"/>
    <mergeCell ref="AZ10:BG11"/>
    <mergeCell ref="BH10:BI11"/>
    <mergeCell ref="BJ10:BO11"/>
    <mergeCell ref="AZ8:BG9"/>
    <mergeCell ref="AZ12:BB14"/>
    <mergeCell ref="BE12:BG14"/>
    <mergeCell ref="BI12:BK13"/>
    <mergeCell ref="BI14:BK15"/>
    <mergeCell ref="BL24:BO25"/>
    <mergeCell ref="BL16:BO17"/>
    <mergeCell ref="BI18:BK19"/>
    <mergeCell ref="BL18:BO19"/>
    <mergeCell ref="BL22:BO23"/>
    <mergeCell ref="BI22:BK23"/>
    <mergeCell ref="BL30:BO31"/>
    <mergeCell ref="BL14:BO15"/>
    <mergeCell ref="BI20:BK21"/>
    <mergeCell ref="BL26:BO27"/>
    <mergeCell ref="BI24:BK25"/>
    <mergeCell ref="BL20:BO21"/>
    <mergeCell ref="BL28:BO29"/>
    <mergeCell ref="BI28:BK29"/>
    <mergeCell ref="BI16:BK17"/>
    <mergeCell ref="BI30:BK31"/>
    <mergeCell ref="BI26:BK27"/>
    <mergeCell ref="AU28:AV30"/>
    <mergeCell ref="AW28:AY30"/>
    <mergeCell ref="AZ24:BB26"/>
    <mergeCell ref="BC24:BD26"/>
    <mergeCell ref="BH30:BH31"/>
    <mergeCell ref="BE24:BG26"/>
    <mergeCell ref="BH24:BH25"/>
    <mergeCell ref="BH26:BH27"/>
    <mergeCell ref="BH28:BH29"/>
    <mergeCell ref="AO28:AQ30"/>
    <mergeCell ref="T28:V30"/>
    <mergeCell ref="W28:X30"/>
    <mergeCell ref="Y28:AA30"/>
    <mergeCell ref="AB28:AD30"/>
    <mergeCell ref="AE28:AF30"/>
    <mergeCell ref="AG28:AI30"/>
    <mergeCell ref="AJ28:AL30"/>
    <mergeCell ref="AM28:AN30"/>
    <mergeCell ref="W24:X26"/>
    <mergeCell ref="Y24:AA26"/>
    <mergeCell ref="AO24:AQ26"/>
    <mergeCell ref="AO16:AQ18"/>
    <mergeCell ref="AM24:AN26"/>
    <mergeCell ref="AG24:AI26"/>
    <mergeCell ref="AJ24:AL26"/>
    <mergeCell ref="AB20:AD22"/>
    <mergeCell ref="AG20:AI22"/>
    <mergeCell ref="Y16:AA18"/>
    <mergeCell ref="AE24:AF26"/>
    <mergeCell ref="K20:M21"/>
    <mergeCell ref="W20:X22"/>
    <mergeCell ref="T16:V18"/>
    <mergeCell ref="W16:X18"/>
    <mergeCell ref="K18:M19"/>
    <mergeCell ref="K22:M23"/>
    <mergeCell ref="K26:M27"/>
    <mergeCell ref="AB24:AD26"/>
    <mergeCell ref="T24:V26"/>
    <mergeCell ref="K28:M29"/>
    <mergeCell ref="E30:I30"/>
    <mergeCell ref="B16:D17"/>
    <mergeCell ref="B28:D29"/>
    <mergeCell ref="B24:D25"/>
    <mergeCell ref="B22:D23"/>
    <mergeCell ref="B20:D21"/>
    <mergeCell ref="B18:D19"/>
    <mergeCell ref="E20:I21"/>
    <mergeCell ref="E22:I22"/>
    <mergeCell ref="D4:BG4"/>
    <mergeCell ref="F5:AI5"/>
    <mergeCell ref="N28:R29"/>
    <mergeCell ref="B30:D31"/>
    <mergeCell ref="K24:M25"/>
    <mergeCell ref="N24:R25"/>
    <mergeCell ref="K30:M31"/>
    <mergeCell ref="E28:I29"/>
    <mergeCell ref="E24:I25"/>
    <mergeCell ref="B26:D27"/>
  </mergeCells>
  <conditionalFormatting sqref="E14 B14 B22 B18 K14 N14 B26 E18 K18 N18 E22 K22 N22 E26 K26 N26 E30 K30 N30">
    <cfRule type="expression" priority="1" dxfId="0" stopIfTrue="1">
      <formula>$AV$14=2</formula>
    </cfRule>
    <cfRule type="expression" priority="2" dxfId="1" stopIfTrue="1">
      <formula>$AV$14=1</formula>
    </cfRule>
  </conditionalFormatting>
  <printOptions/>
  <pageMargins left="0" right="0" top="0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EU157"/>
  <sheetViews>
    <sheetView zoomScaleSheetLayoutView="100" workbookViewId="0" topLeftCell="A16">
      <selection activeCell="DN52" sqref="DN52"/>
    </sheetView>
  </sheetViews>
  <sheetFormatPr defaultColWidth="1.25" defaultRowHeight="7.5" customHeight="1"/>
  <cols>
    <col min="1" max="1" width="0.6171875" style="3" customWidth="1"/>
    <col min="2" max="2" width="3.375" style="3" hidden="1" customWidth="1"/>
    <col min="3" max="4" width="1.25" style="3" hidden="1" customWidth="1"/>
    <col min="5" max="5" width="2.375" style="3" hidden="1" customWidth="1"/>
    <col min="6" max="9" width="1.25" style="3" customWidth="1"/>
    <col min="10" max="10" width="1.875" style="3" customWidth="1"/>
    <col min="11" max="11" width="1.25" style="3" customWidth="1"/>
    <col min="12" max="13" width="1.25" style="3" hidden="1" customWidth="1"/>
    <col min="14" max="14" width="3.125" style="3" hidden="1" customWidth="1"/>
    <col min="15" max="18" width="1.25" style="3" customWidth="1"/>
    <col min="19" max="19" width="2.50390625" style="3" customWidth="1"/>
    <col min="20" max="22" width="1.25" style="3" customWidth="1"/>
    <col min="23" max="23" width="1.00390625" style="3" customWidth="1"/>
    <col min="24" max="26" width="1.25" style="3" customWidth="1"/>
    <col min="27" max="27" width="0.2421875" style="3" customWidth="1"/>
    <col min="28" max="30" width="1.25" style="3" customWidth="1"/>
    <col min="31" max="31" width="0.74609375" style="3" customWidth="1"/>
    <col min="32" max="34" width="1.25" style="3" customWidth="1"/>
    <col min="35" max="35" width="1.37890625" style="3" hidden="1" customWidth="1"/>
    <col min="36" max="38" width="1.25" style="3" customWidth="1"/>
    <col min="39" max="39" width="0.875" style="3" customWidth="1"/>
    <col min="40" max="42" width="1.25" style="3" customWidth="1"/>
    <col min="43" max="43" width="0.12890625" style="3" customWidth="1"/>
    <col min="44" max="44" width="1.12109375" style="3" customWidth="1"/>
    <col min="45" max="51" width="1.25" style="3" customWidth="1"/>
    <col min="52" max="52" width="0.37109375" style="3" customWidth="1"/>
    <col min="53" max="53" width="3.25390625" style="3" hidden="1" customWidth="1"/>
    <col min="54" max="55" width="1.25" style="3" hidden="1" customWidth="1"/>
    <col min="56" max="56" width="3.25390625" style="3" hidden="1" customWidth="1"/>
    <col min="57" max="59" width="1.25" style="3" customWidth="1"/>
    <col min="60" max="60" width="1.625" style="3" customWidth="1"/>
    <col min="61" max="61" width="1.25" style="3" customWidth="1"/>
    <col min="62" max="62" width="0.6171875" style="3" customWidth="1"/>
    <col min="63" max="64" width="1.25" style="3" hidden="1" customWidth="1"/>
    <col min="65" max="65" width="2.75390625" style="3" hidden="1" customWidth="1"/>
    <col min="66" max="73" width="1.25" style="3" customWidth="1"/>
    <col min="74" max="74" width="0.875" style="3" customWidth="1"/>
    <col min="75" max="77" width="1.25" style="3" customWidth="1"/>
    <col min="78" max="78" width="0.2421875" style="3" customWidth="1"/>
    <col min="79" max="79" width="1.25" style="3" customWidth="1"/>
    <col min="80" max="80" width="0.74609375" style="3" customWidth="1"/>
    <col min="81" max="81" width="1.25" style="3" customWidth="1"/>
    <col min="82" max="82" width="0.875" style="3" customWidth="1"/>
    <col min="83" max="83" width="1.25" style="3" customWidth="1"/>
    <col min="84" max="84" width="1.75390625" style="3" customWidth="1"/>
    <col min="85" max="85" width="0.74609375" style="3" customWidth="1"/>
    <col min="86" max="86" width="0.2421875" style="3" customWidth="1"/>
    <col min="87" max="88" width="1.25" style="3" customWidth="1"/>
    <col min="89" max="89" width="0.5" style="3" customWidth="1"/>
    <col min="90" max="90" width="0.875" style="3" customWidth="1"/>
    <col min="91" max="91" width="1.25" style="3" customWidth="1"/>
    <col min="92" max="92" width="1.12109375" style="3" customWidth="1"/>
    <col min="93" max="93" width="1.25" style="3" customWidth="1"/>
    <col min="94" max="94" width="0.12890625" style="3" customWidth="1"/>
    <col min="95" max="95" width="1.12109375" style="3" customWidth="1"/>
    <col min="96" max="255" width="1.25" style="3" customWidth="1"/>
    <col min="256" max="16384" width="1.25" style="3" customWidth="1"/>
  </cols>
  <sheetData>
    <row r="1" spans="3:103" ht="12" customHeight="1">
      <c r="C1" s="359" t="s">
        <v>1164</v>
      </c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  <c r="BB1" s="359"/>
      <c r="BC1" s="359"/>
      <c r="BD1" s="359"/>
      <c r="BE1" s="359"/>
      <c r="BF1" s="359"/>
      <c r="BG1" s="359"/>
      <c r="BH1" s="359"/>
      <c r="BI1" s="359"/>
      <c r="BJ1" s="359"/>
      <c r="BK1" s="359"/>
      <c r="BL1" s="359"/>
      <c r="BM1" s="359"/>
      <c r="BN1" s="359"/>
      <c r="BO1" s="359"/>
      <c r="BP1" s="359"/>
      <c r="BQ1" s="359"/>
      <c r="BR1" s="359"/>
      <c r="BS1" s="359"/>
      <c r="BT1" s="359"/>
      <c r="BU1" s="359"/>
      <c r="BV1" s="359"/>
      <c r="BW1" s="359"/>
      <c r="BX1" s="359"/>
      <c r="BY1" s="359"/>
      <c r="BZ1" s="359"/>
      <c r="CA1" s="359"/>
      <c r="CB1" s="359"/>
      <c r="CC1" s="359"/>
      <c r="CD1" s="359"/>
      <c r="CE1" s="359"/>
      <c r="CF1" s="359"/>
      <c r="CG1" s="359"/>
      <c r="CH1" s="359"/>
      <c r="CI1" s="359"/>
      <c r="CJ1" s="359"/>
      <c r="CK1" s="359"/>
      <c r="CL1" s="359"/>
      <c r="CM1" s="359"/>
      <c r="CN1" s="359"/>
      <c r="CO1" s="359"/>
      <c r="CP1" s="359"/>
      <c r="CQ1" s="359"/>
      <c r="CR1" s="359"/>
      <c r="CS1" s="359"/>
      <c r="CT1" s="359"/>
      <c r="CU1" s="359"/>
      <c r="CV1" s="359"/>
      <c r="CW1" s="359"/>
      <c r="CX1" s="359"/>
      <c r="CY1" s="359"/>
    </row>
    <row r="2" spans="3:103" ht="12" customHeight="1"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  <c r="AN2" s="359"/>
      <c r="AO2" s="359"/>
      <c r="AP2" s="359"/>
      <c r="AQ2" s="359"/>
      <c r="AR2" s="359"/>
      <c r="AS2" s="359"/>
      <c r="AT2" s="359"/>
      <c r="AU2" s="359"/>
      <c r="AV2" s="359"/>
      <c r="AW2" s="359"/>
      <c r="AX2" s="359"/>
      <c r="AY2" s="359"/>
      <c r="AZ2" s="359"/>
      <c r="BA2" s="359"/>
      <c r="BB2" s="359"/>
      <c r="BC2" s="359"/>
      <c r="BD2" s="359"/>
      <c r="BE2" s="359"/>
      <c r="BF2" s="359"/>
      <c r="BG2" s="359"/>
      <c r="BH2" s="359"/>
      <c r="BI2" s="359"/>
      <c r="BJ2" s="359"/>
      <c r="BK2" s="359"/>
      <c r="BL2" s="359"/>
      <c r="BM2" s="359"/>
      <c r="BN2" s="359"/>
      <c r="BO2" s="359"/>
      <c r="BP2" s="359"/>
      <c r="BQ2" s="359"/>
      <c r="BR2" s="359"/>
      <c r="BS2" s="359"/>
      <c r="BT2" s="359"/>
      <c r="BU2" s="359"/>
      <c r="BV2" s="359"/>
      <c r="BW2" s="359"/>
      <c r="BX2" s="359"/>
      <c r="BY2" s="359"/>
      <c r="BZ2" s="359"/>
      <c r="CA2" s="359"/>
      <c r="CB2" s="359"/>
      <c r="CC2" s="359"/>
      <c r="CD2" s="359"/>
      <c r="CE2" s="359"/>
      <c r="CF2" s="359"/>
      <c r="CG2" s="359"/>
      <c r="CH2" s="359"/>
      <c r="CI2" s="359"/>
      <c r="CJ2" s="359"/>
      <c r="CK2" s="359"/>
      <c r="CL2" s="359"/>
      <c r="CM2" s="359"/>
      <c r="CN2" s="359"/>
      <c r="CO2" s="359"/>
      <c r="CP2" s="359"/>
      <c r="CQ2" s="359"/>
      <c r="CR2" s="359"/>
      <c r="CS2" s="359"/>
      <c r="CT2" s="359"/>
      <c r="CU2" s="359"/>
      <c r="CV2" s="359"/>
      <c r="CW2" s="359"/>
      <c r="CX2" s="359"/>
      <c r="CY2" s="359"/>
    </row>
    <row r="3" spans="3:103" ht="12" customHeight="1"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359"/>
      <c r="AN3" s="359"/>
      <c r="AO3" s="359"/>
      <c r="AP3" s="359"/>
      <c r="AQ3" s="359"/>
      <c r="AR3" s="359"/>
      <c r="AS3" s="359"/>
      <c r="AT3" s="359"/>
      <c r="AU3" s="359"/>
      <c r="AV3" s="359"/>
      <c r="AW3" s="359"/>
      <c r="AX3" s="359"/>
      <c r="AY3" s="359"/>
      <c r="AZ3" s="359"/>
      <c r="BA3" s="359"/>
      <c r="BB3" s="359"/>
      <c r="BC3" s="359"/>
      <c r="BD3" s="359"/>
      <c r="BE3" s="359"/>
      <c r="BF3" s="359"/>
      <c r="BG3" s="359"/>
      <c r="BH3" s="359"/>
      <c r="BI3" s="359"/>
      <c r="BJ3" s="359"/>
      <c r="BK3" s="359"/>
      <c r="BL3" s="359"/>
      <c r="BM3" s="359"/>
      <c r="BN3" s="359"/>
      <c r="BO3" s="359"/>
      <c r="BP3" s="359"/>
      <c r="BQ3" s="359"/>
      <c r="BR3" s="359"/>
      <c r="BS3" s="359"/>
      <c r="BT3" s="359"/>
      <c r="BU3" s="359"/>
      <c r="BV3" s="359"/>
      <c r="BW3" s="359"/>
      <c r="BX3" s="359"/>
      <c r="BY3" s="359"/>
      <c r="BZ3" s="359"/>
      <c r="CA3" s="359"/>
      <c r="CB3" s="359"/>
      <c r="CC3" s="359"/>
      <c r="CD3" s="359"/>
      <c r="CE3" s="359"/>
      <c r="CF3" s="359"/>
      <c r="CG3" s="359"/>
      <c r="CH3" s="359"/>
      <c r="CI3" s="359"/>
      <c r="CJ3" s="359"/>
      <c r="CK3" s="359"/>
      <c r="CL3" s="359"/>
      <c r="CM3" s="359"/>
      <c r="CN3" s="359"/>
      <c r="CO3" s="359"/>
      <c r="CP3" s="359"/>
      <c r="CQ3" s="359"/>
      <c r="CR3" s="359"/>
      <c r="CS3" s="359"/>
      <c r="CT3" s="359"/>
      <c r="CU3" s="359"/>
      <c r="CV3" s="359"/>
      <c r="CW3" s="359"/>
      <c r="CX3" s="359"/>
      <c r="CY3" s="359"/>
    </row>
    <row r="4" spans="3:102" ht="35.25" customHeight="1">
      <c r="C4" s="31"/>
      <c r="D4" s="31"/>
      <c r="E4" s="31"/>
      <c r="F4" s="359" t="s">
        <v>1358</v>
      </c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</row>
    <row r="5" spans="3:102" ht="12" customHeight="1">
      <c r="C5" s="366" t="s">
        <v>36</v>
      </c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BA5" s="366" t="s">
        <v>47</v>
      </c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</row>
    <row r="6" spans="3:102" ht="12" customHeight="1" thickBot="1"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6"/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6"/>
      <c r="AM6" s="526"/>
      <c r="AN6" s="526"/>
      <c r="AO6" s="526"/>
      <c r="AP6" s="526"/>
      <c r="AQ6" s="526"/>
      <c r="AR6" s="526"/>
      <c r="AS6" s="526"/>
      <c r="AT6" s="526"/>
      <c r="AU6" s="526"/>
      <c r="AV6" s="526"/>
      <c r="AW6" s="526"/>
      <c r="AX6" s="526"/>
      <c r="AY6" s="526"/>
      <c r="BA6" s="366"/>
      <c r="BB6" s="366"/>
      <c r="BC6" s="366"/>
      <c r="BD6" s="366"/>
      <c r="BE6" s="366"/>
      <c r="BF6" s="366"/>
      <c r="BG6" s="366"/>
      <c r="BH6" s="366"/>
      <c r="BI6" s="366"/>
      <c r="BJ6" s="366"/>
      <c r="BK6" s="366"/>
      <c r="BL6" s="366"/>
      <c r="BM6" s="366"/>
      <c r="BN6" s="366"/>
      <c r="BO6" s="366"/>
      <c r="BP6" s="366"/>
      <c r="BQ6" s="366"/>
      <c r="BR6" s="366"/>
      <c r="BS6" s="366"/>
      <c r="BT6" s="366"/>
      <c r="BU6" s="366"/>
      <c r="BV6" s="366"/>
      <c r="BW6" s="366"/>
      <c r="BX6" s="366"/>
      <c r="BY6" s="366"/>
      <c r="BZ6" s="366"/>
      <c r="CA6" s="366"/>
      <c r="CB6" s="366"/>
      <c r="CC6" s="366"/>
      <c r="CD6" s="366"/>
      <c r="CE6" s="366"/>
      <c r="CF6" s="366"/>
      <c r="CG6" s="366"/>
      <c r="CH6" s="366"/>
      <c r="CI6" s="366"/>
      <c r="CJ6" s="366"/>
      <c r="CK6" s="366"/>
      <c r="CL6" s="366"/>
      <c r="CM6" s="366"/>
      <c r="CN6" s="366"/>
      <c r="CO6" s="366"/>
      <c r="CP6" s="366"/>
      <c r="CQ6" s="366"/>
      <c r="CR6" s="366"/>
      <c r="CS6" s="366"/>
      <c r="CT6" s="366"/>
      <c r="CU6" s="366"/>
      <c r="CV6" s="366"/>
      <c r="CW6" s="366"/>
      <c r="CX6" s="366"/>
    </row>
    <row r="7" spans="1:102" ht="12" customHeight="1">
      <c r="A7" s="13"/>
      <c r="C7" s="365" t="s">
        <v>385</v>
      </c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458"/>
      <c r="T7" s="463" t="str">
        <f>F11</f>
        <v>高瀬</v>
      </c>
      <c r="U7" s="366"/>
      <c r="V7" s="366"/>
      <c r="W7" s="366"/>
      <c r="X7" s="366"/>
      <c r="Y7" s="366"/>
      <c r="Z7" s="366"/>
      <c r="AA7" s="458"/>
      <c r="AB7" s="463" t="str">
        <f>F15</f>
        <v>北野</v>
      </c>
      <c r="AC7" s="366"/>
      <c r="AD7" s="366"/>
      <c r="AE7" s="366"/>
      <c r="AF7" s="366"/>
      <c r="AG7" s="366"/>
      <c r="AH7" s="366"/>
      <c r="AI7" s="458"/>
      <c r="AJ7" s="463" t="str">
        <f>F19</f>
        <v>福岡</v>
      </c>
      <c r="AK7" s="366"/>
      <c r="AL7" s="366"/>
      <c r="AM7" s="366"/>
      <c r="AN7" s="366"/>
      <c r="AO7" s="366"/>
      <c r="AP7" s="366"/>
      <c r="AQ7" s="458"/>
      <c r="AR7" s="443">
        <f>IF(AR13&lt;&gt;"","取得","")</f>
      </c>
      <c r="AT7" s="366" t="s">
        <v>386</v>
      </c>
      <c r="AU7" s="366"/>
      <c r="AV7" s="366"/>
      <c r="AW7" s="366"/>
      <c r="AX7" s="366"/>
      <c r="AY7" s="440"/>
      <c r="AZ7" s="5"/>
      <c r="BA7" s="13"/>
      <c r="BB7" s="570" t="s">
        <v>402</v>
      </c>
      <c r="BC7" s="438"/>
      <c r="BD7" s="438"/>
      <c r="BE7" s="438"/>
      <c r="BF7" s="438"/>
      <c r="BG7" s="438"/>
      <c r="BH7" s="438"/>
      <c r="BI7" s="438"/>
      <c r="BJ7" s="438"/>
      <c r="BK7" s="438"/>
      <c r="BL7" s="438"/>
      <c r="BM7" s="438"/>
      <c r="BN7" s="438"/>
      <c r="BO7" s="438"/>
      <c r="BP7" s="438"/>
      <c r="BQ7" s="438"/>
      <c r="BR7" s="462"/>
      <c r="BS7" s="461" t="str">
        <f>BE11</f>
        <v>坂口</v>
      </c>
      <c r="BT7" s="438"/>
      <c r="BU7" s="438"/>
      <c r="BV7" s="438"/>
      <c r="BW7" s="438"/>
      <c r="BX7" s="438"/>
      <c r="BY7" s="438"/>
      <c r="BZ7" s="462"/>
      <c r="CA7" s="461" t="str">
        <f>BE15</f>
        <v>宮岡</v>
      </c>
      <c r="CB7" s="438"/>
      <c r="CC7" s="438"/>
      <c r="CD7" s="438"/>
      <c r="CE7" s="438"/>
      <c r="CF7" s="438"/>
      <c r="CG7" s="438"/>
      <c r="CH7" s="462"/>
      <c r="CI7" s="461" t="str">
        <f>BE19</f>
        <v>北野</v>
      </c>
      <c r="CJ7" s="438"/>
      <c r="CK7" s="438"/>
      <c r="CL7" s="438"/>
      <c r="CM7" s="438"/>
      <c r="CN7" s="438"/>
      <c r="CO7" s="438"/>
      <c r="CP7" s="550"/>
      <c r="CQ7" s="490" t="str">
        <f>IF(CQ13&lt;&gt;"","取得","")</f>
        <v>取得</v>
      </c>
      <c r="CR7" s="46"/>
      <c r="CS7" s="438" t="s">
        <v>386</v>
      </c>
      <c r="CT7" s="438"/>
      <c r="CU7" s="438"/>
      <c r="CV7" s="438"/>
      <c r="CW7" s="438"/>
      <c r="CX7" s="439"/>
    </row>
    <row r="8" spans="1:102" ht="12" customHeight="1">
      <c r="A8" s="13"/>
      <c r="C8" s="365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458"/>
      <c r="T8" s="463"/>
      <c r="U8" s="366"/>
      <c r="V8" s="366"/>
      <c r="W8" s="366"/>
      <c r="X8" s="366"/>
      <c r="Y8" s="366"/>
      <c r="Z8" s="366"/>
      <c r="AA8" s="458"/>
      <c r="AB8" s="463"/>
      <c r="AC8" s="366"/>
      <c r="AD8" s="366"/>
      <c r="AE8" s="366"/>
      <c r="AF8" s="366"/>
      <c r="AG8" s="366"/>
      <c r="AH8" s="366"/>
      <c r="AI8" s="458"/>
      <c r="AJ8" s="463"/>
      <c r="AK8" s="366"/>
      <c r="AL8" s="366"/>
      <c r="AM8" s="366"/>
      <c r="AN8" s="366"/>
      <c r="AO8" s="366"/>
      <c r="AP8" s="366"/>
      <c r="AQ8" s="458"/>
      <c r="AR8" s="443"/>
      <c r="AT8" s="366"/>
      <c r="AU8" s="366"/>
      <c r="AV8" s="366"/>
      <c r="AW8" s="366"/>
      <c r="AX8" s="366"/>
      <c r="AY8" s="440"/>
      <c r="AZ8" s="5"/>
      <c r="BB8" s="365"/>
      <c r="BC8" s="366"/>
      <c r="BD8" s="366"/>
      <c r="BE8" s="366"/>
      <c r="BF8" s="366"/>
      <c r="BG8" s="366"/>
      <c r="BH8" s="366"/>
      <c r="BI8" s="366"/>
      <c r="BJ8" s="366"/>
      <c r="BK8" s="366"/>
      <c r="BL8" s="366"/>
      <c r="BM8" s="366"/>
      <c r="BN8" s="366"/>
      <c r="BO8" s="366"/>
      <c r="BP8" s="366"/>
      <c r="BQ8" s="366"/>
      <c r="BR8" s="458"/>
      <c r="BS8" s="463"/>
      <c r="BT8" s="366"/>
      <c r="BU8" s="366"/>
      <c r="BV8" s="366"/>
      <c r="BW8" s="366"/>
      <c r="BX8" s="366"/>
      <c r="BY8" s="366"/>
      <c r="BZ8" s="458"/>
      <c r="CA8" s="463"/>
      <c r="CB8" s="366"/>
      <c r="CC8" s="366"/>
      <c r="CD8" s="366"/>
      <c r="CE8" s="366"/>
      <c r="CF8" s="366"/>
      <c r="CG8" s="366"/>
      <c r="CH8" s="458"/>
      <c r="CI8" s="463"/>
      <c r="CJ8" s="366"/>
      <c r="CK8" s="366"/>
      <c r="CL8" s="366"/>
      <c r="CM8" s="366"/>
      <c r="CN8" s="366"/>
      <c r="CO8" s="366"/>
      <c r="CP8" s="441"/>
      <c r="CQ8" s="443"/>
      <c r="CS8" s="366"/>
      <c r="CT8" s="366"/>
      <c r="CU8" s="366"/>
      <c r="CV8" s="366"/>
      <c r="CW8" s="366"/>
      <c r="CX8" s="440"/>
    </row>
    <row r="9" spans="1:102" ht="12" customHeight="1">
      <c r="A9" s="13"/>
      <c r="C9" s="365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458"/>
      <c r="T9" s="463" t="str">
        <f>O11</f>
        <v>植垣</v>
      </c>
      <c r="U9" s="366"/>
      <c r="V9" s="366"/>
      <c r="W9" s="366"/>
      <c r="X9" s="366"/>
      <c r="Y9" s="366"/>
      <c r="Z9" s="366"/>
      <c r="AA9" s="458"/>
      <c r="AB9" s="463" t="str">
        <f>O15</f>
        <v>更家</v>
      </c>
      <c r="AC9" s="366"/>
      <c r="AD9" s="366"/>
      <c r="AE9" s="366"/>
      <c r="AF9" s="366"/>
      <c r="AG9" s="366"/>
      <c r="AH9" s="366"/>
      <c r="AI9" s="366"/>
      <c r="AJ9" s="463" t="str">
        <f>O19</f>
        <v>岩崎</v>
      </c>
      <c r="AK9" s="366"/>
      <c r="AL9" s="366"/>
      <c r="AM9" s="366"/>
      <c r="AN9" s="366"/>
      <c r="AO9" s="366"/>
      <c r="AP9" s="366"/>
      <c r="AQ9" s="458"/>
      <c r="AR9" s="443">
        <f>IF(AR13&lt;&gt;"","ゲーム率","")</f>
      </c>
      <c r="AS9" s="366"/>
      <c r="AT9" s="366" t="s">
        <v>387</v>
      </c>
      <c r="AU9" s="366"/>
      <c r="AV9" s="366"/>
      <c r="AW9" s="366"/>
      <c r="AX9" s="366"/>
      <c r="AY9" s="440"/>
      <c r="AZ9" s="5"/>
      <c r="BB9" s="365"/>
      <c r="BC9" s="366"/>
      <c r="BD9" s="366"/>
      <c r="BE9" s="366"/>
      <c r="BF9" s="366"/>
      <c r="BG9" s="366"/>
      <c r="BH9" s="366"/>
      <c r="BI9" s="366"/>
      <c r="BJ9" s="366"/>
      <c r="BK9" s="366"/>
      <c r="BL9" s="366"/>
      <c r="BM9" s="366"/>
      <c r="BN9" s="366"/>
      <c r="BO9" s="366"/>
      <c r="BP9" s="366"/>
      <c r="BQ9" s="366"/>
      <c r="BR9" s="458"/>
      <c r="BS9" s="463" t="str">
        <f>BN11</f>
        <v>田中</v>
      </c>
      <c r="BT9" s="366"/>
      <c r="BU9" s="366"/>
      <c r="BV9" s="366"/>
      <c r="BW9" s="366"/>
      <c r="BX9" s="366"/>
      <c r="BY9" s="366"/>
      <c r="BZ9" s="458"/>
      <c r="CA9" s="463" t="str">
        <f>BN15</f>
        <v>中島</v>
      </c>
      <c r="CB9" s="366"/>
      <c r="CC9" s="366"/>
      <c r="CD9" s="366"/>
      <c r="CE9" s="366"/>
      <c r="CF9" s="366"/>
      <c r="CG9" s="366"/>
      <c r="CH9" s="366"/>
      <c r="CI9" s="463" t="str">
        <f>BN19</f>
        <v>出口</v>
      </c>
      <c r="CJ9" s="366"/>
      <c r="CK9" s="366"/>
      <c r="CL9" s="366"/>
      <c r="CM9" s="366"/>
      <c r="CN9" s="366"/>
      <c r="CO9" s="366"/>
      <c r="CP9" s="458"/>
      <c r="CQ9" s="443" t="str">
        <f>IF(CQ13&lt;&gt;"","ゲーム率","")</f>
        <v>ゲーム率</v>
      </c>
      <c r="CR9" s="366"/>
      <c r="CS9" s="366" t="s">
        <v>387</v>
      </c>
      <c r="CT9" s="366"/>
      <c r="CU9" s="366"/>
      <c r="CV9" s="366"/>
      <c r="CW9" s="366"/>
      <c r="CX9" s="440"/>
    </row>
    <row r="10" spans="1:102" ht="12" customHeight="1">
      <c r="A10" s="13"/>
      <c r="C10" s="459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460"/>
      <c r="T10" s="464"/>
      <c r="U10" s="292"/>
      <c r="V10" s="292"/>
      <c r="W10" s="292"/>
      <c r="X10" s="292"/>
      <c r="Y10" s="292"/>
      <c r="Z10" s="292"/>
      <c r="AA10" s="460"/>
      <c r="AB10" s="464"/>
      <c r="AC10" s="292"/>
      <c r="AD10" s="292"/>
      <c r="AE10" s="292"/>
      <c r="AF10" s="292"/>
      <c r="AG10" s="292"/>
      <c r="AH10" s="292"/>
      <c r="AI10" s="292"/>
      <c r="AJ10" s="464"/>
      <c r="AK10" s="292"/>
      <c r="AL10" s="292"/>
      <c r="AM10" s="292"/>
      <c r="AN10" s="292"/>
      <c r="AO10" s="292"/>
      <c r="AP10" s="292"/>
      <c r="AQ10" s="460"/>
      <c r="AR10" s="444"/>
      <c r="AS10" s="292"/>
      <c r="AT10" s="292"/>
      <c r="AU10" s="292"/>
      <c r="AV10" s="292"/>
      <c r="AW10" s="292"/>
      <c r="AX10" s="292"/>
      <c r="AY10" s="445"/>
      <c r="AZ10" s="5"/>
      <c r="BB10" s="459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460"/>
      <c r="BS10" s="464"/>
      <c r="BT10" s="292"/>
      <c r="BU10" s="292"/>
      <c r="BV10" s="292"/>
      <c r="BW10" s="292"/>
      <c r="BX10" s="292"/>
      <c r="BY10" s="292"/>
      <c r="BZ10" s="460"/>
      <c r="CA10" s="464"/>
      <c r="CB10" s="292"/>
      <c r="CC10" s="292"/>
      <c r="CD10" s="292"/>
      <c r="CE10" s="292"/>
      <c r="CF10" s="292"/>
      <c r="CG10" s="292"/>
      <c r="CH10" s="292"/>
      <c r="CI10" s="464"/>
      <c r="CJ10" s="292"/>
      <c r="CK10" s="292"/>
      <c r="CL10" s="292"/>
      <c r="CM10" s="292"/>
      <c r="CN10" s="292"/>
      <c r="CO10" s="292"/>
      <c r="CP10" s="460"/>
      <c r="CQ10" s="444"/>
      <c r="CR10" s="292"/>
      <c r="CS10" s="292"/>
      <c r="CT10" s="292"/>
      <c r="CU10" s="292"/>
      <c r="CV10" s="292"/>
      <c r="CW10" s="292"/>
      <c r="CX10" s="445"/>
    </row>
    <row r="11" spans="1:102" s="2" customFormat="1" ht="12" customHeight="1">
      <c r="A11" s="73"/>
      <c r="B11" s="587">
        <f>AV13</f>
        <v>2</v>
      </c>
      <c r="C11" s="551" t="s">
        <v>14</v>
      </c>
      <c r="D11" s="552"/>
      <c r="E11" s="552"/>
      <c r="F11" s="566" t="str">
        <f>IF(C11="ここに","",VLOOKUP(C11,'登録ナンバー'!$A$1:$C$619,2,0))</f>
        <v>高瀬</v>
      </c>
      <c r="G11" s="566"/>
      <c r="H11" s="566"/>
      <c r="I11" s="566"/>
      <c r="J11" s="566"/>
      <c r="K11" s="562" t="s">
        <v>389</v>
      </c>
      <c r="L11" s="566" t="s">
        <v>15</v>
      </c>
      <c r="M11" s="566"/>
      <c r="N11" s="566"/>
      <c r="O11" s="566" t="str">
        <f>IF(L11="ここに","",VLOOKUP(L11,'登録ナンバー'!$A$1:$C$619,2,0))</f>
        <v>植垣</v>
      </c>
      <c r="P11" s="566"/>
      <c r="Q11" s="566"/>
      <c r="R11" s="566"/>
      <c r="S11" s="566"/>
      <c r="T11" s="571">
        <f>IF(AB11="","丸付き数字は試合順番","")</f>
      </c>
      <c r="U11" s="572"/>
      <c r="V11" s="572"/>
      <c r="W11" s="572"/>
      <c r="X11" s="572"/>
      <c r="Y11" s="572"/>
      <c r="Z11" s="572"/>
      <c r="AA11" s="573"/>
      <c r="AB11" s="538" t="s">
        <v>1360</v>
      </c>
      <c r="AC11" s="388"/>
      <c r="AD11" s="388"/>
      <c r="AE11" s="388" t="s">
        <v>390</v>
      </c>
      <c r="AF11" s="388">
        <v>4</v>
      </c>
      <c r="AG11" s="388"/>
      <c r="AH11" s="388"/>
      <c r="AI11" s="529"/>
      <c r="AJ11" s="538">
        <v>3</v>
      </c>
      <c r="AK11" s="388"/>
      <c r="AL11" s="388"/>
      <c r="AM11" s="388" t="s">
        <v>390</v>
      </c>
      <c r="AN11" s="388">
        <v>6</v>
      </c>
      <c r="AO11" s="388"/>
      <c r="AP11" s="388"/>
      <c r="AQ11" s="529"/>
      <c r="AR11" s="399">
        <f>IF(COUNTIF(AS11:AU24,1)=2,"直接対決","")</f>
      </c>
      <c r="AS11" s="415">
        <f>COUNTIF(T11:AQ12,"⑥")+COUNTIF(T11:AQ12,"⑦")</f>
        <v>1</v>
      </c>
      <c r="AT11" s="415"/>
      <c r="AU11" s="415"/>
      <c r="AV11" s="428">
        <f>IF(AB11="","",2-AS11)</f>
        <v>1</v>
      </c>
      <c r="AW11" s="428"/>
      <c r="AX11" s="428"/>
      <c r="AY11" s="429"/>
      <c r="AZ11" s="585"/>
      <c r="BA11" s="587">
        <f>CU13</f>
        <v>3</v>
      </c>
      <c r="BB11" s="551" t="s">
        <v>16</v>
      </c>
      <c r="BC11" s="552"/>
      <c r="BD11" s="552"/>
      <c r="BE11" s="552" t="str">
        <f>IF(BB11="ここに","",VLOOKUP(BB11,'登録ナンバー'!$A$1:$C$619,2,0))</f>
        <v>坂口</v>
      </c>
      <c r="BF11" s="552"/>
      <c r="BG11" s="552"/>
      <c r="BH11" s="552"/>
      <c r="BI11" s="552"/>
      <c r="BJ11" s="569" t="s">
        <v>389</v>
      </c>
      <c r="BK11" s="552" t="s">
        <v>852</v>
      </c>
      <c r="BL11" s="552"/>
      <c r="BM11" s="552"/>
      <c r="BN11" s="552" t="s">
        <v>841</v>
      </c>
      <c r="BO11" s="552"/>
      <c r="BP11" s="552"/>
      <c r="BQ11" s="552"/>
      <c r="BR11" s="552"/>
      <c r="BS11" s="628">
        <f>IF(CA11="","丸付き数字は試合順番","")</f>
      </c>
      <c r="BT11" s="484"/>
      <c r="BU11" s="484"/>
      <c r="BV11" s="484"/>
      <c r="BW11" s="484"/>
      <c r="BX11" s="484"/>
      <c r="BY11" s="484"/>
      <c r="BZ11" s="485"/>
      <c r="CA11" s="546">
        <v>4</v>
      </c>
      <c r="CB11" s="453"/>
      <c r="CC11" s="453"/>
      <c r="CD11" s="453" t="s">
        <v>390</v>
      </c>
      <c r="CE11" s="453">
        <v>6</v>
      </c>
      <c r="CF11" s="453"/>
      <c r="CG11" s="453"/>
      <c r="CH11" s="532"/>
      <c r="CI11" s="546" t="s">
        <v>1362</v>
      </c>
      <c r="CJ11" s="453"/>
      <c r="CK11" s="453"/>
      <c r="CL11" s="453" t="s">
        <v>390</v>
      </c>
      <c r="CM11" s="453">
        <v>6</v>
      </c>
      <c r="CN11" s="453"/>
      <c r="CO11" s="453"/>
      <c r="CP11" s="532"/>
      <c r="CQ11" s="403">
        <f>IF(COUNTIF(CR11:CT24,1)=2,"直接対決","")</f>
      </c>
      <c r="CR11" s="425">
        <f>COUNTIF(BS11:CP12,"⑥")+COUNTIF(BS11:CP12,"⑦")</f>
        <v>1</v>
      </c>
      <c r="CS11" s="425"/>
      <c r="CT11" s="425"/>
      <c r="CU11" s="421">
        <f>IF(CA11="","",2-CR11)</f>
        <v>1</v>
      </c>
      <c r="CV11" s="421"/>
      <c r="CW11" s="421"/>
      <c r="CX11" s="422"/>
    </row>
    <row r="12" spans="1:102" s="2" customFormat="1" ht="12" customHeight="1">
      <c r="A12" s="73"/>
      <c r="B12" s="587"/>
      <c r="C12" s="553"/>
      <c r="D12" s="554"/>
      <c r="E12" s="554"/>
      <c r="F12" s="567"/>
      <c r="G12" s="567"/>
      <c r="H12" s="567"/>
      <c r="I12" s="567"/>
      <c r="J12" s="567"/>
      <c r="K12" s="562"/>
      <c r="L12" s="567"/>
      <c r="M12" s="567"/>
      <c r="N12" s="567"/>
      <c r="O12" s="567"/>
      <c r="P12" s="567"/>
      <c r="Q12" s="567"/>
      <c r="R12" s="567"/>
      <c r="S12" s="567"/>
      <c r="T12" s="574"/>
      <c r="U12" s="575"/>
      <c r="V12" s="575"/>
      <c r="W12" s="575"/>
      <c r="X12" s="575"/>
      <c r="Y12" s="575"/>
      <c r="Z12" s="575"/>
      <c r="AA12" s="576"/>
      <c r="AB12" s="539"/>
      <c r="AC12" s="389"/>
      <c r="AD12" s="389"/>
      <c r="AE12" s="389"/>
      <c r="AF12" s="389"/>
      <c r="AG12" s="389"/>
      <c r="AH12" s="389"/>
      <c r="AI12" s="530"/>
      <c r="AJ12" s="539"/>
      <c r="AK12" s="389"/>
      <c r="AL12" s="389"/>
      <c r="AM12" s="389"/>
      <c r="AN12" s="389"/>
      <c r="AO12" s="389"/>
      <c r="AP12" s="389"/>
      <c r="AQ12" s="530"/>
      <c r="AR12" s="400"/>
      <c r="AS12" s="416"/>
      <c r="AT12" s="416"/>
      <c r="AU12" s="416"/>
      <c r="AV12" s="430"/>
      <c r="AW12" s="430"/>
      <c r="AX12" s="430"/>
      <c r="AY12" s="431"/>
      <c r="AZ12" s="586"/>
      <c r="BA12" s="587"/>
      <c r="BB12" s="553"/>
      <c r="BC12" s="554"/>
      <c r="BD12" s="554"/>
      <c r="BE12" s="554"/>
      <c r="BF12" s="554"/>
      <c r="BG12" s="554"/>
      <c r="BH12" s="554"/>
      <c r="BI12" s="554"/>
      <c r="BJ12" s="569"/>
      <c r="BK12" s="554"/>
      <c r="BL12" s="554"/>
      <c r="BM12" s="554"/>
      <c r="BN12" s="554"/>
      <c r="BO12" s="554"/>
      <c r="BP12" s="554"/>
      <c r="BQ12" s="554"/>
      <c r="BR12" s="554"/>
      <c r="BS12" s="629"/>
      <c r="BT12" s="486"/>
      <c r="BU12" s="486"/>
      <c r="BV12" s="486"/>
      <c r="BW12" s="486"/>
      <c r="BX12" s="486"/>
      <c r="BY12" s="486"/>
      <c r="BZ12" s="487"/>
      <c r="CA12" s="547"/>
      <c r="CB12" s="454"/>
      <c r="CC12" s="454"/>
      <c r="CD12" s="454"/>
      <c r="CE12" s="454"/>
      <c r="CF12" s="454"/>
      <c r="CG12" s="454"/>
      <c r="CH12" s="533"/>
      <c r="CI12" s="547"/>
      <c r="CJ12" s="454"/>
      <c r="CK12" s="454"/>
      <c r="CL12" s="454"/>
      <c r="CM12" s="454"/>
      <c r="CN12" s="454"/>
      <c r="CO12" s="454"/>
      <c r="CP12" s="533"/>
      <c r="CQ12" s="404"/>
      <c r="CR12" s="426"/>
      <c r="CS12" s="426"/>
      <c r="CT12" s="426"/>
      <c r="CU12" s="423"/>
      <c r="CV12" s="423"/>
      <c r="CW12" s="423"/>
      <c r="CX12" s="424"/>
    </row>
    <row r="13" spans="1:102" ht="18" customHeight="1">
      <c r="A13" s="13"/>
      <c r="C13" s="553" t="s">
        <v>391</v>
      </c>
      <c r="D13" s="554"/>
      <c r="E13" s="554"/>
      <c r="F13" s="567" t="str">
        <f>IF(C11="ここに","",VLOOKUP(C11,'登録ナンバー'!$A$1:$D$619,4,0))</f>
        <v>うさかめ</v>
      </c>
      <c r="G13" s="567"/>
      <c r="H13" s="567"/>
      <c r="I13" s="567"/>
      <c r="J13" s="567"/>
      <c r="K13" s="316"/>
      <c r="L13" s="562" t="s">
        <v>391</v>
      </c>
      <c r="M13" s="562"/>
      <c r="N13" s="562"/>
      <c r="O13" s="562" t="str">
        <f>IF(L11="ここに","",VLOOKUP(L11,'登録ナンバー'!$A$1:$D$619,4,0))</f>
        <v>うさかめ</v>
      </c>
      <c r="P13" s="562"/>
      <c r="Q13" s="562"/>
      <c r="R13" s="562"/>
      <c r="S13" s="580"/>
      <c r="T13" s="574"/>
      <c r="U13" s="575"/>
      <c r="V13" s="575"/>
      <c r="W13" s="575"/>
      <c r="X13" s="575"/>
      <c r="Y13" s="575"/>
      <c r="Z13" s="575"/>
      <c r="AA13" s="576"/>
      <c r="AB13" s="539"/>
      <c r="AC13" s="389"/>
      <c r="AD13" s="389"/>
      <c r="AE13" s="389"/>
      <c r="AF13" s="389"/>
      <c r="AG13" s="389"/>
      <c r="AH13" s="389"/>
      <c r="AI13" s="530"/>
      <c r="AJ13" s="539"/>
      <c r="AK13" s="389"/>
      <c r="AL13" s="389"/>
      <c r="AM13" s="389"/>
      <c r="AN13" s="389"/>
      <c r="AO13" s="389"/>
      <c r="AP13" s="389"/>
      <c r="AQ13" s="530"/>
      <c r="AR13" s="401">
        <f>IF(OR(COUNTIF(AS11:AU22,2)=3,COUNTIF(AS11:AU22,1)=3),(AB14+AJ14)/(AB14+AJ14+AF11+AN11),"")</f>
      </c>
      <c r="AS13" s="297"/>
      <c r="AT13" s="297"/>
      <c r="AU13" s="297"/>
      <c r="AV13" s="411">
        <f>IF(AR13&lt;&gt;"",RANK(AR13,AR13:AR26),RANK(AS11,AS11:AU24))</f>
        <v>2</v>
      </c>
      <c r="AW13" s="411"/>
      <c r="AX13" s="411"/>
      <c r="AY13" s="412"/>
      <c r="AZ13" s="5"/>
      <c r="BB13" s="553" t="s">
        <v>391</v>
      </c>
      <c r="BC13" s="554"/>
      <c r="BD13" s="554"/>
      <c r="BE13" s="554" t="str">
        <f>IF(BB11="ここに","",VLOOKUP(BB11,'登録ナンバー'!$A$1:$D$619,4,0))</f>
        <v>サプラ　</v>
      </c>
      <c r="BF13" s="554"/>
      <c r="BG13" s="554"/>
      <c r="BH13" s="554"/>
      <c r="BI13" s="554"/>
      <c r="BJ13" s="123"/>
      <c r="BK13" s="569" t="s">
        <v>391</v>
      </c>
      <c r="BL13" s="569"/>
      <c r="BM13" s="569"/>
      <c r="BN13" s="569" t="s">
        <v>17</v>
      </c>
      <c r="BO13" s="569"/>
      <c r="BP13" s="569"/>
      <c r="BQ13" s="569"/>
      <c r="BR13" s="581"/>
      <c r="BS13" s="629"/>
      <c r="BT13" s="486"/>
      <c r="BU13" s="486"/>
      <c r="BV13" s="486"/>
      <c r="BW13" s="486"/>
      <c r="BX13" s="486"/>
      <c r="BY13" s="486"/>
      <c r="BZ13" s="487"/>
      <c r="CA13" s="547"/>
      <c r="CB13" s="454"/>
      <c r="CC13" s="454"/>
      <c r="CD13" s="454"/>
      <c r="CE13" s="454"/>
      <c r="CF13" s="454"/>
      <c r="CG13" s="454"/>
      <c r="CH13" s="533"/>
      <c r="CI13" s="547"/>
      <c r="CJ13" s="454"/>
      <c r="CK13" s="454"/>
      <c r="CL13" s="454"/>
      <c r="CM13" s="454"/>
      <c r="CN13" s="454"/>
      <c r="CO13" s="454"/>
      <c r="CP13" s="533"/>
      <c r="CQ13" s="391">
        <f>IF(OR(COUNTIF(CR11:CT22,2)=3,COUNTIF(CR11:CT22,1)=3),(CA14+CI14)/(CA14+CI14+CE11+CM11),"")</f>
        <v>0.4782608695652174</v>
      </c>
      <c r="CR13" s="427"/>
      <c r="CS13" s="427"/>
      <c r="CT13" s="427"/>
      <c r="CU13" s="405">
        <f>IF(CQ13&lt;&gt;"",RANK(CQ13,CQ13:CQ26),RANK(CR11,CR11:CT24))</f>
        <v>3</v>
      </c>
      <c r="CV13" s="405"/>
      <c r="CW13" s="405"/>
      <c r="CX13" s="406"/>
    </row>
    <row r="14" spans="1:102" ht="4.5" customHeight="1" hidden="1">
      <c r="A14" s="13"/>
      <c r="C14" s="555"/>
      <c r="D14" s="556"/>
      <c r="E14" s="556"/>
      <c r="F14" s="316"/>
      <c r="G14" s="316"/>
      <c r="H14" s="316"/>
      <c r="I14" s="316"/>
      <c r="J14" s="318"/>
      <c r="K14" s="316"/>
      <c r="L14" s="563"/>
      <c r="M14" s="563"/>
      <c r="N14" s="563"/>
      <c r="O14" s="316"/>
      <c r="P14" s="316"/>
      <c r="Q14" s="316"/>
      <c r="R14" s="320"/>
      <c r="S14" s="321"/>
      <c r="T14" s="577"/>
      <c r="U14" s="578"/>
      <c r="V14" s="578"/>
      <c r="W14" s="578"/>
      <c r="X14" s="578"/>
      <c r="Y14" s="578"/>
      <c r="Z14" s="578"/>
      <c r="AA14" s="579"/>
      <c r="AB14" s="324" t="str">
        <f>IF(AB11="⑦","7",IF(AB11="⑥","6",AB11))</f>
        <v>6</v>
      </c>
      <c r="AC14" s="327"/>
      <c r="AD14" s="327"/>
      <c r="AE14" s="327"/>
      <c r="AF14" s="327"/>
      <c r="AG14" s="327"/>
      <c r="AH14" s="327"/>
      <c r="AI14" s="327"/>
      <c r="AJ14" s="324">
        <f>IF(AJ11="⑦","7",IF(AJ11="⑥","6",AJ11))</f>
        <v>3</v>
      </c>
      <c r="AK14" s="327"/>
      <c r="AL14" s="327"/>
      <c r="AM14" s="327"/>
      <c r="AN14" s="327"/>
      <c r="AO14" s="327"/>
      <c r="AP14" s="327"/>
      <c r="AQ14" s="328"/>
      <c r="AR14" s="402"/>
      <c r="AS14" s="287"/>
      <c r="AT14" s="287"/>
      <c r="AU14" s="287"/>
      <c r="AV14" s="413"/>
      <c r="AW14" s="413"/>
      <c r="AX14" s="413"/>
      <c r="AY14" s="414"/>
      <c r="AZ14" s="5"/>
      <c r="BB14" s="555"/>
      <c r="BC14" s="556"/>
      <c r="BD14" s="556"/>
      <c r="BE14" s="123"/>
      <c r="BF14" s="123"/>
      <c r="BG14" s="123"/>
      <c r="BH14" s="123"/>
      <c r="BI14" s="138"/>
      <c r="BJ14" s="123"/>
      <c r="BK14" s="556"/>
      <c r="BL14" s="556"/>
      <c r="BM14" s="556"/>
      <c r="BN14" s="229"/>
      <c r="BO14" s="229"/>
      <c r="BP14" s="229"/>
      <c r="BQ14" s="230"/>
      <c r="BR14" s="231"/>
      <c r="BS14" s="630"/>
      <c r="BT14" s="488"/>
      <c r="BU14" s="488"/>
      <c r="BV14" s="488"/>
      <c r="BW14" s="488"/>
      <c r="BX14" s="488"/>
      <c r="BY14" s="488"/>
      <c r="BZ14" s="489"/>
      <c r="CA14" s="28">
        <f>IF(CA11="⑦","7",IF(CA11="⑥","6",CA11))</f>
        <v>4</v>
      </c>
      <c r="CB14" s="29"/>
      <c r="CC14" s="29"/>
      <c r="CD14" s="29"/>
      <c r="CE14" s="29"/>
      <c r="CF14" s="29"/>
      <c r="CG14" s="29"/>
      <c r="CH14" s="29"/>
      <c r="CI14" s="28" t="str">
        <f>IF(CI11="⑦","7",IF(CI11="⑥","6",CI11))</f>
        <v>7</v>
      </c>
      <c r="CJ14" s="29"/>
      <c r="CK14" s="29"/>
      <c r="CL14" s="29"/>
      <c r="CM14" s="29"/>
      <c r="CN14" s="29"/>
      <c r="CO14" s="29"/>
      <c r="CP14" s="30"/>
      <c r="CQ14" s="392"/>
      <c r="CR14" s="450"/>
      <c r="CS14" s="450"/>
      <c r="CT14" s="450"/>
      <c r="CU14" s="407"/>
      <c r="CV14" s="407"/>
      <c r="CW14" s="407"/>
      <c r="CX14" s="408"/>
    </row>
    <row r="15" spans="1:102" ht="12" customHeight="1">
      <c r="A15" s="13"/>
      <c r="B15" s="587">
        <f>AV17</f>
        <v>3</v>
      </c>
      <c r="C15" s="551" t="s">
        <v>30</v>
      </c>
      <c r="D15" s="552"/>
      <c r="E15" s="552"/>
      <c r="F15" s="552" t="str">
        <f>IF(C15="ここに","",VLOOKUP(C15,'登録ナンバー'!$A$1:$C$619,2,0))</f>
        <v>北野</v>
      </c>
      <c r="G15" s="552"/>
      <c r="H15" s="552"/>
      <c r="I15" s="552"/>
      <c r="J15" s="552"/>
      <c r="K15" s="569" t="s">
        <v>389</v>
      </c>
      <c r="L15" s="552" t="s">
        <v>852</v>
      </c>
      <c r="M15" s="552"/>
      <c r="N15" s="552"/>
      <c r="O15" s="552" t="s">
        <v>31</v>
      </c>
      <c r="P15" s="552"/>
      <c r="Q15" s="552"/>
      <c r="R15" s="552"/>
      <c r="S15" s="582"/>
      <c r="T15" s="584">
        <f>IF(AB11="","",IF(AND(AF11=6,AB11&lt;&gt;"⑦"),"⑥",IF(AF11=7,"⑦",AF11)))</f>
        <v>4</v>
      </c>
      <c r="U15" s="371"/>
      <c r="V15" s="371"/>
      <c r="W15" s="371" t="s">
        <v>390</v>
      </c>
      <c r="X15" s="371">
        <f>IF(AB11="","",IF(AB11="⑥",6,IF(AB11="⑦",7,AB11)))</f>
        <v>6</v>
      </c>
      <c r="Y15" s="371"/>
      <c r="Z15" s="371"/>
      <c r="AA15" s="568"/>
      <c r="AB15" s="477"/>
      <c r="AC15" s="478"/>
      <c r="AD15" s="478"/>
      <c r="AE15" s="478"/>
      <c r="AF15" s="478"/>
      <c r="AG15" s="478"/>
      <c r="AH15" s="478"/>
      <c r="AI15" s="478"/>
      <c r="AJ15" s="546">
        <v>3</v>
      </c>
      <c r="AK15" s="453"/>
      <c r="AL15" s="453"/>
      <c r="AM15" s="453" t="s">
        <v>390</v>
      </c>
      <c r="AN15" s="453">
        <v>6</v>
      </c>
      <c r="AO15" s="453"/>
      <c r="AP15" s="453"/>
      <c r="AQ15" s="532"/>
      <c r="AR15" s="403">
        <f>IF(COUNTIF(AS11:AU26,1)=2,"直接対決","")</f>
      </c>
      <c r="AS15" s="425">
        <f>COUNTIF(T15:AQ16,"⑥")+COUNTIF(T15:AQ16,"⑦")</f>
        <v>0</v>
      </c>
      <c r="AT15" s="425"/>
      <c r="AU15" s="425"/>
      <c r="AV15" s="421">
        <f>IF(AB11="","",2-AS15)</f>
        <v>2</v>
      </c>
      <c r="AW15" s="421"/>
      <c r="AX15" s="421"/>
      <c r="AY15" s="422"/>
      <c r="AZ15" s="585"/>
      <c r="BA15" s="587">
        <f>CU17</f>
        <v>2</v>
      </c>
      <c r="BB15" s="551" t="s">
        <v>25</v>
      </c>
      <c r="BC15" s="552"/>
      <c r="BD15" s="552"/>
      <c r="BE15" s="566" t="str">
        <f>IF(BB15="ここに","",VLOOKUP(BB15,'登録ナンバー'!$A$1:$C$619,2,0))</f>
        <v>宮岡</v>
      </c>
      <c r="BF15" s="566"/>
      <c r="BG15" s="566"/>
      <c r="BH15" s="566"/>
      <c r="BI15" s="566"/>
      <c r="BJ15" s="562" t="s">
        <v>389</v>
      </c>
      <c r="BK15" s="566" t="s">
        <v>26</v>
      </c>
      <c r="BL15" s="566"/>
      <c r="BM15" s="566"/>
      <c r="BN15" s="566" t="str">
        <f>IF(BK15="ここに","",VLOOKUP(BK15,'登録ナンバー'!$A$1:$C$619,2,0))</f>
        <v>中島</v>
      </c>
      <c r="BO15" s="566"/>
      <c r="BP15" s="566"/>
      <c r="BQ15" s="566"/>
      <c r="BR15" s="615"/>
      <c r="BS15" s="617" t="str">
        <f>IF(CA11="","",IF(AND(CE11=6,CA11&lt;&gt;"⑦"),"⑥",IF(CE11=7,"⑦",CE11)))</f>
        <v>⑥</v>
      </c>
      <c r="BT15" s="367"/>
      <c r="BU15" s="367"/>
      <c r="BV15" s="367" t="s">
        <v>390</v>
      </c>
      <c r="BW15" s="367">
        <f>IF(CA11="","",IF(CA11="⑥",6,IF(CA11="⑦",7,CA11)))</f>
        <v>4</v>
      </c>
      <c r="BX15" s="367"/>
      <c r="BY15" s="367"/>
      <c r="BZ15" s="369"/>
      <c r="CA15" s="540"/>
      <c r="CB15" s="541"/>
      <c r="CC15" s="541"/>
      <c r="CD15" s="541"/>
      <c r="CE15" s="541"/>
      <c r="CF15" s="541"/>
      <c r="CG15" s="541"/>
      <c r="CH15" s="541"/>
      <c r="CI15" s="538">
        <v>4</v>
      </c>
      <c r="CJ15" s="388"/>
      <c r="CK15" s="388"/>
      <c r="CL15" s="388" t="s">
        <v>390</v>
      </c>
      <c r="CM15" s="388">
        <v>6</v>
      </c>
      <c r="CN15" s="388"/>
      <c r="CO15" s="388"/>
      <c r="CP15" s="529"/>
      <c r="CQ15" s="399">
        <f>IF(COUNTIF(CR11:CT26,1)=2,"直接対決","")</f>
      </c>
      <c r="CR15" s="415">
        <f>COUNTIF(BS15:CP16,"⑥")+COUNTIF(BS15:CP16,"⑦")</f>
        <v>1</v>
      </c>
      <c r="CS15" s="415"/>
      <c r="CT15" s="415"/>
      <c r="CU15" s="428">
        <f>IF(CA11="","",2-CR15)</f>
        <v>1</v>
      </c>
      <c r="CV15" s="428"/>
      <c r="CW15" s="428"/>
      <c r="CX15" s="429"/>
    </row>
    <row r="16" spans="1:102" ht="12" customHeight="1">
      <c r="A16" s="13"/>
      <c r="B16" s="587"/>
      <c r="C16" s="553"/>
      <c r="D16" s="554"/>
      <c r="E16" s="554"/>
      <c r="F16" s="554"/>
      <c r="G16" s="554"/>
      <c r="H16" s="554"/>
      <c r="I16" s="554"/>
      <c r="J16" s="554"/>
      <c r="K16" s="569"/>
      <c r="L16" s="554"/>
      <c r="M16" s="554"/>
      <c r="N16" s="554"/>
      <c r="O16" s="554"/>
      <c r="P16" s="554"/>
      <c r="Q16" s="554"/>
      <c r="R16" s="554"/>
      <c r="S16" s="583"/>
      <c r="T16" s="463"/>
      <c r="U16" s="366"/>
      <c r="V16" s="366"/>
      <c r="W16" s="366"/>
      <c r="X16" s="366"/>
      <c r="Y16" s="366"/>
      <c r="Z16" s="366"/>
      <c r="AA16" s="458"/>
      <c r="AB16" s="479"/>
      <c r="AC16" s="480"/>
      <c r="AD16" s="480"/>
      <c r="AE16" s="480"/>
      <c r="AF16" s="480"/>
      <c r="AG16" s="480"/>
      <c r="AH16" s="480"/>
      <c r="AI16" s="480"/>
      <c r="AJ16" s="547"/>
      <c r="AK16" s="454"/>
      <c r="AL16" s="454"/>
      <c r="AM16" s="454"/>
      <c r="AN16" s="454"/>
      <c r="AO16" s="454"/>
      <c r="AP16" s="454"/>
      <c r="AQ16" s="533"/>
      <c r="AR16" s="404"/>
      <c r="AS16" s="426"/>
      <c r="AT16" s="426"/>
      <c r="AU16" s="426"/>
      <c r="AV16" s="423"/>
      <c r="AW16" s="423"/>
      <c r="AX16" s="423"/>
      <c r="AY16" s="424"/>
      <c r="AZ16" s="586"/>
      <c r="BA16" s="587"/>
      <c r="BB16" s="553"/>
      <c r="BC16" s="554"/>
      <c r="BD16" s="554"/>
      <c r="BE16" s="567"/>
      <c r="BF16" s="567"/>
      <c r="BG16" s="567"/>
      <c r="BH16" s="567"/>
      <c r="BI16" s="567"/>
      <c r="BJ16" s="562"/>
      <c r="BK16" s="567"/>
      <c r="BL16" s="567"/>
      <c r="BM16" s="567"/>
      <c r="BN16" s="567"/>
      <c r="BO16" s="567"/>
      <c r="BP16" s="567"/>
      <c r="BQ16" s="567"/>
      <c r="BR16" s="616"/>
      <c r="BS16" s="618"/>
      <c r="BT16" s="368"/>
      <c r="BU16" s="368"/>
      <c r="BV16" s="368"/>
      <c r="BW16" s="368"/>
      <c r="BX16" s="368"/>
      <c r="BY16" s="368"/>
      <c r="BZ16" s="370"/>
      <c r="CA16" s="542"/>
      <c r="CB16" s="543"/>
      <c r="CC16" s="543"/>
      <c r="CD16" s="543"/>
      <c r="CE16" s="543"/>
      <c r="CF16" s="543"/>
      <c r="CG16" s="543"/>
      <c r="CH16" s="543"/>
      <c r="CI16" s="539"/>
      <c r="CJ16" s="389"/>
      <c r="CK16" s="389"/>
      <c r="CL16" s="389"/>
      <c r="CM16" s="389"/>
      <c r="CN16" s="389"/>
      <c r="CO16" s="389"/>
      <c r="CP16" s="530"/>
      <c r="CQ16" s="400"/>
      <c r="CR16" s="416"/>
      <c r="CS16" s="416"/>
      <c r="CT16" s="416"/>
      <c r="CU16" s="430"/>
      <c r="CV16" s="430"/>
      <c r="CW16" s="430"/>
      <c r="CX16" s="431"/>
    </row>
    <row r="17" spans="1:102" ht="15" customHeight="1">
      <c r="A17" s="13"/>
      <c r="B17" s="13"/>
      <c r="C17" s="553" t="s">
        <v>391</v>
      </c>
      <c r="D17" s="554"/>
      <c r="E17" s="554"/>
      <c r="F17" s="554" t="str">
        <f>IF(C15="ここに","",VLOOKUP(C15,'登録ナンバー'!$A$1:$D$619,4,0))</f>
        <v>サプラ　</v>
      </c>
      <c r="G17" s="554"/>
      <c r="H17" s="554"/>
      <c r="I17" s="554"/>
      <c r="J17" s="554"/>
      <c r="K17" s="123"/>
      <c r="L17" s="569" t="s">
        <v>391</v>
      </c>
      <c r="M17" s="569"/>
      <c r="N17" s="569"/>
      <c r="O17" s="569" t="s">
        <v>1396</v>
      </c>
      <c r="P17" s="569"/>
      <c r="Q17" s="569"/>
      <c r="R17" s="569"/>
      <c r="S17" s="581"/>
      <c r="T17" s="463"/>
      <c r="U17" s="366"/>
      <c r="V17" s="366"/>
      <c r="W17" s="366"/>
      <c r="X17" s="366"/>
      <c r="Y17" s="366"/>
      <c r="Z17" s="366"/>
      <c r="AA17" s="458"/>
      <c r="AB17" s="479"/>
      <c r="AC17" s="480"/>
      <c r="AD17" s="480"/>
      <c r="AE17" s="480"/>
      <c r="AF17" s="480"/>
      <c r="AG17" s="480"/>
      <c r="AH17" s="480"/>
      <c r="AI17" s="480"/>
      <c r="AJ17" s="547"/>
      <c r="AK17" s="454"/>
      <c r="AL17" s="454"/>
      <c r="AM17" s="454"/>
      <c r="AN17" s="564"/>
      <c r="AO17" s="564"/>
      <c r="AP17" s="564"/>
      <c r="AQ17" s="565"/>
      <c r="AR17" s="391">
        <f>IF(OR(COUNTIF(AS11:AU22,2)=3,COUNTIF(AS11:AU22,1)=3),(T18+AJ18)/(T18+AJ18+X15+AN15),"")</f>
      </c>
      <c r="AS17" s="366"/>
      <c r="AT17" s="366"/>
      <c r="AU17" s="366"/>
      <c r="AV17" s="405">
        <f>IF(AR17&lt;&gt;"",RANK(AR17,AR13:AR26),RANK(AS15,AS11:AU24))</f>
        <v>3</v>
      </c>
      <c r="AW17" s="405"/>
      <c r="AX17" s="405"/>
      <c r="AY17" s="406"/>
      <c r="AZ17" s="5"/>
      <c r="BA17" s="13"/>
      <c r="BB17" s="553" t="s">
        <v>391</v>
      </c>
      <c r="BC17" s="554"/>
      <c r="BD17" s="554"/>
      <c r="BE17" s="567" t="str">
        <f>IF(BB15="ここに","",VLOOKUP(BB15,'登録ナンバー'!$A$1:$D$619,4,0))</f>
        <v>フレンズ</v>
      </c>
      <c r="BF17" s="567"/>
      <c r="BG17" s="567"/>
      <c r="BH17" s="567"/>
      <c r="BI17" s="567"/>
      <c r="BJ17" s="316"/>
      <c r="BK17" s="562" t="s">
        <v>391</v>
      </c>
      <c r="BL17" s="562"/>
      <c r="BM17" s="562"/>
      <c r="BN17" s="562" t="str">
        <f>IF(BK15="ここに","",VLOOKUP(BK15,'登録ナンバー'!$A$1:$D$619,4,0))</f>
        <v>フレンズ</v>
      </c>
      <c r="BO17" s="562"/>
      <c r="BP17" s="562"/>
      <c r="BQ17" s="562"/>
      <c r="BR17" s="580"/>
      <c r="BS17" s="618"/>
      <c r="BT17" s="368"/>
      <c r="BU17" s="368"/>
      <c r="BV17" s="368"/>
      <c r="BW17" s="368"/>
      <c r="BX17" s="368"/>
      <c r="BY17" s="368"/>
      <c r="BZ17" s="370"/>
      <c r="CA17" s="542"/>
      <c r="CB17" s="543"/>
      <c r="CC17" s="543"/>
      <c r="CD17" s="543"/>
      <c r="CE17" s="543"/>
      <c r="CF17" s="543"/>
      <c r="CG17" s="543"/>
      <c r="CH17" s="543"/>
      <c r="CI17" s="539"/>
      <c r="CJ17" s="389"/>
      <c r="CK17" s="389"/>
      <c r="CL17" s="389"/>
      <c r="CM17" s="390"/>
      <c r="CN17" s="390"/>
      <c r="CO17" s="390"/>
      <c r="CP17" s="531"/>
      <c r="CQ17" s="401">
        <f>IF(OR(COUNTIF(CR11:CT22,2)=3,COUNTIF(CR11:CT22,1)=3),(BS18+CI18)/(BS18+CI18+BW15+CM15),"")</f>
        <v>0.5</v>
      </c>
      <c r="CR17" s="368"/>
      <c r="CS17" s="368"/>
      <c r="CT17" s="368"/>
      <c r="CU17" s="411">
        <f>IF(CQ17&lt;&gt;"",RANK(CQ17,CQ13:CQ26),RANK(CR15,CR11:CT24))</f>
        <v>2</v>
      </c>
      <c r="CV17" s="411"/>
      <c r="CW17" s="411"/>
      <c r="CX17" s="412"/>
    </row>
    <row r="18" spans="1:102" ht="5.25" customHeight="1" hidden="1">
      <c r="A18" s="13"/>
      <c r="B18" s="13"/>
      <c r="C18" s="555"/>
      <c r="D18" s="556"/>
      <c r="E18" s="556"/>
      <c r="F18" s="124"/>
      <c r="G18" s="124"/>
      <c r="H18" s="124"/>
      <c r="I18" s="124"/>
      <c r="J18" s="125"/>
      <c r="K18" s="123"/>
      <c r="L18" s="556"/>
      <c r="M18" s="556"/>
      <c r="N18" s="556"/>
      <c r="O18" s="124"/>
      <c r="P18" s="124"/>
      <c r="Q18" s="124"/>
      <c r="R18" s="127"/>
      <c r="S18" s="128"/>
      <c r="T18" s="28">
        <f>IF(T15="⑦","7",IF(T15="⑥","6",T15))</f>
        <v>4</v>
      </c>
      <c r="U18" s="10"/>
      <c r="V18" s="10"/>
      <c r="W18" s="10"/>
      <c r="X18" s="10"/>
      <c r="Y18" s="10"/>
      <c r="Z18" s="10"/>
      <c r="AA18" s="32"/>
      <c r="AB18" s="481"/>
      <c r="AC18" s="482"/>
      <c r="AD18" s="482"/>
      <c r="AE18" s="482"/>
      <c r="AF18" s="482"/>
      <c r="AG18" s="482"/>
      <c r="AH18" s="482"/>
      <c r="AI18" s="482"/>
      <c r="AJ18" s="28">
        <f>IF(AJ15="⑦","7",IF(AJ15="⑥","6",AJ15))</f>
        <v>3</v>
      </c>
      <c r="AK18" s="29"/>
      <c r="AL18" s="29"/>
      <c r="AM18" s="29"/>
      <c r="AN18" s="29"/>
      <c r="AO18" s="29"/>
      <c r="AP18" s="29"/>
      <c r="AQ18" s="30"/>
      <c r="AR18" s="392"/>
      <c r="AS18" s="292"/>
      <c r="AT18" s="292"/>
      <c r="AU18" s="292"/>
      <c r="AV18" s="407"/>
      <c r="AW18" s="407"/>
      <c r="AX18" s="407"/>
      <c r="AY18" s="408"/>
      <c r="AZ18" s="5"/>
      <c r="BA18" s="13"/>
      <c r="BB18" s="555"/>
      <c r="BC18" s="556"/>
      <c r="BD18" s="556"/>
      <c r="BE18" s="316"/>
      <c r="BF18" s="316"/>
      <c r="BG18" s="316"/>
      <c r="BH18" s="316"/>
      <c r="BI18" s="318"/>
      <c r="BJ18" s="316"/>
      <c r="BK18" s="563"/>
      <c r="BL18" s="563"/>
      <c r="BM18" s="563"/>
      <c r="BN18" s="316"/>
      <c r="BO18" s="316"/>
      <c r="BP18" s="316"/>
      <c r="BQ18" s="320"/>
      <c r="BR18" s="321"/>
      <c r="BS18" s="324" t="str">
        <f>IF(BS15="⑦","7",IF(BS15="⑥","6",BS15))</f>
        <v>6</v>
      </c>
      <c r="BT18" s="325"/>
      <c r="BU18" s="325"/>
      <c r="BV18" s="325"/>
      <c r="BW18" s="325"/>
      <c r="BX18" s="325"/>
      <c r="BY18" s="325"/>
      <c r="BZ18" s="326"/>
      <c r="CA18" s="544"/>
      <c r="CB18" s="545"/>
      <c r="CC18" s="545"/>
      <c r="CD18" s="545"/>
      <c r="CE18" s="545"/>
      <c r="CF18" s="545"/>
      <c r="CG18" s="545"/>
      <c r="CH18" s="545"/>
      <c r="CI18" s="324">
        <f>IF(CI15="⑦","7",IF(CI15="⑥","6",CI15))</f>
        <v>4</v>
      </c>
      <c r="CJ18" s="327"/>
      <c r="CK18" s="327"/>
      <c r="CL18" s="327"/>
      <c r="CM18" s="327"/>
      <c r="CN18" s="327"/>
      <c r="CO18" s="327"/>
      <c r="CP18" s="328"/>
      <c r="CQ18" s="402"/>
      <c r="CR18" s="383"/>
      <c r="CS18" s="383"/>
      <c r="CT18" s="383"/>
      <c r="CU18" s="413"/>
      <c r="CV18" s="413"/>
      <c r="CW18" s="413"/>
      <c r="CX18" s="414"/>
    </row>
    <row r="19" spans="1:102" ht="12" customHeight="1">
      <c r="A19" s="13"/>
      <c r="B19" s="587">
        <f>AV21</f>
        <v>1</v>
      </c>
      <c r="C19" s="551" t="s">
        <v>851</v>
      </c>
      <c r="D19" s="552"/>
      <c r="E19" s="552"/>
      <c r="F19" s="527" t="s">
        <v>22</v>
      </c>
      <c r="G19" s="527"/>
      <c r="H19" s="527"/>
      <c r="I19" s="527"/>
      <c r="J19" s="527"/>
      <c r="K19" s="557" t="s">
        <v>389</v>
      </c>
      <c r="L19" s="527" t="s">
        <v>1395</v>
      </c>
      <c r="M19" s="527"/>
      <c r="N19" s="527"/>
      <c r="O19" s="527" t="str">
        <f>IF(L19="ここに","",VLOOKUP(L19,'登録ナンバー'!$A$1:$C$619,2,0))</f>
        <v>岩崎</v>
      </c>
      <c r="P19" s="527"/>
      <c r="Q19" s="527"/>
      <c r="R19" s="527"/>
      <c r="S19" s="559"/>
      <c r="T19" s="536" t="str">
        <f>IF(AN11="","",IF(AND(AN11=6,AJ11&lt;&gt;"⑦"),"⑥",IF(AN11=7,"⑦",AN11)))</f>
        <v>⑥</v>
      </c>
      <c r="U19" s="373"/>
      <c r="V19" s="373"/>
      <c r="W19" s="373" t="s">
        <v>390</v>
      </c>
      <c r="X19" s="373">
        <f>IF(AN11="","",IF(AJ11="⑥",6,IF(AJ11="⑦",7,AJ11)))</f>
        <v>3</v>
      </c>
      <c r="Y19" s="373"/>
      <c r="Z19" s="373"/>
      <c r="AA19" s="483"/>
      <c r="AB19" s="536" t="str">
        <f>IF(AN15="","",IF(AND(AN15=6,AJ15&lt;&gt;"⑦"),"⑥",IF(AN15=7,"⑦",AN15)))</f>
        <v>⑥</v>
      </c>
      <c r="AC19" s="373"/>
      <c r="AD19" s="373"/>
      <c r="AE19" s="373" t="s">
        <v>390</v>
      </c>
      <c r="AF19" s="373">
        <f>IF(AN15="","",IF(AJ15="⑥",6,IF(AJ15="⑦",7,AJ15)))</f>
        <v>3</v>
      </c>
      <c r="AG19" s="373"/>
      <c r="AH19" s="373"/>
      <c r="AI19" s="483"/>
      <c r="AJ19" s="466"/>
      <c r="AK19" s="467"/>
      <c r="AL19" s="467"/>
      <c r="AM19" s="467"/>
      <c r="AN19" s="467"/>
      <c r="AO19" s="467"/>
      <c r="AP19" s="470"/>
      <c r="AQ19" s="471"/>
      <c r="AR19" s="516">
        <f>IF(COUNTIF(AS11:AU26,1)=2,"直接対決","")</f>
      </c>
      <c r="AS19" s="409">
        <f>COUNTIF(T19:AQ20,"⑥")+COUNTIF(T19:AQ20,"⑦")</f>
        <v>2</v>
      </c>
      <c r="AT19" s="409"/>
      <c r="AU19" s="409"/>
      <c r="AV19" s="417">
        <f>IF(AB11="","",2-AS19)</f>
        <v>0</v>
      </c>
      <c r="AW19" s="417"/>
      <c r="AX19" s="417"/>
      <c r="AY19" s="418"/>
      <c r="AZ19" s="585"/>
      <c r="BA19" s="587">
        <f>CU21</f>
        <v>1</v>
      </c>
      <c r="BB19" s="551" t="s">
        <v>28</v>
      </c>
      <c r="BC19" s="552"/>
      <c r="BD19" s="552"/>
      <c r="BE19" s="527" t="str">
        <f>IF(BB19="ここに","",VLOOKUP(BB19,'登録ナンバー'!$A$1:$C$619,2,0))</f>
        <v>北野</v>
      </c>
      <c r="BF19" s="527"/>
      <c r="BG19" s="527"/>
      <c r="BH19" s="527"/>
      <c r="BI19" s="527"/>
      <c r="BJ19" s="557" t="s">
        <v>389</v>
      </c>
      <c r="BK19" s="527" t="s">
        <v>29</v>
      </c>
      <c r="BL19" s="527"/>
      <c r="BM19" s="527"/>
      <c r="BN19" s="527" t="str">
        <f>IF(BK19="ここに","",VLOOKUP(BK19,'登録ナンバー'!$A$1:$C$619,2,0))</f>
        <v>出口</v>
      </c>
      <c r="BO19" s="527"/>
      <c r="BP19" s="527"/>
      <c r="BQ19" s="527"/>
      <c r="BR19" s="559"/>
      <c r="BS19" s="536">
        <f>IF(CM11="","",IF(AND(CM11=6,CI11&lt;&gt;"⑦"),"⑥",IF(CM11=7,"⑦",CM11)))</f>
        <v>6</v>
      </c>
      <c r="BT19" s="373"/>
      <c r="BU19" s="373"/>
      <c r="BV19" s="373" t="s">
        <v>390</v>
      </c>
      <c r="BW19" s="373">
        <f>IF(CM11="","",IF(CI11="⑥",6,IF(CI11="⑦",7,CI11)))</f>
        <v>7</v>
      </c>
      <c r="BX19" s="373"/>
      <c r="BY19" s="373"/>
      <c r="BZ19" s="483"/>
      <c r="CA19" s="536" t="str">
        <f>IF(CM15="","",IF(AND(CM15=6,CI15&lt;&gt;"⑦"),"⑥",IF(CM15=7,"⑦",CM15)))</f>
        <v>⑥</v>
      </c>
      <c r="CB19" s="373"/>
      <c r="CC19" s="373"/>
      <c r="CD19" s="373" t="s">
        <v>390</v>
      </c>
      <c r="CE19" s="373">
        <f>IF(CM15="","",IF(CI15="⑥",6,IF(CI15="⑦",7,CI15)))</f>
        <v>4</v>
      </c>
      <c r="CF19" s="373"/>
      <c r="CG19" s="373"/>
      <c r="CH19" s="483"/>
      <c r="CI19" s="466"/>
      <c r="CJ19" s="467"/>
      <c r="CK19" s="467"/>
      <c r="CL19" s="467"/>
      <c r="CM19" s="467"/>
      <c r="CN19" s="467"/>
      <c r="CO19" s="470"/>
      <c r="CP19" s="471"/>
      <c r="CQ19" s="516">
        <f>IF(COUNTIF(CR11:CT26,1)=2,"直接対決","")</f>
      </c>
      <c r="CR19" s="409">
        <f>COUNTIF(BS19:CP20,"⑥")+COUNTIF(BS19:CP20,"⑦")</f>
        <v>1</v>
      </c>
      <c r="CS19" s="409"/>
      <c r="CT19" s="409"/>
      <c r="CU19" s="417">
        <f>IF(CA11="","",2-CR19)</f>
        <v>1</v>
      </c>
      <c r="CV19" s="417"/>
      <c r="CW19" s="417"/>
      <c r="CX19" s="418"/>
    </row>
    <row r="20" spans="1:102" ht="12" customHeight="1">
      <c r="A20" s="13"/>
      <c r="B20" s="587"/>
      <c r="C20" s="553"/>
      <c r="D20" s="554"/>
      <c r="E20" s="554"/>
      <c r="F20" s="528"/>
      <c r="G20" s="528"/>
      <c r="H20" s="528"/>
      <c r="I20" s="528"/>
      <c r="J20" s="528"/>
      <c r="K20" s="557"/>
      <c r="L20" s="528"/>
      <c r="M20" s="528"/>
      <c r="N20" s="528"/>
      <c r="O20" s="528"/>
      <c r="P20" s="528"/>
      <c r="Q20" s="528"/>
      <c r="R20" s="528"/>
      <c r="S20" s="560"/>
      <c r="T20" s="537"/>
      <c r="U20" s="374"/>
      <c r="V20" s="374"/>
      <c r="W20" s="374"/>
      <c r="X20" s="374"/>
      <c r="Y20" s="374"/>
      <c r="Z20" s="374"/>
      <c r="AA20" s="465"/>
      <c r="AB20" s="537"/>
      <c r="AC20" s="374"/>
      <c r="AD20" s="374"/>
      <c r="AE20" s="374"/>
      <c r="AF20" s="374"/>
      <c r="AG20" s="374"/>
      <c r="AH20" s="374"/>
      <c r="AI20" s="465"/>
      <c r="AJ20" s="469"/>
      <c r="AK20" s="470"/>
      <c r="AL20" s="470"/>
      <c r="AM20" s="470"/>
      <c r="AN20" s="470"/>
      <c r="AO20" s="470"/>
      <c r="AP20" s="470"/>
      <c r="AQ20" s="471"/>
      <c r="AR20" s="517"/>
      <c r="AS20" s="410"/>
      <c r="AT20" s="410"/>
      <c r="AU20" s="410"/>
      <c r="AV20" s="419"/>
      <c r="AW20" s="419"/>
      <c r="AX20" s="419"/>
      <c r="AY20" s="420"/>
      <c r="AZ20" s="586"/>
      <c r="BA20" s="587"/>
      <c r="BB20" s="553"/>
      <c r="BC20" s="554"/>
      <c r="BD20" s="554"/>
      <c r="BE20" s="528"/>
      <c r="BF20" s="528"/>
      <c r="BG20" s="528"/>
      <c r="BH20" s="528"/>
      <c r="BI20" s="528"/>
      <c r="BJ20" s="557"/>
      <c r="BK20" s="528"/>
      <c r="BL20" s="528"/>
      <c r="BM20" s="528"/>
      <c r="BN20" s="528"/>
      <c r="BO20" s="528"/>
      <c r="BP20" s="528"/>
      <c r="BQ20" s="528"/>
      <c r="BR20" s="560"/>
      <c r="BS20" s="537"/>
      <c r="BT20" s="374"/>
      <c r="BU20" s="374"/>
      <c r="BV20" s="374"/>
      <c r="BW20" s="374"/>
      <c r="BX20" s="374"/>
      <c r="BY20" s="374"/>
      <c r="BZ20" s="465"/>
      <c r="CA20" s="537"/>
      <c r="CB20" s="374"/>
      <c r="CC20" s="374"/>
      <c r="CD20" s="374"/>
      <c r="CE20" s="374"/>
      <c r="CF20" s="374"/>
      <c r="CG20" s="374"/>
      <c r="CH20" s="465"/>
      <c r="CI20" s="469"/>
      <c r="CJ20" s="470"/>
      <c r="CK20" s="470"/>
      <c r="CL20" s="470"/>
      <c r="CM20" s="470"/>
      <c r="CN20" s="470"/>
      <c r="CO20" s="470"/>
      <c r="CP20" s="471"/>
      <c r="CQ20" s="517"/>
      <c r="CR20" s="410"/>
      <c r="CS20" s="410"/>
      <c r="CT20" s="410"/>
      <c r="CU20" s="419"/>
      <c r="CV20" s="419"/>
      <c r="CW20" s="419"/>
      <c r="CX20" s="420"/>
    </row>
    <row r="21" spans="1:102" ht="18" customHeight="1" thickBot="1">
      <c r="A21" s="13"/>
      <c r="B21" s="13"/>
      <c r="C21" s="553" t="s">
        <v>391</v>
      </c>
      <c r="D21" s="554"/>
      <c r="E21" s="554"/>
      <c r="F21" s="528" t="s">
        <v>1017</v>
      </c>
      <c r="G21" s="528"/>
      <c r="H21" s="528"/>
      <c r="I21" s="528"/>
      <c r="J21" s="528"/>
      <c r="K21" s="124"/>
      <c r="L21" s="557" t="s">
        <v>391</v>
      </c>
      <c r="M21" s="557"/>
      <c r="N21" s="557"/>
      <c r="O21" s="557" t="str">
        <f>IF(L19="ここに","",VLOOKUP(L19,'登録ナンバー'!$A$1:$D$619,4,0))</f>
        <v>フレンズ</v>
      </c>
      <c r="P21" s="557"/>
      <c r="Q21" s="557"/>
      <c r="R21" s="557"/>
      <c r="S21" s="561"/>
      <c r="T21" s="537"/>
      <c r="U21" s="374"/>
      <c r="V21" s="374"/>
      <c r="W21" s="374"/>
      <c r="X21" s="534"/>
      <c r="Y21" s="534"/>
      <c r="Z21" s="534"/>
      <c r="AA21" s="535"/>
      <c r="AB21" s="537"/>
      <c r="AC21" s="374"/>
      <c r="AD21" s="374"/>
      <c r="AE21" s="374"/>
      <c r="AF21" s="374"/>
      <c r="AG21" s="374"/>
      <c r="AH21" s="374"/>
      <c r="AI21" s="465"/>
      <c r="AJ21" s="469"/>
      <c r="AK21" s="470"/>
      <c r="AL21" s="470"/>
      <c r="AM21" s="470"/>
      <c r="AN21" s="470"/>
      <c r="AO21" s="470"/>
      <c r="AP21" s="470"/>
      <c r="AQ21" s="471"/>
      <c r="AR21" s="491">
        <f>IF(OR(COUNTIF(AS11:AU22,2)=3,COUNTIF(AS11:AU22,1)=3),(AB22+T22)/(T22+AF19+X19+AB22),"")</f>
      </c>
      <c r="AS21" s="436"/>
      <c r="AT21" s="436"/>
      <c r="AU21" s="436"/>
      <c r="AV21" s="432">
        <f>IF(AR21&lt;&gt;"",RANK(AR21,AR13:AR26),RANK(AS19,AS11:AU24))</f>
        <v>1</v>
      </c>
      <c r="AW21" s="432"/>
      <c r="AX21" s="432"/>
      <c r="AY21" s="433"/>
      <c r="AZ21" s="5"/>
      <c r="BA21" s="13"/>
      <c r="BB21" s="553" t="s">
        <v>391</v>
      </c>
      <c r="BC21" s="554"/>
      <c r="BD21" s="554"/>
      <c r="BE21" s="528" t="str">
        <f>IF(BB19="ここに","",VLOOKUP(BB19,'登録ナンバー'!$A$1:$D$619,4,0))</f>
        <v>グリフィンズ</v>
      </c>
      <c r="BF21" s="528"/>
      <c r="BG21" s="528"/>
      <c r="BH21" s="528"/>
      <c r="BI21" s="528"/>
      <c r="BJ21" s="124"/>
      <c r="BK21" s="557" t="s">
        <v>391</v>
      </c>
      <c r="BL21" s="557"/>
      <c r="BM21" s="557"/>
      <c r="BN21" s="557" t="str">
        <f>IF(BK19="ここに","",VLOOKUP(BK19,'登録ナンバー'!$A$1:$D$619,4,0))</f>
        <v>グリフィンズ</v>
      </c>
      <c r="BO21" s="557"/>
      <c r="BP21" s="557"/>
      <c r="BQ21" s="557"/>
      <c r="BR21" s="561"/>
      <c r="BS21" s="537"/>
      <c r="BT21" s="374"/>
      <c r="BU21" s="374"/>
      <c r="BV21" s="374"/>
      <c r="BW21" s="534"/>
      <c r="BX21" s="534"/>
      <c r="BY21" s="534"/>
      <c r="BZ21" s="535"/>
      <c r="CA21" s="537"/>
      <c r="CB21" s="374"/>
      <c r="CC21" s="374"/>
      <c r="CD21" s="374"/>
      <c r="CE21" s="374"/>
      <c r="CF21" s="374"/>
      <c r="CG21" s="374"/>
      <c r="CH21" s="465"/>
      <c r="CI21" s="469"/>
      <c r="CJ21" s="470"/>
      <c r="CK21" s="470"/>
      <c r="CL21" s="470"/>
      <c r="CM21" s="470"/>
      <c r="CN21" s="470"/>
      <c r="CO21" s="470"/>
      <c r="CP21" s="471"/>
      <c r="CQ21" s="491">
        <f>IF(OR(COUNTIF(CR11:CT22,2)=3,COUNTIF(CR11:CT22,1)=3),(CA22+BS22)/(BS22+CE19+BW19+CA22),"")</f>
        <v>0.5217391304347826</v>
      </c>
      <c r="CR21" s="436"/>
      <c r="CS21" s="436"/>
      <c r="CT21" s="436"/>
      <c r="CU21" s="432">
        <f>IF(CQ21&lt;&gt;"",RANK(CQ21,CQ13:CQ26),RANK(CR19,CR11:CT24))</f>
        <v>1</v>
      </c>
      <c r="CV21" s="432"/>
      <c r="CW21" s="432"/>
      <c r="CX21" s="433"/>
    </row>
    <row r="22" spans="2:102" ht="3" customHeight="1" hidden="1">
      <c r="B22" s="13"/>
      <c r="C22" s="555"/>
      <c r="D22" s="556"/>
      <c r="E22" s="556"/>
      <c r="F22" s="124"/>
      <c r="G22" s="124"/>
      <c r="H22" s="124"/>
      <c r="I22" s="124"/>
      <c r="J22" s="124"/>
      <c r="K22" s="124"/>
      <c r="L22" s="558"/>
      <c r="M22" s="558"/>
      <c r="N22" s="558"/>
      <c r="O22" s="124"/>
      <c r="P22" s="124"/>
      <c r="Q22" s="124"/>
      <c r="R22" s="127"/>
      <c r="S22" s="128"/>
      <c r="T22" s="313" t="str">
        <f>IF(T19="⑦","7",IF(T19="⑥","6",T19))</f>
        <v>6</v>
      </c>
      <c r="U22" s="314"/>
      <c r="V22" s="314"/>
      <c r="W22" s="314"/>
      <c r="X22" s="314"/>
      <c r="Y22" s="314"/>
      <c r="Z22" s="314"/>
      <c r="AA22" s="315"/>
      <c r="AB22" s="313" t="str">
        <f>IF(AB19="⑦","7",IF(AB19="⑥","6",AB19))</f>
        <v>6</v>
      </c>
      <c r="AC22" s="314"/>
      <c r="AD22" s="314"/>
      <c r="AE22" s="314"/>
      <c r="AF22" s="314"/>
      <c r="AG22" s="314"/>
      <c r="AH22" s="314"/>
      <c r="AI22" s="314"/>
      <c r="AJ22" s="472"/>
      <c r="AK22" s="473"/>
      <c r="AL22" s="473"/>
      <c r="AM22" s="473"/>
      <c r="AN22" s="473"/>
      <c r="AO22" s="473"/>
      <c r="AP22" s="473"/>
      <c r="AQ22" s="474"/>
      <c r="AR22" s="491"/>
      <c r="AS22" s="436"/>
      <c r="AT22" s="436"/>
      <c r="AU22" s="436"/>
      <c r="AV22" s="432"/>
      <c r="AW22" s="432"/>
      <c r="AX22" s="432"/>
      <c r="AY22" s="433"/>
      <c r="AZ22" s="5"/>
      <c r="BA22" s="13"/>
      <c r="BB22" s="555"/>
      <c r="BC22" s="556"/>
      <c r="BD22" s="556"/>
      <c r="BE22" s="124"/>
      <c r="BF22" s="124"/>
      <c r="BG22" s="124"/>
      <c r="BH22" s="124"/>
      <c r="BI22" s="124"/>
      <c r="BJ22" s="124"/>
      <c r="BK22" s="558"/>
      <c r="BL22" s="558"/>
      <c r="BM22" s="558"/>
      <c r="BN22" s="124"/>
      <c r="BO22" s="124"/>
      <c r="BP22" s="124"/>
      <c r="BQ22" s="127"/>
      <c r="BR22" s="128"/>
      <c r="BS22" s="313">
        <f>IF(BS19="⑦","7",IF(BS19="⑥","6",BS19))</f>
        <v>6</v>
      </c>
      <c r="BT22" s="314"/>
      <c r="BU22" s="314"/>
      <c r="BV22" s="314"/>
      <c r="BW22" s="314"/>
      <c r="BX22" s="314"/>
      <c r="BY22" s="314"/>
      <c r="BZ22" s="315"/>
      <c r="CA22" s="313" t="str">
        <f>IF(CA19="⑦","7",IF(CA19="⑥","6",CA19))</f>
        <v>6</v>
      </c>
      <c r="CB22" s="314"/>
      <c r="CC22" s="314"/>
      <c r="CD22" s="314"/>
      <c r="CE22" s="314"/>
      <c r="CF22" s="314"/>
      <c r="CG22" s="314"/>
      <c r="CH22" s="314"/>
      <c r="CI22" s="472"/>
      <c r="CJ22" s="473"/>
      <c r="CK22" s="473"/>
      <c r="CL22" s="473"/>
      <c r="CM22" s="473"/>
      <c r="CN22" s="473"/>
      <c r="CO22" s="473"/>
      <c r="CP22" s="474"/>
      <c r="CQ22" s="491"/>
      <c r="CR22" s="436"/>
      <c r="CS22" s="436"/>
      <c r="CT22" s="436"/>
      <c r="CU22" s="432"/>
      <c r="CV22" s="432"/>
      <c r="CW22" s="432"/>
      <c r="CX22" s="433"/>
    </row>
    <row r="23" spans="3:102" ht="12" customHeight="1">
      <c r="C23" s="61"/>
      <c r="D23" s="61"/>
      <c r="E23" s="61"/>
      <c r="F23" s="61"/>
      <c r="G23" s="61"/>
      <c r="H23" s="61"/>
      <c r="I23" s="45"/>
      <c r="J23" s="45"/>
      <c r="K23" s="41"/>
      <c r="L23" s="42"/>
      <c r="M23" s="42"/>
      <c r="N23" s="42"/>
      <c r="O23" s="42"/>
      <c r="P23" s="42"/>
      <c r="Q23" s="42"/>
      <c r="R23" s="42"/>
      <c r="S23" s="41"/>
      <c r="T23" s="42"/>
      <c r="U23" s="42"/>
      <c r="V23" s="42"/>
      <c r="W23" s="42"/>
      <c r="X23" s="42"/>
      <c r="Y23" s="42"/>
      <c r="Z23" s="42"/>
      <c r="AA23" s="40"/>
      <c r="AB23" s="40"/>
      <c r="AC23" s="40"/>
      <c r="AD23" s="40"/>
      <c r="AE23" s="40"/>
      <c r="AF23" s="40"/>
      <c r="AG23" s="40"/>
      <c r="AH23" s="40"/>
      <c r="AI23" s="43"/>
      <c r="AJ23" s="43"/>
      <c r="AK23" s="43"/>
      <c r="AL23" s="43"/>
      <c r="AM23" s="44"/>
      <c r="AN23" s="44"/>
      <c r="AO23" s="44"/>
      <c r="AP23" s="44"/>
      <c r="AQ23" s="59"/>
      <c r="AR23" s="51"/>
      <c r="AS23" s="51"/>
      <c r="AT23" s="51"/>
      <c r="AU23" s="51"/>
      <c r="AV23" s="51"/>
      <c r="AW23" s="51"/>
      <c r="AX23" s="51"/>
      <c r="AY23" s="51"/>
      <c r="BA23" s="2"/>
      <c r="BB23" s="40"/>
      <c r="BC23" s="40"/>
      <c r="BD23" s="40"/>
      <c r="BE23" s="40"/>
      <c r="BF23" s="40"/>
      <c r="BG23" s="40"/>
      <c r="BH23" s="40"/>
      <c r="BI23" s="41"/>
      <c r="BJ23" s="42"/>
      <c r="BK23" s="42"/>
      <c r="BL23" s="42"/>
      <c r="BM23" s="42"/>
      <c r="BN23" s="42"/>
      <c r="BO23" s="42"/>
      <c r="BP23" s="42"/>
      <c r="BQ23" s="41"/>
      <c r="BR23" s="42"/>
      <c r="BS23" s="42"/>
      <c r="BT23" s="42"/>
      <c r="BU23" s="42"/>
      <c r="BV23" s="42"/>
      <c r="BW23" s="42"/>
      <c r="BX23" s="42"/>
      <c r="BY23" s="40"/>
      <c r="BZ23" s="40"/>
      <c r="CA23" s="40"/>
      <c r="CB23" s="40"/>
      <c r="CC23" s="40"/>
      <c r="CD23" s="40"/>
      <c r="CE23" s="40"/>
      <c r="CF23" s="40"/>
      <c r="CG23" s="43"/>
      <c r="CH23" s="43"/>
      <c r="CI23" s="43"/>
      <c r="CJ23" s="43"/>
      <c r="CK23" s="44"/>
      <c r="CL23" s="44"/>
      <c r="CM23" s="44"/>
      <c r="CN23" s="44"/>
      <c r="CO23" s="46"/>
      <c r="CP23" s="46"/>
      <c r="CQ23" s="46"/>
      <c r="CR23" s="46"/>
      <c r="CS23" s="46"/>
      <c r="CT23" s="46"/>
      <c r="CU23" s="12"/>
      <c r="CV23" s="12"/>
      <c r="CW23" s="12"/>
      <c r="CX23" s="12"/>
    </row>
    <row r="24" spans="3:92" ht="12" customHeight="1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6"/>
      <c r="CH24" s="6"/>
      <c r="CI24" s="6"/>
      <c r="CJ24" s="6"/>
      <c r="CK24" s="6"/>
      <c r="CL24" s="6"/>
      <c r="CM24" s="6"/>
      <c r="CN24" s="6"/>
    </row>
    <row r="25" spans="3:92" ht="12" customHeight="1">
      <c r="C25" s="366" t="s">
        <v>37</v>
      </c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66"/>
      <c r="AW25" s="366"/>
      <c r="AX25" s="366"/>
      <c r="AY25" s="366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6"/>
      <c r="CH25" s="6"/>
      <c r="CI25" s="6"/>
      <c r="CJ25" s="6"/>
      <c r="CK25" s="6"/>
      <c r="CL25" s="6"/>
      <c r="CM25" s="6"/>
      <c r="CN25" s="6"/>
    </row>
    <row r="26" spans="3:92" ht="12" customHeight="1" thickBot="1"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6"/>
      <c r="CH26" s="6"/>
      <c r="CI26" s="6"/>
      <c r="CJ26" s="6"/>
      <c r="CK26" s="6"/>
      <c r="CL26" s="6"/>
      <c r="CM26" s="6"/>
      <c r="CN26" s="6"/>
    </row>
    <row r="27" spans="1:92" ht="12" customHeight="1">
      <c r="A27" s="13"/>
      <c r="C27" s="570" t="s">
        <v>399</v>
      </c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62"/>
      <c r="T27" s="461" t="str">
        <f>F31</f>
        <v>鈴木</v>
      </c>
      <c r="U27" s="438"/>
      <c r="V27" s="438"/>
      <c r="W27" s="438"/>
      <c r="X27" s="438"/>
      <c r="Y27" s="438"/>
      <c r="Z27" s="438"/>
      <c r="AA27" s="462"/>
      <c r="AB27" s="461" t="str">
        <f>F35</f>
        <v>藤井</v>
      </c>
      <c r="AC27" s="438"/>
      <c r="AD27" s="438"/>
      <c r="AE27" s="438"/>
      <c r="AF27" s="438"/>
      <c r="AG27" s="438"/>
      <c r="AH27" s="438"/>
      <c r="AI27" s="462"/>
      <c r="AJ27" s="461" t="str">
        <f>F39</f>
        <v>木下</v>
      </c>
      <c r="AK27" s="438"/>
      <c r="AL27" s="438"/>
      <c r="AM27" s="438"/>
      <c r="AN27" s="438"/>
      <c r="AO27" s="438"/>
      <c r="AP27" s="438"/>
      <c r="AQ27" s="550"/>
      <c r="AR27" s="490">
        <f>IF(AR33&lt;&gt;"","取得","")</f>
      </c>
      <c r="AS27" s="46"/>
      <c r="AT27" s="438" t="s">
        <v>386</v>
      </c>
      <c r="AU27" s="438"/>
      <c r="AV27" s="438"/>
      <c r="AW27" s="438"/>
      <c r="AX27" s="438"/>
      <c r="AY27" s="439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6"/>
      <c r="BL27" s="6"/>
      <c r="BM27" s="6"/>
      <c r="BN27" s="6"/>
      <c r="BO27" s="6"/>
      <c r="BP27" s="6"/>
      <c r="BQ27" s="6"/>
      <c r="BR27" s="6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1:92" ht="12" customHeight="1">
      <c r="A28" s="13"/>
      <c r="C28" s="365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458"/>
      <c r="T28" s="463"/>
      <c r="U28" s="366"/>
      <c r="V28" s="366"/>
      <c r="W28" s="366"/>
      <c r="X28" s="366"/>
      <c r="Y28" s="366"/>
      <c r="Z28" s="366"/>
      <c r="AA28" s="458"/>
      <c r="AB28" s="463"/>
      <c r="AC28" s="366"/>
      <c r="AD28" s="366"/>
      <c r="AE28" s="366"/>
      <c r="AF28" s="366"/>
      <c r="AG28" s="366"/>
      <c r="AH28" s="366"/>
      <c r="AI28" s="458"/>
      <c r="AJ28" s="463"/>
      <c r="AK28" s="366"/>
      <c r="AL28" s="366"/>
      <c r="AM28" s="366"/>
      <c r="AN28" s="366"/>
      <c r="AO28" s="366"/>
      <c r="AP28" s="366"/>
      <c r="AQ28" s="441"/>
      <c r="AR28" s="443"/>
      <c r="AT28" s="366"/>
      <c r="AU28" s="366"/>
      <c r="AV28" s="366"/>
      <c r="AW28" s="366"/>
      <c r="AX28" s="366"/>
      <c r="AY28" s="440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6"/>
      <c r="BL28" s="6"/>
      <c r="BM28" s="6"/>
      <c r="BN28" s="6"/>
      <c r="BO28" s="6"/>
      <c r="BP28" s="6"/>
      <c r="BQ28" s="6"/>
      <c r="BR28" s="6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</row>
    <row r="29" spans="1:97" ht="12" customHeight="1">
      <c r="A29" s="13"/>
      <c r="C29" s="365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458"/>
      <c r="T29" s="463" t="str">
        <f>O31</f>
        <v>伊吹</v>
      </c>
      <c r="U29" s="366"/>
      <c r="V29" s="366"/>
      <c r="W29" s="366"/>
      <c r="X29" s="366"/>
      <c r="Y29" s="366"/>
      <c r="Z29" s="366"/>
      <c r="AA29" s="458"/>
      <c r="AB29" s="463" t="str">
        <f>O35</f>
        <v>岩崎</v>
      </c>
      <c r="AC29" s="366"/>
      <c r="AD29" s="366"/>
      <c r="AE29" s="366"/>
      <c r="AF29" s="366"/>
      <c r="AG29" s="366"/>
      <c r="AH29" s="366"/>
      <c r="AI29" s="366"/>
      <c r="AJ29" s="463" t="str">
        <f>O39</f>
        <v>小塩</v>
      </c>
      <c r="AK29" s="366"/>
      <c r="AL29" s="366"/>
      <c r="AM29" s="366"/>
      <c r="AN29" s="366"/>
      <c r="AO29" s="366"/>
      <c r="AP29" s="366"/>
      <c r="AQ29" s="458"/>
      <c r="AR29" s="443">
        <f>IF(AR33&lt;&gt;"","ゲーム率","")</f>
      </c>
      <c r="AS29" s="366"/>
      <c r="AT29" s="366" t="s">
        <v>387</v>
      </c>
      <c r="AU29" s="366"/>
      <c r="AV29" s="366"/>
      <c r="AW29" s="366"/>
      <c r="AX29" s="366"/>
      <c r="AY29" s="440"/>
      <c r="BF29" s="2"/>
      <c r="BG29" s="2"/>
      <c r="BH29" s="2"/>
      <c r="BI29" s="2"/>
      <c r="BJ29" s="2"/>
      <c r="BK29" s="2"/>
      <c r="BL29" s="2"/>
      <c r="BM29" s="2"/>
      <c r="BN29" s="11"/>
      <c r="BO29" s="11"/>
      <c r="BP29" s="11"/>
      <c r="BQ29" s="11"/>
      <c r="BR29" s="11"/>
      <c r="BT29" s="627" t="s">
        <v>395</v>
      </c>
      <c r="BU29" s="627"/>
      <c r="BV29" s="627"/>
      <c r="BW29" s="627"/>
      <c r="BX29" s="627"/>
      <c r="BY29" s="627"/>
      <c r="BZ29" s="627"/>
      <c r="CA29" s="627"/>
      <c r="CB29" s="627"/>
      <c r="CC29" s="627"/>
      <c r="CD29" s="627"/>
      <c r="CE29" s="627"/>
      <c r="CF29" s="627"/>
      <c r="CG29" s="627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</row>
    <row r="30" spans="1:97" ht="12" customHeight="1">
      <c r="A30" s="13"/>
      <c r="C30" s="459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460"/>
      <c r="T30" s="464"/>
      <c r="U30" s="292"/>
      <c r="V30" s="292"/>
      <c r="W30" s="292"/>
      <c r="X30" s="292"/>
      <c r="Y30" s="292"/>
      <c r="Z30" s="292"/>
      <c r="AA30" s="460"/>
      <c r="AB30" s="464"/>
      <c r="AC30" s="292"/>
      <c r="AD30" s="292"/>
      <c r="AE30" s="292"/>
      <c r="AF30" s="292"/>
      <c r="AG30" s="292"/>
      <c r="AH30" s="292"/>
      <c r="AI30" s="292"/>
      <c r="AJ30" s="464"/>
      <c r="AK30" s="292"/>
      <c r="AL30" s="292"/>
      <c r="AM30" s="292"/>
      <c r="AN30" s="292"/>
      <c r="AO30" s="292"/>
      <c r="AP30" s="292"/>
      <c r="AQ30" s="460"/>
      <c r="AR30" s="444"/>
      <c r="AS30" s="292"/>
      <c r="AT30" s="292"/>
      <c r="AU30" s="292"/>
      <c r="AV30" s="292"/>
      <c r="AW30" s="292"/>
      <c r="AX30" s="292"/>
      <c r="AY30" s="445"/>
      <c r="BF30" s="11"/>
      <c r="BS30" s="2"/>
      <c r="BT30" s="627"/>
      <c r="BU30" s="627"/>
      <c r="BV30" s="627"/>
      <c r="BW30" s="627"/>
      <c r="BX30" s="627"/>
      <c r="BY30" s="627"/>
      <c r="BZ30" s="627"/>
      <c r="CA30" s="627"/>
      <c r="CB30" s="627"/>
      <c r="CC30" s="627"/>
      <c r="CD30" s="627"/>
      <c r="CE30" s="627"/>
      <c r="CF30" s="627"/>
      <c r="CG30" s="627"/>
      <c r="CH30" s="2"/>
      <c r="CI30" s="2"/>
      <c r="CJ30" s="2"/>
      <c r="CK30" s="2"/>
      <c r="CL30" s="2"/>
      <c r="CM30" s="6"/>
      <c r="CN30" s="6"/>
      <c r="CO30" s="6"/>
      <c r="CP30" s="6"/>
      <c r="CQ30" s="6"/>
      <c r="CR30" s="6"/>
      <c r="CS30" s="6"/>
    </row>
    <row r="31" spans="1:107" s="2" customFormat="1" ht="12" customHeight="1">
      <c r="A31" s="73"/>
      <c r="B31" s="587">
        <f>AV33</f>
        <v>2</v>
      </c>
      <c r="C31" s="551" t="s">
        <v>20</v>
      </c>
      <c r="D31" s="552"/>
      <c r="E31" s="552"/>
      <c r="F31" s="566" t="str">
        <f>IF(C31="ここに","",VLOOKUP(C31,'登録ナンバー'!$A$1:$C$619,2,0))</f>
        <v>鈴木</v>
      </c>
      <c r="G31" s="566"/>
      <c r="H31" s="566"/>
      <c r="I31" s="566"/>
      <c r="J31" s="566"/>
      <c r="K31" s="562" t="s">
        <v>389</v>
      </c>
      <c r="L31" s="566" t="s">
        <v>21</v>
      </c>
      <c r="M31" s="566"/>
      <c r="N31" s="566"/>
      <c r="O31" s="566" t="str">
        <f>IF(L31="ここに","",VLOOKUP(L31,'登録ナンバー'!$A$1:$C$619,2,0))</f>
        <v>伊吹</v>
      </c>
      <c r="P31" s="566"/>
      <c r="Q31" s="566"/>
      <c r="R31" s="566"/>
      <c r="S31" s="566"/>
      <c r="T31" s="571">
        <f>IF(AB31="","丸付き数字は試合順番","")</f>
      </c>
      <c r="U31" s="572"/>
      <c r="V31" s="572"/>
      <c r="W31" s="572"/>
      <c r="X31" s="572"/>
      <c r="Y31" s="572"/>
      <c r="Z31" s="572"/>
      <c r="AA31" s="573"/>
      <c r="AB31" s="538">
        <v>4</v>
      </c>
      <c r="AC31" s="388"/>
      <c r="AD31" s="388"/>
      <c r="AE31" s="388" t="s">
        <v>390</v>
      </c>
      <c r="AF31" s="388">
        <v>6</v>
      </c>
      <c r="AG31" s="388"/>
      <c r="AH31" s="388"/>
      <c r="AI31" s="529"/>
      <c r="AJ31" s="538" t="s">
        <v>1360</v>
      </c>
      <c r="AK31" s="388"/>
      <c r="AL31" s="388"/>
      <c r="AM31" s="388" t="s">
        <v>390</v>
      </c>
      <c r="AN31" s="388">
        <v>1</v>
      </c>
      <c r="AO31" s="388"/>
      <c r="AP31" s="388"/>
      <c r="AQ31" s="529"/>
      <c r="AR31" s="399">
        <f>IF(COUNTIF(AS31:AU44,1)=2,"直接対決","")</f>
      </c>
      <c r="AS31" s="415">
        <f>COUNTIF(T31:AQ32,"⑥")+COUNTIF(T31:AQ32,"⑦")</f>
        <v>1</v>
      </c>
      <c r="AT31" s="415"/>
      <c r="AU31" s="415"/>
      <c r="AV31" s="428">
        <f>IF(AB31="","",2-AS31)</f>
        <v>1</v>
      </c>
      <c r="AW31" s="428"/>
      <c r="AX31" s="428"/>
      <c r="AY31" s="429"/>
      <c r="AZ31" s="619"/>
      <c r="BA31" s="56"/>
      <c r="BB31" s="56"/>
      <c r="BC31" s="56"/>
      <c r="BD31" s="56"/>
      <c r="BE31" s="56"/>
      <c r="BF31" s="11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T31" s="627"/>
      <c r="BU31" s="627"/>
      <c r="BV31" s="627"/>
      <c r="BW31" s="627"/>
      <c r="BX31" s="627"/>
      <c r="BY31" s="627"/>
      <c r="BZ31" s="627"/>
      <c r="CA31" s="627"/>
      <c r="CB31" s="627"/>
      <c r="CC31" s="627"/>
      <c r="CD31" s="627"/>
      <c r="CE31" s="627"/>
      <c r="CF31" s="627"/>
      <c r="CG31" s="627"/>
      <c r="CM31" s="6"/>
      <c r="CN31" s="6"/>
      <c r="CO31" s="6"/>
      <c r="CP31" s="6"/>
      <c r="CQ31" s="6"/>
      <c r="CR31" s="6"/>
      <c r="CS31" s="6"/>
      <c r="CT31" s="3"/>
      <c r="CW31" s="3"/>
      <c r="CX31" s="3"/>
      <c r="CY31" s="3"/>
      <c r="CZ31" s="3"/>
      <c r="DA31" s="3"/>
      <c r="DB31" s="3"/>
      <c r="DC31" s="3"/>
    </row>
    <row r="32" spans="1:107" s="2" customFormat="1" ht="12" customHeight="1">
      <c r="A32" s="73"/>
      <c r="B32" s="587"/>
      <c r="C32" s="553"/>
      <c r="D32" s="554"/>
      <c r="E32" s="554"/>
      <c r="F32" s="567"/>
      <c r="G32" s="567"/>
      <c r="H32" s="567"/>
      <c r="I32" s="567"/>
      <c r="J32" s="567"/>
      <c r="K32" s="562"/>
      <c r="L32" s="567"/>
      <c r="M32" s="567"/>
      <c r="N32" s="567"/>
      <c r="O32" s="567"/>
      <c r="P32" s="567"/>
      <c r="Q32" s="567"/>
      <c r="R32" s="567"/>
      <c r="S32" s="567"/>
      <c r="T32" s="574"/>
      <c r="U32" s="575"/>
      <c r="V32" s="575"/>
      <c r="W32" s="575"/>
      <c r="X32" s="575"/>
      <c r="Y32" s="575"/>
      <c r="Z32" s="575"/>
      <c r="AA32" s="576"/>
      <c r="AB32" s="539"/>
      <c r="AC32" s="389"/>
      <c r="AD32" s="389"/>
      <c r="AE32" s="389"/>
      <c r="AF32" s="389"/>
      <c r="AG32" s="389"/>
      <c r="AH32" s="389"/>
      <c r="AI32" s="530"/>
      <c r="AJ32" s="539"/>
      <c r="AK32" s="389"/>
      <c r="AL32" s="389"/>
      <c r="AM32" s="389"/>
      <c r="AN32" s="389"/>
      <c r="AO32" s="389"/>
      <c r="AP32" s="389"/>
      <c r="AQ32" s="530"/>
      <c r="AR32" s="400"/>
      <c r="AS32" s="416"/>
      <c r="AT32" s="416"/>
      <c r="AU32" s="416"/>
      <c r="AV32" s="430"/>
      <c r="AW32" s="430"/>
      <c r="AX32" s="430"/>
      <c r="AY32" s="431"/>
      <c r="AZ32" s="619"/>
      <c r="BA32" s="56"/>
      <c r="BB32" s="56"/>
      <c r="BC32" s="56"/>
      <c r="BD32" s="56"/>
      <c r="BE32" s="56"/>
      <c r="BG32" s="3"/>
      <c r="BH32" s="3"/>
      <c r="BI32" s="3"/>
      <c r="BJ32" s="3"/>
      <c r="BK32" s="3"/>
      <c r="BL32" s="3"/>
      <c r="BM32" s="3"/>
      <c r="BS32" s="24"/>
      <c r="BT32" s="627"/>
      <c r="BU32" s="627"/>
      <c r="BV32" s="627"/>
      <c r="BW32" s="627"/>
      <c r="BX32" s="627"/>
      <c r="BY32" s="627"/>
      <c r="BZ32" s="627"/>
      <c r="CA32" s="627"/>
      <c r="CB32" s="627"/>
      <c r="CC32" s="627"/>
      <c r="CD32" s="627"/>
      <c r="CE32" s="627"/>
      <c r="CF32" s="627"/>
      <c r="CG32" s="627"/>
      <c r="CM32" s="6"/>
      <c r="CN32" s="6"/>
      <c r="CO32" s="6"/>
      <c r="CP32" s="6"/>
      <c r="CQ32" s="6"/>
      <c r="CR32" s="6"/>
      <c r="CS32" s="6"/>
      <c r="CT32" s="3"/>
      <c r="CW32" s="3"/>
      <c r="CX32" s="3"/>
      <c r="CY32" s="3"/>
      <c r="CZ32" s="3"/>
      <c r="DA32" s="3"/>
      <c r="DB32" s="3"/>
      <c r="DC32" s="3"/>
    </row>
    <row r="33" spans="1:109" ht="18.75" customHeight="1" thickBot="1">
      <c r="A33" s="13"/>
      <c r="C33" s="553" t="s">
        <v>391</v>
      </c>
      <c r="D33" s="554"/>
      <c r="E33" s="554"/>
      <c r="F33" s="567" t="str">
        <f>IF(C31="ここに","",VLOOKUP(C31,'登録ナンバー'!$A$1:$D$619,4,0))</f>
        <v>フレンズ</v>
      </c>
      <c r="G33" s="567"/>
      <c r="H33" s="567"/>
      <c r="I33" s="567"/>
      <c r="J33" s="567"/>
      <c r="K33" s="316"/>
      <c r="L33" s="562" t="s">
        <v>391</v>
      </c>
      <c r="M33" s="562"/>
      <c r="N33" s="562"/>
      <c r="O33" s="562" t="str">
        <f>IF(L31="ここに","",VLOOKUP(L31,'登録ナンバー'!$A$1:$D$619,4,0))</f>
        <v>ぼんズ</v>
      </c>
      <c r="P33" s="562"/>
      <c r="Q33" s="562"/>
      <c r="R33" s="562"/>
      <c r="S33" s="580"/>
      <c r="T33" s="574"/>
      <c r="U33" s="575"/>
      <c r="V33" s="575"/>
      <c r="W33" s="575"/>
      <c r="X33" s="575"/>
      <c r="Y33" s="575"/>
      <c r="Z33" s="575"/>
      <c r="AA33" s="576"/>
      <c r="AB33" s="539"/>
      <c r="AC33" s="389"/>
      <c r="AD33" s="389"/>
      <c r="AE33" s="389"/>
      <c r="AF33" s="389"/>
      <c r="AG33" s="389"/>
      <c r="AH33" s="389"/>
      <c r="AI33" s="530"/>
      <c r="AJ33" s="539"/>
      <c r="AK33" s="389"/>
      <c r="AL33" s="389"/>
      <c r="AM33" s="389"/>
      <c r="AN33" s="389"/>
      <c r="AO33" s="389"/>
      <c r="AP33" s="389"/>
      <c r="AQ33" s="530"/>
      <c r="AR33" s="401">
        <f>IF(OR(COUNTIF(AS31:AU42,2)=3,COUNTIF(AS31:AU42,1)=3),(AB34+AJ34)/(AB34+AJ34+AF31+AN31),"")</f>
      </c>
      <c r="AS33" s="297"/>
      <c r="AT33" s="297"/>
      <c r="AU33" s="297"/>
      <c r="AV33" s="411">
        <f>IF(AR33&lt;&gt;"",RANK(AR33,AR33:AR46),RANK(AS31,AS31:AU44))</f>
        <v>2</v>
      </c>
      <c r="AW33" s="411"/>
      <c r="AX33" s="411"/>
      <c r="AY33" s="412"/>
      <c r="BB33" s="366" t="str">
        <f>IF($AB$11="","リーグ1・1位",VLOOKUP(1,$B$11:$J$20,5,FALSE))</f>
        <v>福岡</v>
      </c>
      <c r="BC33" s="366"/>
      <c r="BD33" s="366"/>
      <c r="BE33" s="366"/>
      <c r="BF33" s="366"/>
      <c r="BG33" s="366"/>
      <c r="BH33" s="366"/>
      <c r="BI33" s="366"/>
      <c r="BJ33" s="366"/>
      <c r="BK33" s="366" t="str">
        <f>IF($AB$11="","",VLOOKUP(1,$B$11:$S$21,14,FALSE))</f>
        <v>岩崎</v>
      </c>
      <c r="BL33" s="366"/>
      <c r="BM33" s="366"/>
      <c r="BN33" s="366"/>
      <c r="BO33" s="366"/>
      <c r="BP33" s="366"/>
      <c r="BQ33" s="366"/>
      <c r="BR33" s="366"/>
      <c r="BS33" s="366"/>
      <c r="BT33" s="366"/>
      <c r="BU33" s="10"/>
      <c r="BV33" s="10"/>
      <c r="BW33" s="10"/>
      <c r="CQ33" s="368" t="str">
        <f>IF($AB$51="","リーグ3・1位",VLOOKUP(1,$B$51:$J$62,5,FALSE))</f>
        <v>遠崎</v>
      </c>
      <c r="CR33" s="368"/>
      <c r="CS33" s="368"/>
      <c r="CT33" s="368"/>
      <c r="CU33" s="368"/>
      <c r="CV33" s="368"/>
      <c r="CW33" s="368"/>
      <c r="CX33" s="368"/>
      <c r="CY33" s="368" t="str">
        <f>IF($AB$51="","",VLOOKUP(1,$B$51:$S$62,14,FALSE))</f>
        <v>三崎</v>
      </c>
      <c r="CZ33" s="368"/>
      <c r="DA33" s="368"/>
      <c r="DB33" s="368"/>
      <c r="DC33" s="368"/>
      <c r="DD33" s="368"/>
      <c r="DE33" s="368"/>
    </row>
    <row r="34" spans="1:109" ht="6" customHeight="1" hidden="1">
      <c r="A34" s="13"/>
      <c r="C34" s="555"/>
      <c r="D34" s="556"/>
      <c r="E34" s="556"/>
      <c r="F34" s="316"/>
      <c r="G34" s="316"/>
      <c r="H34" s="316"/>
      <c r="I34" s="316"/>
      <c r="J34" s="318"/>
      <c r="K34" s="316"/>
      <c r="L34" s="563"/>
      <c r="M34" s="563"/>
      <c r="N34" s="563"/>
      <c r="O34" s="316"/>
      <c r="P34" s="316"/>
      <c r="Q34" s="316"/>
      <c r="R34" s="320"/>
      <c r="S34" s="321"/>
      <c r="T34" s="577"/>
      <c r="U34" s="578"/>
      <c r="V34" s="578"/>
      <c r="W34" s="578"/>
      <c r="X34" s="578"/>
      <c r="Y34" s="578"/>
      <c r="Z34" s="578"/>
      <c r="AA34" s="579"/>
      <c r="AB34" s="324">
        <f>IF(AB31="⑦","7",IF(AB31="⑥","6",AB31))</f>
        <v>4</v>
      </c>
      <c r="AC34" s="327"/>
      <c r="AD34" s="327"/>
      <c r="AE34" s="327"/>
      <c r="AF34" s="327"/>
      <c r="AG34" s="327"/>
      <c r="AH34" s="327"/>
      <c r="AI34" s="327"/>
      <c r="AJ34" s="324" t="str">
        <f>IF(AJ31="⑦","7",IF(AJ31="⑥","6",AJ31))</f>
        <v>6</v>
      </c>
      <c r="AK34" s="327"/>
      <c r="AL34" s="327"/>
      <c r="AM34" s="327"/>
      <c r="AN34" s="327"/>
      <c r="AO34" s="327"/>
      <c r="AP34" s="327"/>
      <c r="AQ34" s="328"/>
      <c r="AR34" s="402"/>
      <c r="AS34" s="287"/>
      <c r="AT34" s="287"/>
      <c r="AU34" s="287"/>
      <c r="AV34" s="413"/>
      <c r="AW34" s="413"/>
      <c r="AX34" s="413"/>
      <c r="AY34" s="414"/>
      <c r="BB34" s="366"/>
      <c r="BC34" s="366"/>
      <c r="BD34" s="366"/>
      <c r="BE34" s="366"/>
      <c r="BF34" s="366"/>
      <c r="BG34" s="366"/>
      <c r="BH34" s="366"/>
      <c r="BI34" s="366"/>
      <c r="BJ34" s="366"/>
      <c r="BK34" s="366"/>
      <c r="BL34" s="366"/>
      <c r="BM34" s="366"/>
      <c r="BN34" s="366"/>
      <c r="BO34" s="366"/>
      <c r="BP34" s="366"/>
      <c r="BQ34" s="366"/>
      <c r="BR34" s="366"/>
      <c r="BS34" s="366"/>
      <c r="BT34" s="366"/>
      <c r="BU34" s="23"/>
      <c r="BV34" s="23"/>
      <c r="BW34" s="23"/>
      <c r="BX34" s="20"/>
      <c r="CN34" s="15"/>
      <c r="CO34" s="15"/>
      <c r="CP34" s="14"/>
      <c r="CQ34" s="368"/>
      <c r="CR34" s="368"/>
      <c r="CS34" s="368"/>
      <c r="CT34" s="368"/>
      <c r="CU34" s="368"/>
      <c r="CV34" s="368"/>
      <c r="CW34" s="368"/>
      <c r="CX34" s="368"/>
      <c r="CY34" s="368"/>
      <c r="CZ34" s="368"/>
      <c r="DA34" s="368"/>
      <c r="DB34" s="368"/>
      <c r="DC34" s="368"/>
      <c r="DD34" s="368"/>
      <c r="DE34" s="368"/>
    </row>
    <row r="35" spans="1:109" ht="12" customHeight="1">
      <c r="A35" s="13"/>
      <c r="B35" s="587">
        <f>AV37</f>
        <v>1</v>
      </c>
      <c r="C35" s="551" t="s">
        <v>27</v>
      </c>
      <c r="D35" s="552"/>
      <c r="E35" s="552"/>
      <c r="F35" s="527" t="str">
        <f>IF(C35="ここに","",VLOOKUP(C35,'登録ナンバー'!$A$1:$C$619,2,0))</f>
        <v>藤井</v>
      </c>
      <c r="G35" s="527"/>
      <c r="H35" s="527"/>
      <c r="I35" s="527"/>
      <c r="J35" s="527"/>
      <c r="K35" s="557" t="s">
        <v>389</v>
      </c>
      <c r="L35" s="527" t="s">
        <v>852</v>
      </c>
      <c r="M35" s="527"/>
      <c r="N35" s="527"/>
      <c r="O35" s="527" t="s">
        <v>896</v>
      </c>
      <c r="P35" s="527"/>
      <c r="Q35" s="527"/>
      <c r="R35" s="527"/>
      <c r="S35" s="559"/>
      <c r="T35" s="536" t="str">
        <f>IF(AB31="","",IF(AND(AF31=6,AB31&lt;&gt;"⑦"),"⑥",IF(AF31=7,"⑦",AF31)))</f>
        <v>⑥</v>
      </c>
      <c r="U35" s="373"/>
      <c r="V35" s="373"/>
      <c r="W35" s="373" t="s">
        <v>390</v>
      </c>
      <c r="X35" s="373">
        <f>IF(AB31="","",IF(AB31="⑥",6,IF(AB31="⑦",7,AB31)))</f>
        <v>4</v>
      </c>
      <c r="Y35" s="373"/>
      <c r="Z35" s="373"/>
      <c r="AA35" s="483"/>
      <c r="AB35" s="588"/>
      <c r="AC35" s="589"/>
      <c r="AD35" s="589"/>
      <c r="AE35" s="589"/>
      <c r="AF35" s="589"/>
      <c r="AG35" s="589"/>
      <c r="AH35" s="589"/>
      <c r="AI35" s="589"/>
      <c r="AJ35" s="594" t="s">
        <v>1376</v>
      </c>
      <c r="AK35" s="511"/>
      <c r="AL35" s="511"/>
      <c r="AM35" s="511" t="s">
        <v>390</v>
      </c>
      <c r="AN35" s="511">
        <v>1</v>
      </c>
      <c r="AO35" s="511"/>
      <c r="AP35" s="511"/>
      <c r="AQ35" s="548"/>
      <c r="AR35" s="516">
        <f>IF(COUNTIF(AS31:AU46,1)=2,"直接対決","")</f>
      </c>
      <c r="AS35" s="409">
        <f>COUNTIF(T35:AQ36,"⑥")+COUNTIF(T35:AQ36,"⑦")</f>
        <v>2</v>
      </c>
      <c r="AT35" s="409"/>
      <c r="AU35" s="409"/>
      <c r="AV35" s="417">
        <f>IF(AB31="","",2-AS35)</f>
        <v>0</v>
      </c>
      <c r="AW35" s="417"/>
      <c r="AX35" s="417"/>
      <c r="AY35" s="418"/>
      <c r="AZ35" s="619"/>
      <c r="BA35" s="56"/>
      <c r="BB35" s="366"/>
      <c r="BC35" s="366"/>
      <c r="BD35" s="366"/>
      <c r="BE35" s="366"/>
      <c r="BF35" s="366"/>
      <c r="BG35" s="366"/>
      <c r="BH35" s="366"/>
      <c r="BI35" s="366"/>
      <c r="BJ35" s="366"/>
      <c r="BK35" s="366"/>
      <c r="BL35" s="366"/>
      <c r="BM35" s="366"/>
      <c r="BN35" s="366"/>
      <c r="BO35" s="366"/>
      <c r="BP35" s="366"/>
      <c r="BQ35" s="366"/>
      <c r="BR35" s="366"/>
      <c r="BS35" s="366"/>
      <c r="BT35" s="366"/>
      <c r="BU35" s="15"/>
      <c r="BV35" s="15"/>
      <c r="BW35" s="15"/>
      <c r="BX35" s="26"/>
      <c r="BY35" s="15"/>
      <c r="BZ35" s="15"/>
      <c r="CA35" s="15"/>
      <c r="CB35" s="15"/>
      <c r="CC35" s="374" t="s">
        <v>396</v>
      </c>
      <c r="CD35" s="374"/>
      <c r="CE35" s="374"/>
      <c r="CF35" s="374"/>
      <c r="CG35" s="374"/>
      <c r="CH35" s="374"/>
      <c r="CI35" s="15"/>
      <c r="CJ35" s="15"/>
      <c r="CK35" s="15"/>
      <c r="CL35" s="15"/>
      <c r="CM35" s="15"/>
      <c r="CN35" s="267"/>
      <c r="CO35" s="268"/>
      <c r="CP35" s="23"/>
      <c r="CQ35" s="368"/>
      <c r="CR35" s="368"/>
      <c r="CS35" s="368"/>
      <c r="CT35" s="368"/>
      <c r="CU35" s="368"/>
      <c r="CV35" s="368"/>
      <c r="CW35" s="368"/>
      <c r="CX35" s="368"/>
      <c r="CY35" s="368"/>
      <c r="CZ35" s="368"/>
      <c r="DA35" s="368"/>
      <c r="DB35" s="368"/>
      <c r="DC35" s="368"/>
      <c r="DD35" s="368"/>
      <c r="DE35" s="368"/>
    </row>
    <row r="36" spans="1:95" ht="12" customHeight="1" thickBot="1">
      <c r="A36" s="13"/>
      <c r="B36" s="587"/>
      <c r="C36" s="553"/>
      <c r="D36" s="554"/>
      <c r="E36" s="554"/>
      <c r="F36" s="528"/>
      <c r="G36" s="528"/>
      <c r="H36" s="528"/>
      <c r="I36" s="528"/>
      <c r="J36" s="528"/>
      <c r="K36" s="557"/>
      <c r="L36" s="528"/>
      <c r="M36" s="528"/>
      <c r="N36" s="528"/>
      <c r="O36" s="528"/>
      <c r="P36" s="528"/>
      <c r="Q36" s="528"/>
      <c r="R36" s="528"/>
      <c r="S36" s="560"/>
      <c r="T36" s="537"/>
      <c r="U36" s="374"/>
      <c r="V36" s="374"/>
      <c r="W36" s="374"/>
      <c r="X36" s="374"/>
      <c r="Y36" s="374"/>
      <c r="Z36" s="374"/>
      <c r="AA36" s="465"/>
      <c r="AB36" s="590"/>
      <c r="AC36" s="591"/>
      <c r="AD36" s="591"/>
      <c r="AE36" s="591"/>
      <c r="AF36" s="591"/>
      <c r="AG36" s="591"/>
      <c r="AH36" s="591"/>
      <c r="AI36" s="591"/>
      <c r="AJ36" s="595"/>
      <c r="AK36" s="512"/>
      <c r="AL36" s="512"/>
      <c r="AM36" s="512"/>
      <c r="AN36" s="512"/>
      <c r="AO36" s="512"/>
      <c r="AP36" s="512"/>
      <c r="AQ36" s="549"/>
      <c r="AR36" s="517"/>
      <c r="AS36" s="410"/>
      <c r="AT36" s="410"/>
      <c r="AU36" s="410"/>
      <c r="AV36" s="419"/>
      <c r="AW36" s="419"/>
      <c r="AX36" s="419"/>
      <c r="AY36" s="420"/>
      <c r="AZ36" s="619"/>
      <c r="BA36" s="56"/>
      <c r="BB36" s="56"/>
      <c r="BC36" s="56"/>
      <c r="BD36" s="56"/>
      <c r="BE36" s="56"/>
      <c r="BS36" s="2"/>
      <c r="BT36" s="2"/>
      <c r="BU36" s="2"/>
      <c r="BV36" s="366"/>
      <c r="BW36" s="458"/>
      <c r="BX36" s="50"/>
      <c r="BY36" s="18"/>
      <c r="BZ36" s="18"/>
      <c r="CA36" s="18"/>
      <c r="CB36" s="15"/>
      <c r="CC36" s="374"/>
      <c r="CD36" s="374"/>
      <c r="CE36" s="374"/>
      <c r="CF36" s="374"/>
      <c r="CG36" s="374"/>
      <c r="CH36" s="374"/>
      <c r="CI36" s="15"/>
      <c r="CJ36" s="18"/>
      <c r="CK36" s="18"/>
      <c r="CL36" s="18"/>
      <c r="CM36" s="18"/>
      <c r="CN36" s="269"/>
      <c r="CO36" s="15"/>
      <c r="CP36" s="15"/>
      <c r="CQ36" s="15"/>
    </row>
    <row r="37" spans="1:109" ht="18.75" customHeight="1" thickBot="1">
      <c r="A37" s="13"/>
      <c r="B37" s="13"/>
      <c r="C37" s="553" t="s">
        <v>391</v>
      </c>
      <c r="D37" s="554"/>
      <c r="E37" s="554"/>
      <c r="F37" s="528" t="str">
        <f>IF(C35="ここに","",VLOOKUP(C35,'登録ナンバー'!$A$1:$D$619,4,0))</f>
        <v>グリフィンズ</v>
      </c>
      <c r="G37" s="528"/>
      <c r="H37" s="528"/>
      <c r="I37" s="528"/>
      <c r="J37" s="528"/>
      <c r="K37" s="124"/>
      <c r="L37" s="557" t="s">
        <v>391</v>
      </c>
      <c r="M37" s="557"/>
      <c r="N37" s="557"/>
      <c r="O37" s="557" t="s">
        <v>1017</v>
      </c>
      <c r="P37" s="557"/>
      <c r="Q37" s="557"/>
      <c r="R37" s="557"/>
      <c r="S37" s="561"/>
      <c r="T37" s="537"/>
      <c r="U37" s="374"/>
      <c r="V37" s="374"/>
      <c r="W37" s="374"/>
      <c r="X37" s="374"/>
      <c r="Y37" s="374"/>
      <c r="Z37" s="374"/>
      <c r="AA37" s="465"/>
      <c r="AB37" s="590"/>
      <c r="AC37" s="591"/>
      <c r="AD37" s="591"/>
      <c r="AE37" s="591"/>
      <c r="AF37" s="591"/>
      <c r="AG37" s="591"/>
      <c r="AH37" s="591"/>
      <c r="AI37" s="591"/>
      <c r="AJ37" s="595"/>
      <c r="AK37" s="512"/>
      <c r="AL37" s="512"/>
      <c r="AM37" s="512"/>
      <c r="AN37" s="623"/>
      <c r="AO37" s="623"/>
      <c r="AP37" s="623"/>
      <c r="AQ37" s="624"/>
      <c r="AR37" s="491">
        <f>IF(OR(COUNTIF(AS31:AU42,2)=3,COUNTIF(AS31:AU42,1)=3),(T38+AJ38)/(T38+AJ38+X35+AN35),"")</f>
      </c>
      <c r="AS37" s="374"/>
      <c r="AT37" s="374"/>
      <c r="AU37" s="374"/>
      <c r="AV37" s="432">
        <f>IF(AR37&lt;&gt;"",RANK(AR37,AR33:AR46),RANK(AS35,AS31:AU44))</f>
        <v>1</v>
      </c>
      <c r="AW37" s="432"/>
      <c r="AX37" s="432"/>
      <c r="AY37" s="433"/>
      <c r="BB37" s="366" t="str">
        <f>IF($CA$11="","リーグ4・2位",VLOOKUP(2,$BA$11:$BI$22,5,FALSE))</f>
        <v>宮岡</v>
      </c>
      <c r="BC37" s="366"/>
      <c r="BD37" s="366"/>
      <c r="BE37" s="366"/>
      <c r="BF37" s="366"/>
      <c r="BG37" s="366"/>
      <c r="BH37" s="366"/>
      <c r="BI37" s="366"/>
      <c r="BJ37" s="366"/>
      <c r="BK37" s="366" t="str">
        <f>IF($CA$11="","",VLOOKUP(2,$BA$11:$BR$22,14,FALSE))</f>
        <v>中島</v>
      </c>
      <c r="BL37" s="366"/>
      <c r="BM37" s="366"/>
      <c r="BN37" s="366"/>
      <c r="BO37" s="366"/>
      <c r="BP37" s="366"/>
      <c r="BQ37" s="366"/>
      <c r="BR37" s="366"/>
      <c r="BS37" s="366"/>
      <c r="BT37" s="366"/>
      <c r="BU37" s="18"/>
      <c r="BV37" s="614"/>
      <c r="BW37" s="614"/>
      <c r="BX37" s="621" t="s">
        <v>1370</v>
      </c>
      <c r="BY37" s="523"/>
      <c r="BZ37" s="523"/>
      <c r="CA37" s="525"/>
      <c r="CB37" s="20"/>
      <c r="CE37" s="9"/>
      <c r="CI37" s="9"/>
      <c r="CJ37" s="622" t="s">
        <v>1365</v>
      </c>
      <c r="CK37" s="523"/>
      <c r="CL37" s="523"/>
      <c r="CM37" s="525"/>
      <c r="CN37" s="26"/>
      <c r="CO37" s="15"/>
      <c r="CP37" s="15"/>
      <c r="CQ37" s="366" t="str">
        <f>IF($AB$31="","リーグ2・2位",VLOOKUP(2,$B$31:$J$42,5,FALSE))</f>
        <v>鈴木</v>
      </c>
      <c r="CR37" s="366"/>
      <c r="CS37" s="366"/>
      <c r="CT37" s="366"/>
      <c r="CU37" s="366"/>
      <c r="CV37" s="366"/>
      <c r="CW37" s="366"/>
      <c r="CX37" s="366"/>
      <c r="CY37" s="366" t="str">
        <f>IF($AB$31="","",VLOOKUP(2,$B$31:$S$42,14,FALSE))</f>
        <v>伊吹</v>
      </c>
      <c r="CZ37" s="366"/>
      <c r="DA37" s="366"/>
      <c r="DB37" s="366"/>
      <c r="DC37" s="366"/>
      <c r="DD37" s="366"/>
      <c r="DE37" s="366"/>
    </row>
    <row r="38" spans="1:109" ht="6" customHeight="1" hidden="1">
      <c r="A38" s="13"/>
      <c r="B38" s="13"/>
      <c r="C38" s="555"/>
      <c r="D38" s="556"/>
      <c r="E38" s="556"/>
      <c r="F38" s="124"/>
      <c r="G38" s="124"/>
      <c r="H38" s="124"/>
      <c r="I38" s="124"/>
      <c r="J38" s="125"/>
      <c r="K38" s="124"/>
      <c r="L38" s="558"/>
      <c r="M38" s="558"/>
      <c r="N38" s="558"/>
      <c r="O38" s="124"/>
      <c r="P38" s="124"/>
      <c r="Q38" s="124"/>
      <c r="R38" s="127"/>
      <c r="S38" s="128"/>
      <c r="T38" s="329" t="str">
        <f>IF(T35="⑦","7",IF(T35="⑥","6",T35))</f>
        <v>6</v>
      </c>
      <c r="U38" s="227"/>
      <c r="V38" s="227"/>
      <c r="W38" s="227"/>
      <c r="X38" s="227"/>
      <c r="Y38" s="227"/>
      <c r="Z38" s="227"/>
      <c r="AA38" s="228"/>
      <c r="AB38" s="592"/>
      <c r="AC38" s="593"/>
      <c r="AD38" s="593"/>
      <c r="AE38" s="593"/>
      <c r="AF38" s="593"/>
      <c r="AG38" s="593"/>
      <c r="AH38" s="593"/>
      <c r="AI38" s="593"/>
      <c r="AJ38" s="329" t="str">
        <f>IF(AJ35="⑦","7",IF(AJ35="⑥","6",AJ35))</f>
        <v>6</v>
      </c>
      <c r="AK38" s="330"/>
      <c r="AL38" s="330"/>
      <c r="AM38" s="330"/>
      <c r="AN38" s="330"/>
      <c r="AO38" s="330"/>
      <c r="AP38" s="330"/>
      <c r="AQ38" s="331"/>
      <c r="AR38" s="492"/>
      <c r="AS38" s="534"/>
      <c r="AT38" s="534"/>
      <c r="AU38" s="534"/>
      <c r="AV38" s="434"/>
      <c r="AW38" s="434"/>
      <c r="AX38" s="434"/>
      <c r="AY38" s="435"/>
      <c r="BB38" s="366"/>
      <c r="BC38" s="366"/>
      <c r="BD38" s="366"/>
      <c r="BE38" s="366"/>
      <c r="BF38" s="366"/>
      <c r="BG38" s="366"/>
      <c r="BH38" s="366"/>
      <c r="BI38" s="366"/>
      <c r="BJ38" s="366"/>
      <c r="BK38" s="366"/>
      <c r="BL38" s="366"/>
      <c r="BM38" s="366"/>
      <c r="BN38" s="366"/>
      <c r="BO38" s="366"/>
      <c r="BP38" s="366"/>
      <c r="BQ38" s="366"/>
      <c r="BR38" s="366"/>
      <c r="BS38" s="366"/>
      <c r="BT38" s="366"/>
      <c r="BU38" s="33"/>
      <c r="BV38" s="14"/>
      <c r="BW38" s="14"/>
      <c r="BX38" s="620"/>
      <c r="BY38" s="366"/>
      <c r="BZ38" s="366"/>
      <c r="CA38" s="458"/>
      <c r="CC38" s="366" t="s">
        <v>1377</v>
      </c>
      <c r="CD38" s="366"/>
      <c r="CE38" s="366"/>
      <c r="CF38" s="366"/>
      <c r="CG38" s="366"/>
      <c r="CH38" s="366"/>
      <c r="CI38" s="9"/>
      <c r="CJ38" s="366"/>
      <c r="CK38" s="366"/>
      <c r="CL38" s="366"/>
      <c r="CM38" s="458"/>
      <c r="CN38" s="22"/>
      <c r="CO38" s="14"/>
      <c r="CP38" s="10"/>
      <c r="CQ38" s="366"/>
      <c r="CR38" s="366"/>
      <c r="CS38" s="366"/>
      <c r="CT38" s="366"/>
      <c r="CU38" s="366"/>
      <c r="CV38" s="366"/>
      <c r="CW38" s="366"/>
      <c r="CX38" s="366"/>
      <c r="CY38" s="366"/>
      <c r="CZ38" s="366"/>
      <c r="DA38" s="366"/>
      <c r="DB38" s="366"/>
      <c r="DC38" s="366"/>
      <c r="DD38" s="366"/>
      <c r="DE38" s="366"/>
    </row>
    <row r="39" spans="1:109" ht="12" customHeight="1">
      <c r="A39" s="13"/>
      <c r="B39" s="587">
        <f>AV41</f>
        <v>3</v>
      </c>
      <c r="C39" s="551" t="s">
        <v>32</v>
      </c>
      <c r="D39" s="552"/>
      <c r="E39" s="552"/>
      <c r="F39" s="552" t="str">
        <f>IF(C39="ここに","",VLOOKUP(C39,'登録ナンバー'!$A$1:$C$619,2,0))</f>
        <v>木下</v>
      </c>
      <c r="G39" s="552"/>
      <c r="H39" s="552"/>
      <c r="I39" s="552"/>
      <c r="J39" s="552"/>
      <c r="K39" s="569" t="s">
        <v>389</v>
      </c>
      <c r="L39" s="552" t="s">
        <v>852</v>
      </c>
      <c r="M39" s="552"/>
      <c r="N39" s="552"/>
      <c r="O39" s="527" t="s">
        <v>33</v>
      </c>
      <c r="P39" s="527"/>
      <c r="Q39" s="527"/>
      <c r="R39" s="527"/>
      <c r="S39" s="559"/>
      <c r="T39" s="584">
        <f>IF(AN31="","",IF(AND(AN31=6,AJ31&lt;&gt;"⑦"),"⑥",IF(AN31=7,"⑦",AN31)))</f>
        <v>1</v>
      </c>
      <c r="U39" s="371"/>
      <c r="V39" s="371"/>
      <c r="W39" s="371" t="s">
        <v>390</v>
      </c>
      <c r="X39" s="371">
        <f>IF(AN31="","",IF(AJ31="⑥",6,IF(AJ31="⑦",7,AJ31)))</f>
        <v>6</v>
      </c>
      <c r="Y39" s="371"/>
      <c r="Z39" s="371"/>
      <c r="AA39" s="568"/>
      <c r="AB39" s="584">
        <f>IF(AN35="","",IF(AND(AN35=6,AJ35&lt;&gt;"⑦"),"⑥",IF(AN35=7,"⑦",AN35)))</f>
        <v>1</v>
      </c>
      <c r="AC39" s="371"/>
      <c r="AD39" s="371"/>
      <c r="AE39" s="371" t="s">
        <v>390</v>
      </c>
      <c r="AF39" s="371">
        <f>IF(AN35="","",IF(AJ35="⑥",6,IF(AJ35="⑦",7,AJ35)))</f>
        <v>6</v>
      </c>
      <c r="AG39" s="371"/>
      <c r="AH39" s="371"/>
      <c r="AI39" s="568"/>
      <c r="AJ39" s="605"/>
      <c r="AK39" s="606"/>
      <c r="AL39" s="606"/>
      <c r="AM39" s="606"/>
      <c r="AN39" s="606"/>
      <c r="AO39" s="606"/>
      <c r="AP39" s="493"/>
      <c r="AQ39" s="607"/>
      <c r="AR39" s="403">
        <f>IF(COUNTIF(AS31:AU46,1)=2,"直接対決","")</f>
      </c>
      <c r="AS39" s="425">
        <f>COUNTIF(T39:AQ40,"⑥")+COUNTIF(T39:AQ40,"⑦")</f>
        <v>0</v>
      </c>
      <c r="AT39" s="425"/>
      <c r="AU39" s="425"/>
      <c r="AV39" s="421">
        <f>IF(AB31="","",2-AS39)</f>
        <v>2</v>
      </c>
      <c r="AW39" s="421"/>
      <c r="AX39" s="421"/>
      <c r="AY39" s="422"/>
      <c r="AZ39" s="619"/>
      <c r="BA39" s="56"/>
      <c r="BB39" s="366"/>
      <c r="BC39" s="366"/>
      <c r="BD39" s="366"/>
      <c r="BE39" s="366"/>
      <c r="BF39" s="366"/>
      <c r="BG39" s="366"/>
      <c r="BH39" s="366"/>
      <c r="BI39" s="366"/>
      <c r="BJ39" s="366"/>
      <c r="BK39" s="366"/>
      <c r="BL39" s="366"/>
      <c r="BM39" s="366"/>
      <c r="BN39" s="366"/>
      <c r="BO39" s="366"/>
      <c r="BP39" s="366"/>
      <c r="BQ39" s="366"/>
      <c r="BR39" s="366"/>
      <c r="BS39" s="366"/>
      <c r="BT39" s="366"/>
      <c r="BU39" s="39"/>
      <c r="BV39" s="39"/>
      <c r="BW39" s="39"/>
      <c r="CA39" s="21"/>
      <c r="CC39" s="366"/>
      <c r="CD39" s="366"/>
      <c r="CE39" s="366"/>
      <c r="CF39" s="366"/>
      <c r="CG39" s="366"/>
      <c r="CH39" s="366"/>
      <c r="CI39" s="9"/>
      <c r="CN39" s="23"/>
      <c r="CO39" s="23"/>
      <c r="CP39" s="23"/>
      <c r="CQ39" s="366"/>
      <c r="CR39" s="366"/>
      <c r="CS39" s="366"/>
      <c r="CT39" s="366"/>
      <c r="CU39" s="366"/>
      <c r="CV39" s="366"/>
      <c r="CW39" s="366"/>
      <c r="CX39" s="366"/>
      <c r="CY39" s="366"/>
      <c r="CZ39" s="366"/>
      <c r="DA39" s="366"/>
      <c r="DB39" s="366"/>
      <c r="DC39" s="366"/>
      <c r="DD39" s="366"/>
      <c r="DE39" s="366"/>
    </row>
    <row r="40" spans="1:95" ht="12" customHeight="1" thickBot="1">
      <c r="A40" s="13"/>
      <c r="B40" s="587"/>
      <c r="C40" s="553"/>
      <c r="D40" s="554"/>
      <c r="E40" s="554"/>
      <c r="F40" s="554"/>
      <c r="G40" s="554"/>
      <c r="H40" s="554"/>
      <c r="I40" s="554"/>
      <c r="J40" s="554"/>
      <c r="K40" s="569"/>
      <c r="L40" s="554"/>
      <c r="M40" s="554"/>
      <c r="N40" s="554"/>
      <c r="O40" s="528"/>
      <c r="P40" s="528"/>
      <c r="Q40" s="528"/>
      <c r="R40" s="528"/>
      <c r="S40" s="560"/>
      <c r="T40" s="463"/>
      <c r="U40" s="366"/>
      <c r="V40" s="366"/>
      <c r="W40" s="366"/>
      <c r="X40" s="366"/>
      <c r="Y40" s="366"/>
      <c r="Z40" s="366"/>
      <c r="AA40" s="458"/>
      <c r="AB40" s="463"/>
      <c r="AC40" s="366"/>
      <c r="AD40" s="366"/>
      <c r="AE40" s="366"/>
      <c r="AF40" s="366"/>
      <c r="AG40" s="366"/>
      <c r="AH40" s="366"/>
      <c r="AI40" s="458"/>
      <c r="AJ40" s="608"/>
      <c r="AK40" s="493"/>
      <c r="AL40" s="493"/>
      <c r="AM40" s="493"/>
      <c r="AN40" s="493"/>
      <c r="AO40" s="493"/>
      <c r="AP40" s="493"/>
      <c r="AQ40" s="607"/>
      <c r="AR40" s="404"/>
      <c r="AS40" s="426"/>
      <c r="AT40" s="426"/>
      <c r="AU40" s="426"/>
      <c r="AV40" s="423"/>
      <c r="AW40" s="423"/>
      <c r="AX40" s="423"/>
      <c r="AY40" s="424"/>
      <c r="AZ40" s="619"/>
      <c r="BA40" s="56"/>
      <c r="BB40" s="56"/>
      <c r="BC40" s="56"/>
      <c r="BD40" s="56"/>
      <c r="BE40" s="56"/>
      <c r="BS40" s="15"/>
      <c r="BT40" s="15"/>
      <c r="BZ40" s="366"/>
      <c r="CA40" s="458"/>
      <c r="CB40" s="279"/>
      <c r="CC40" s="8"/>
      <c r="CD40" s="8"/>
      <c r="CE40" s="275"/>
      <c r="CF40" s="34"/>
      <c r="CG40" s="10"/>
      <c r="CH40" s="10"/>
      <c r="CI40" s="275"/>
      <c r="CJ40" s="366"/>
      <c r="CK40" s="366"/>
      <c r="CL40" s="2"/>
      <c r="CN40" s="15"/>
      <c r="CO40" s="15"/>
      <c r="CP40" s="15"/>
      <c r="CQ40" s="15"/>
    </row>
    <row r="41" spans="1:109" ht="20.25" customHeight="1" thickBot="1">
      <c r="A41" s="13"/>
      <c r="B41" s="13"/>
      <c r="C41" s="553" t="s">
        <v>391</v>
      </c>
      <c r="D41" s="554"/>
      <c r="E41" s="554"/>
      <c r="F41" s="554" t="str">
        <f>IF(C39="ここに","",VLOOKUP(C39,'登録ナンバー'!$A$1:$D$619,4,0))</f>
        <v>うさかめ</v>
      </c>
      <c r="G41" s="554"/>
      <c r="H41" s="554"/>
      <c r="I41" s="554"/>
      <c r="J41" s="554"/>
      <c r="K41" s="123"/>
      <c r="L41" s="569" t="s">
        <v>391</v>
      </c>
      <c r="M41" s="569"/>
      <c r="N41" s="569"/>
      <c r="O41" s="557" t="s">
        <v>1017</v>
      </c>
      <c r="P41" s="557"/>
      <c r="Q41" s="557"/>
      <c r="R41" s="557"/>
      <c r="S41" s="561"/>
      <c r="T41" s="463"/>
      <c r="U41" s="366"/>
      <c r="V41" s="366"/>
      <c r="W41" s="366"/>
      <c r="X41" s="292"/>
      <c r="Y41" s="292"/>
      <c r="Z41" s="292"/>
      <c r="AA41" s="460"/>
      <c r="AB41" s="463"/>
      <c r="AC41" s="366"/>
      <c r="AD41" s="366"/>
      <c r="AE41" s="366"/>
      <c r="AF41" s="366"/>
      <c r="AG41" s="366"/>
      <c r="AH41" s="366"/>
      <c r="AI41" s="458"/>
      <c r="AJ41" s="608"/>
      <c r="AK41" s="493"/>
      <c r="AL41" s="493"/>
      <c r="AM41" s="493"/>
      <c r="AN41" s="493"/>
      <c r="AO41" s="493"/>
      <c r="AP41" s="493"/>
      <c r="AQ41" s="607"/>
      <c r="AR41" s="391">
        <f>IF(OR(COUNTIF(AS31:AU42,2)=3,COUNTIF(AS31:AU42,1)=3),(AB42+T42)/(T42+AF39+X39+AB42),"")</f>
      </c>
      <c r="AS41" s="427"/>
      <c r="AT41" s="427"/>
      <c r="AU41" s="427"/>
      <c r="AV41" s="405">
        <f>IF(AR41&lt;&gt;"",RANK(AR41,AR33:AR46),RANK(AS39,AS31:AU44))</f>
        <v>3</v>
      </c>
      <c r="AW41" s="405"/>
      <c r="AX41" s="405"/>
      <c r="AY41" s="406"/>
      <c r="BB41" s="366" t="str">
        <f>IF($AB$51="","リーグ3・2位",VLOOKUP(2,$B$51:$J$60,5,FALSE))</f>
        <v>小路  </v>
      </c>
      <c r="BC41" s="366"/>
      <c r="BD41" s="366"/>
      <c r="BE41" s="366"/>
      <c r="BF41" s="366"/>
      <c r="BG41" s="366"/>
      <c r="BH41" s="366"/>
      <c r="BI41" s="366"/>
      <c r="BJ41" s="366"/>
      <c r="BK41" s="366" t="str">
        <f>IF($AB$51="","",VLOOKUP(2,$B$51:$S$60,14,FALSE))</f>
        <v>酒居</v>
      </c>
      <c r="BL41" s="366"/>
      <c r="BM41" s="366"/>
      <c r="BN41" s="366"/>
      <c r="BO41" s="366"/>
      <c r="BP41" s="366"/>
      <c r="BQ41" s="366"/>
      <c r="BR41" s="366"/>
      <c r="BS41" s="366"/>
      <c r="BT41" s="366"/>
      <c r="BU41" s="14"/>
      <c r="BV41" s="14"/>
      <c r="BW41" s="14"/>
      <c r="BZ41" s="366"/>
      <c r="CA41" s="366"/>
      <c r="CB41" s="620" t="s">
        <v>1373</v>
      </c>
      <c r="CC41" s="366"/>
      <c r="CD41" s="366"/>
      <c r="CE41" s="366"/>
      <c r="CF41" s="366" t="s">
        <v>1374</v>
      </c>
      <c r="CG41" s="366"/>
      <c r="CH41" s="366"/>
      <c r="CI41" s="458"/>
      <c r="CJ41" s="463"/>
      <c r="CK41" s="366"/>
      <c r="CL41" s="2"/>
      <c r="CN41" s="14"/>
      <c r="CO41" s="14"/>
      <c r="CP41" s="14"/>
      <c r="CQ41" s="366" t="str">
        <f>IF($AB$11="","リーグ1.2位",VLOOKUP(2,$B$11:$S$22,5,FALSE))</f>
        <v>高瀬</v>
      </c>
      <c r="CR41" s="366"/>
      <c r="CS41" s="366"/>
      <c r="CT41" s="366"/>
      <c r="CU41" s="366"/>
      <c r="CV41" s="366"/>
      <c r="CW41" s="366"/>
      <c r="CX41" s="366"/>
      <c r="CY41" s="366" t="str">
        <f>IF($AB$11="","",VLOOKUP(2,$B$11:$S$22,14,FALSE))</f>
        <v>植垣</v>
      </c>
      <c r="CZ41" s="366"/>
      <c r="DA41" s="366"/>
      <c r="DB41" s="366"/>
      <c r="DC41" s="366"/>
      <c r="DD41" s="366"/>
      <c r="DE41" s="366"/>
    </row>
    <row r="42" spans="2:114" ht="5.25" customHeight="1" hidden="1">
      <c r="B42" s="13"/>
      <c r="C42" s="555"/>
      <c r="D42" s="556"/>
      <c r="E42" s="556"/>
      <c r="F42" s="124"/>
      <c r="G42" s="124"/>
      <c r="H42" s="124"/>
      <c r="I42" s="124"/>
      <c r="J42" s="124"/>
      <c r="K42" s="123"/>
      <c r="L42" s="556"/>
      <c r="M42" s="556"/>
      <c r="N42" s="556"/>
      <c r="O42" s="124"/>
      <c r="P42" s="124"/>
      <c r="Q42" s="124"/>
      <c r="R42" s="127"/>
      <c r="S42" s="128"/>
      <c r="T42" s="47">
        <f>IF(T39="⑦","7",IF(T39="⑥","6",T39))</f>
        <v>1</v>
      </c>
      <c r="AA42" s="21"/>
      <c r="AB42" s="47">
        <f>IF(AB39="⑦","7",IF(AB39="⑥","6",AB39))</f>
        <v>1</v>
      </c>
      <c r="AJ42" s="609"/>
      <c r="AK42" s="610"/>
      <c r="AL42" s="610"/>
      <c r="AM42" s="610"/>
      <c r="AN42" s="610"/>
      <c r="AO42" s="610"/>
      <c r="AP42" s="610"/>
      <c r="AQ42" s="611"/>
      <c r="AR42" s="391"/>
      <c r="AS42" s="427"/>
      <c r="AT42" s="427"/>
      <c r="AU42" s="427"/>
      <c r="AV42" s="405"/>
      <c r="AW42" s="405"/>
      <c r="AX42" s="405"/>
      <c r="AY42" s="406"/>
      <c r="BB42" s="366"/>
      <c r="BC42" s="366"/>
      <c r="BD42" s="366"/>
      <c r="BE42" s="366"/>
      <c r="BF42" s="366"/>
      <c r="BG42" s="366"/>
      <c r="BH42" s="366"/>
      <c r="BI42" s="366"/>
      <c r="BJ42" s="366"/>
      <c r="BK42" s="366"/>
      <c r="BL42" s="366"/>
      <c r="BM42" s="366"/>
      <c r="BN42" s="366"/>
      <c r="BO42" s="366"/>
      <c r="BP42" s="366"/>
      <c r="BQ42" s="366"/>
      <c r="BR42" s="366"/>
      <c r="BS42" s="366"/>
      <c r="BT42" s="366"/>
      <c r="BU42" s="72"/>
      <c r="BV42" s="23"/>
      <c r="BW42" s="23"/>
      <c r="BX42" s="20"/>
      <c r="CB42" s="620"/>
      <c r="CC42" s="366"/>
      <c r="CD42" s="366"/>
      <c r="CE42" s="366"/>
      <c r="CF42" s="366"/>
      <c r="CG42" s="366"/>
      <c r="CH42" s="366"/>
      <c r="CI42" s="458"/>
      <c r="CN42" s="70"/>
      <c r="CO42" s="15"/>
      <c r="CQ42" s="366"/>
      <c r="CR42" s="366"/>
      <c r="CS42" s="366"/>
      <c r="CT42" s="366"/>
      <c r="CU42" s="366"/>
      <c r="CV42" s="366"/>
      <c r="CW42" s="366"/>
      <c r="CX42" s="366"/>
      <c r="CY42" s="366"/>
      <c r="CZ42" s="366"/>
      <c r="DA42" s="366"/>
      <c r="DB42" s="366"/>
      <c r="DC42" s="366"/>
      <c r="DD42" s="366"/>
      <c r="DE42" s="366"/>
      <c r="DJ42" s="3" t="s">
        <v>393</v>
      </c>
    </row>
    <row r="43" spans="3:109" ht="12" customHeight="1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12"/>
      <c r="AJ43" s="12"/>
      <c r="AK43" s="12"/>
      <c r="AL43" s="12"/>
      <c r="AM43" s="12"/>
      <c r="AN43" s="12"/>
      <c r="AO43" s="12"/>
      <c r="AP43" s="12"/>
      <c r="AQ43" s="6"/>
      <c r="AR43" s="12"/>
      <c r="AS43" s="12"/>
      <c r="AT43" s="12"/>
      <c r="AU43" s="12"/>
      <c r="AV43" s="12"/>
      <c r="AW43" s="12"/>
      <c r="AX43" s="12"/>
      <c r="AY43" s="12"/>
      <c r="BB43" s="366"/>
      <c r="BC43" s="366"/>
      <c r="BD43" s="366"/>
      <c r="BE43" s="366"/>
      <c r="BF43" s="366"/>
      <c r="BG43" s="366"/>
      <c r="BH43" s="366"/>
      <c r="BI43" s="366"/>
      <c r="BJ43" s="366"/>
      <c r="BK43" s="366"/>
      <c r="BL43" s="366"/>
      <c r="BM43" s="366"/>
      <c r="BN43" s="366"/>
      <c r="BO43" s="366"/>
      <c r="BP43" s="366"/>
      <c r="BQ43" s="366"/>
      <c r="BR43" s="366"/>
      <c r="BS43" s="366"/>
      <c r="BT43" s="366"/>
      <c r="BU43" s="24"/>
      <c r="BW43" s="16"/>
      <c r="BX43" s="20"/>
      <c r="CB43" s="274"/>
      <c r="CF43" s="278"/>
      <c r="CI43" s="21"/>
      <c r="CM43" s="21"/>
      <c r="CN43" s="15"/>
      <c r="CO43" s="15"/>
      <c r="CQ43" s="366"/>
      <c r="CR43" s="366"/>
      <c r="CS43" s="366"/>
      <c r="CT43" s="366"/>
      <c r="CU43" s="366"/>
      <c r="CV43" s="366"/>
      <c r="CW43" s="366"/>
      <c r="CX43" s="366"/>
      <c r="CY43" s="366"/>
      <c r="CZ43" s="366"/>
      <c r="DA43" s="366"/>
      <c r="DB43" s="366"/>
      <c r="DC43" s="366"/>
      <c r="DD43" s="366"/>
      <c r="DE43" s="366"/>
    </row>
    <row r="44" spans="3:95" ht="7.5" customHeight="1" thickBot="1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BS44" s="15"/>
      <c r="BT44" s="15"/>
      <c r="BU44" s="15"/>
      <c r="BV44" s="522"/>
      <c r="BW44" s="613"/>
      <c r="BX44" s="8"/>
      <c r="BY44" s="8"/>
      <c r="BZ44" s="8"/>
      <c r="CA44" s="8"/>
      <c r="CB44" s="274"/>
      <c r="CC44" s="2"/>
      <c r="CD44" s="2"/>
      <c r="CE44" s="2"/>
      <c r="CF44" s="2"/>
      <c r="CG44" s="2"/>
      <c r="CH44" s="2"/>
      <c r="CI44" s="21"/>
      <c r="CJ44" s="8"/>
      <c r="CK44" s="8"/>
      <c r="CL44" s="8"/>
      <c r="CM44" s="35"/>
      <c r="CN44" s="522"/>
      <c r="CO44" s="522"/>
      <c r="CP44" s="15"/>
      <c r="CQ44" s="15"/>
    </row>
    <row r="45" spans="3:120" ht="12" customHeight="1">
      <c r="C45" s="366" t="s">
        <v>48</v>
      </c>
      <c r="D45" s="366"/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6"/>
      <c r="AM45" s="366"/>
      <c r="AN45" s="366"/>
      <c r="AO45" s="366"/>
      <c r="AP45" s="366"/>
      <c r="AQ45" s="366"/>
      <c r="AR45" s="366"/>
      <c r="AS45" s="366"/>
      <c r="AT45" s="366"/>
      <c r="AU45" s="366"/>
      <c r="AV45" s="366"/>
      <c r="AW45" s="366"/>
      <c r="AX45" s="366"/>
      <c r="AY45" s="366"/>
      <c r="AZ45" s="2"/>
      <c r="BA45" s="2"/>
      <c r="BB45" s="374" t="str">
        <f>IF($AB$31="","リーグ2・1位",VLOOKUP(1,$B$31:$J$42,5,FALSE))</f>
        <v>藤井</v>
      </c>
      <c r="BC45" s="374"/>
      <c r="BD45" s="374"/>
      <c r="BE45" s="374"/>
      <c r="BF45" s="374"/>
      <c r="BG45" s="374"/>
      <c r="BH45" s="374"/>
      <c r="BI45" s="374"/>
      <c r="BJ45" s="374"/>
      <c r="BK45" s="374" t="str">
        <f>IF($AB$31="","",VLOOKUP(1,$B$31:$S$42,14,FALSE))</f>
        <v>岩崎</v>
      </c>
      <c r="BL45" s="374"/>
      <c r="BM45" s="374"/>
      <c r="BN45" s="374"/>
      <c r="BO45" s="374"/>
      <c r="BP45" s="374"/>
      <c r="BQ45" s="374"/>
      <c r="BR45" s="374"/>
      <c r="BS45" s="374"/>
      <c r="BT45" s="374"/>
      <c r="BV45" s="522"/>
      <c r="BW45" s="522"/>
      <c r="BX45" s="620" t="s">
        <v>1366</v>
      </c>
      <c r="BY45" s="366"/>
      <c r="BZ45" s="366"/>
      <c r="CA45" s="366"/>
      <c r="CB45" s="366"/>
      <c r="CC45" s="2"/>
      <c r="CD45" s="2"/>
      <c r="CE45" s="2"/>
      <c r="CF45" s="2"/>
      <c r="CG45" s="2"/>
      <c r="CH45" s="2"/>
      <c r="CI45" s="15"/>
      <c r="CJ45" s="523" t="s">
        <v>1372</v>
      </c>
      <c r="CK45" s="523"/>
      <c r="CL45" s="523"/>
      <c r="CM45" s="523"/>
      <c r="CN45" s="521"/>
      <c r="CO45" s="522"/>
      <c r="CP45" s="15"/>
      <c r="CQ45" s="366" t="str">
        <f>IF($CA$11="","リーグ4・1位",VLOOKUP(1,$BA$11:$BI$22,5,FALSE))</f>
        <v>北野</v>
      </c>
      <c r="CR45" s="366"/>
      <c r="CS45" s="366"/>
      <c r="CT45" s="366"/>
      <c r="CU45" s="366"/>
      <c r="CV45" s="366"/>
      <c r="CW45" s="366"/>
      <c r="CX45" s="366"/>
      <c r="CY45" s="366" t="str">
        <f>IF(CM11="","",VLOOKUP(1,$BA$11:$BR$22,14,FALSE))</f>
        <v>出口</v>
      </c>
      <c r="CZ45" s="366"/>
      <c r="DA45" s="366"/>
      <c r="DB45" s="366"/>
      <c r="DC45" s="366"/>
      <c r="DD45" s="366"/>
      <c r="DE45" s="366"/>
      <c r="DF45" s="2"/>
      <c r="DG45" s="2"/>
      <c r="DH45" s="2"/>
      <c r="DI45" s="6"/>
      <c r="DJ45" s="6"/>
      <c r="DK45" s="6"/>
      <c r="DL45" s="6"/>
      <c r="DM45" s="6"/>
      <c r="DN45" s="6"/>
      <c r="DO45" s="6"/>
      <c r="DP45" s="6"/>
    </row>
    <row r="46" spans="3:120" ht="12" customHeight="1" thickBot="1">
      <c r="C46" s="526"/>
      <c r="D46" s="526"/>
      <c r="E46" s="526"/>
      <c r="F46" s="526"/>
      <c r="G46" s="526"/>
      <c r="H46" s="526"/>
      <c r="I46" s="526"/>
      <c r="J46" s="526"/>
      <c r="K46" s="526"/>
      <c r="L46" s="526"/>
      <c r="M46" s="526"/>
      <c r="N46" s="526"/>
      <c r="O46" s="526"/>
      <c r="P46" s="526"/>
      <c r="Q46" s="526"/>
      <c r="R46" s="526"/>
      <c r="S46" s="526"/>
      <c r="T46" s="526"/>
      <c r="U46" s="526"/>
      <c r="V46" s="526"/>
      <c r="W46" s="526"/>
      <c r="X46" s="526"/>
      <c r="Y46" s="526"/>
      <c r="Z46" s="526"/>
      <c r="AA46" s="526"/>
      <c r="AB46" s="526"/>
      <c r="AC46" s="526"/>
      <c r="AD46" s="526"/>
      <c r="AE46" s="526"/>
      <c r="AF46" s="526"/>
      <c r="AG46" s="526"/>
      <c r="AH46" s="526"/>
      <c r="AI46" s="526"/>
      <c r="AJ46" s="526"/>
      <c r="AK46" s="526"/>
      <c r="AL46" s="526"/>
      <c r="AM46" s="526"/>
      <c r="AN46" s="526"/>
      <c r="AO46" s="526"/>
      <c r="AP46" s="526"/>
      <c r="AQ46" s="526"/>
      <c r="AR46" s="526"/>
      <c r="AS46" s="526"/>
      <c r="AT46" s="526"/>
      <c r="AU46" s="526"/>
      <c r="AV46" s="526"/>
      <c r="AW46" s="526"/>
      <c r="AX46" s="526"/>
      <c r="AY46" s="526"/>
      <c r="AZ46" s="2"/>
      <c r="BA46" s="2"/>
      <c r="BB46" s="374"/>
      <c r="BC46" s="374"/>
      <c r="BD46" s="374"/>
      <c r="BE46" s="374"/>
      <c r="BF46" s="374"/>
      <c r="BG46" s="374"/>
      <c r="BH46" s="374"/>
      <c r="BI46" s="374"/>
      <c r="BJ46" s="374"/>
      <c r="BK46" s="374"/>
      <c r="BL46" s="374"/>
      <c r="BM46" s="374"/>
      <c r="BN46" s="374"/>
      <c r="BO46" s="374"/>
      <c r="BP46" s="374"/>
      <c r="BQ46" s="374"/>
      <c r="BR46" s="374"/>
      <c r="BS46" s="374"/>
      <c r="BT46" s="374"/>
      <c r="BU46" s="18"/>
      <c r="BV46" s="18"/>
      <c r="BW46" s="18"/>
      <c r="BX46" s="620"/>
      <c r="BY46" s="366"/>
      <c r="BZ46" s="366"/>
      <c r="CA46" s="366"/>
      <c r="CB46" s="366"/>
      <c r="CC46" s="15"/>
      <c r="CD46" s="15"/>
      <c r="CE46" s="15"/>
      <c r="CF46" s="15"/>
      <c r="CG46" s="15"/>
      <c r="CH46" s="15"/>
      <c r="CI46" s="15"/>
      <c r="CJ46" s="366"/>
      <c r="CK46" s="366"/>
      <c r="CL46" s="366"/>
      <c r="CM46" s="366"/>
      <c r="CN46" s="270"/>
      <c r="CO46" s="18"/>
      <c r="CP46" s="14"/>
      <c r="CQ46" s="366"/>
      <c r="CR46" s="366"/>
      <c r="CS46" s="366"/>
      <c r="CT46" s="366"/>
      <c r="CU46" s="366"/>
      <c r="CV46" s="366"/>
      <c r="CW46" s="366"/>
      <c r="CX46" s="366"/>
      <c r="CY46" s="366"/>
      <c r="CZ46" s="366"/>
      <c r="DA46" s="366"/>
      <c r="DB46" s="366"/>
      <c r="DC46" s="366"/>
      <c r="DD46" s="366"/>
      <c r="DE46" s="366"/>
      <c r="DF46" s="2"/>
      <c r="DG46" s="2"/>
      <c r="DH46" s="2"/>
      <c r="DI46" s="6"/>
      <c r="DJ46" s="6"/>
      <c r="DK46" s="6"/>
      <c r="DL46" s="6"/>
      <c r="DM46" s="6"/>
      <c r="DN46" s="6"/>
      <c r="DO46" s="6"/>
      <c r="DP46" s="6"/>
    </row>
    <row r="47" spans="1:115" ht="12" customHeight="1">
      <c r="A47" s="13"/>
      <c r="C47" s="365" t="s">
        <v>400</v>
      </c>
      <c r="D47" s="366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458"/>
      <c r="T47" s="463" t="str">
        <f>F51</f>
        <v>遠崎</v>
      </c>
      <c r="U47" s="366"/>
      <c r="V47" s="366"/>
      <c r="W47" s="366"/>
      <c r="X47" s="366"/>
      <c r="Y47" s="366"/>
      <c r="Z47" s="366"/>
      <c r="AA47" s="458"/>
      <c r="AB47" s="463" t="str">
        <f>F55</f>
        <v>小路  </v>
      </c>
      <c r="AC47" s="366"/>
      <c r="AD47" s="366"/>
      <c r="AE47" s="366"/>
      <c r="AF47" s="366"/>
      <c r="AG47" s="366"/>
      <c r="AH47" s="366"/>
      <c r="AI47" s="366"/>
      <c r="AJ47" s="463" t="str">
        <f>F59</f>
        <v>山田</v>
      </c>
      <c r="AK47" s="366"/>
      <c r="AL47" s="366"/>
      <c r="AM47" s="366"/>
      <c r="AN47" s="366"/>
      <c r="AO47" s="366"/>
      <c r="AP47" s="366"/>
      <c r="AQ47" s="458"/>
      <c r="AR47" s="443">
        <f>IF(AR53&lt;&gt;"","取得","")</f>
      </c>
      <c r="AT47" s="366" t="s">
        <v>386</v>
      </c>
      <c r="AU47" s="366"/>
      <c r="AV47" s="366"/>
      <c r="AW47" s="366"/>
      <c r="AX47" s="366"/>
      <c r="AY47" s="440"/>
      <c r="AZ47" s="2"/>
      <c r="BA47" s="2"/>
      <c r="BB47" s="374"/>
      <c r="BC47" s="374"/>
      <c r="BD47" s="374"/>
      <c r="BE47" s="374"/>
      <c r="BF47" s="374"/>
      <c r="BG47" s="374"/>
      <c r="BH47" s="374"/>
      <c r="BI47" s="374"/>
      <c r="BJ47" s="374"/>
      <c r="BK47" s="374"/>
      <c r="BL47" s="374"/>
      <c r="BM47" s="374"/>
      <c r="BN47" s="374"/>
      <c r="BO47" s="374"/>
      <c r="BP47" s="374"/>
      <c r="BQ47" s="374"/>
      <c r="BR47" s="374"/>
      <c r="BS47" s="374"/>
      <c r="BT47" s="374"/>
      <c r="BU47" s="15"/>
      <c r="BV47" s="15"/>
      <c r="BW47" s="15"/>
      <c r="CQ47" s="366"/>
      <c r="CR47" s="366"/>
      <c r="CS47" s="366"/>
      <c r="CT47" s="366"/>
      <c r="CU47" s="366"/>
      <c r="CV47" s="366"/>
      <c r="CW47" s="366"/>
      <c r="CX47" s="366"/>
      <c r="CY47" s="366"/>
      <c r="CZ47" s="366"/>
      <c r="DA47" s="366"/>
      <c r="DB47" s="366"/>
      <c r="DC47" s="366"/>
      <c r="DD47" s="366"/>
      <c r="DE47" s="366"/>
      <c r="DF47" s="6"/>
      <c r="DG47" s="6"/>
      <c r="DH47" s="6"/>
      <c r="DI47" s="6"/>
      <c r="DJ47" s="6"/>
      <c r="DK47" s="6"/>
    </row>
    <row r="48" spans="1:98" ht="12" customHeight="1">
      <c r="A48" s="13"/>
      <c r="C48" s="365"/>
      <c r="D48" s="366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458"/>
      <c r="T48" s="463"/>
      <c r="U48" s="366"/>
      <c r="V48" s="366"/>
      <c r="W48" s="366"/>
      <c r="X48" s="366"/>
      <c r="Y48" s="366"/>
      <c r="Z48" s="366"/>
      <c r="AA48" s="458"/>
      <c r="AB48" s="463"/>
      <c r="AC48" s="366"/>
      <c r="AD48" s="366"/>
      <c r="AE48" s="366"/>
      <c r="AF48" s="366"/>
      <c r="AG48" s="366"/>
      <c r="AH48" s="366"/>
      <c r="AI48" s="366"/>
      <c r="AJ48" s="463"/>
      <c r="AK48" s="366"/>
      <c r="AL48" s="366"/>
      <c r="AM48" s="366"/>
      <c r="AN48" s="366"/>
      <c r="AO48" s="366"/>
      <c r="AP48" s="366"/>
      <c r="AQ48" s="458"/>
      <c r="AR48" s="443"/>
      <c r="AT48" s="366"/>
      <c r="AU48" s="366"/>
      <c r="AV48" s="366"/>
      <c r="AW48" s="366"/>
      <c r="AX48" s="366"/>
      <c r="AY48" s="440"/>
      <c r="CT48" s="6"/>
    </row>
    <row r="49" spans="1:93" ht="12" customHeight="1">
      <c r="A49" s="13"/>
      <c r="C49" s="365"/>
      <c r="D49" s="366"/>
      <c r="E49" s="366"/>
      <c r="F49" s="366"/>
      <c r="G49" s="366"/>
      <c r="H49" s="366"/>
      <c r="I49" s="366"/>
      <c r="J49" s="366"/>
      <c r="K49" s="366"/>
      <c r="L49" s="366"/>
      <c r="M49" s="366"/>
      <c r="N49" s="366"/>
      <c r="O49" s="366"/>
      <c r="P49" s="366"/>
      <c r="Q49" s="366"/>
      <c r="R49" s="366"/>
      <c r="S49" s="458"/>
      <c r="T49" s="463" t="str">
        <f>O51</f>
        <v>三崎</v>
      </c>
      <c r="U49" s="366"/>
      <c r="V49" s="366"/>
      <c r="W49" s="366"/>
      <c r="X49" s="366"/>
      <c r="Y49" s="366"/>
      <c r="Z49" s="366"/>
      <c r="AA49" s="458"/>
      <c r="AB49" s="463" t="str">
        <f>O55</f>
        <v>酒居</v>
      </c>
      <c r="AC49" s="366"/>
      <c r="AD49" s="366"/>
      <c r="AE49" s="366"/>
      <c r="AF49" s="366"/>
      <c r="AG49" s="366"/>
      <c r="AH49" s="366"/>
      <c r="AI49" s="366"/>
      <c r="AJ49" s="463" t="str">
        <f>O59</f>
        <v>山田</v>
      </c>
      <c r="AK49" s="366"/>
      <c r="AL49" s="366"/>
      <c r="AM49" s="366"/>
      <c r="AN49" s="366"/>
      <c r="AO49" s="366"/>
      <c r="AP49" s="366"/>
      <c r="AQ49" s="458"/>
      <c r="AR49" s="443">
        <f>IF(AR53&lt;&gt;"","ゲーム率","")</f>
      </c>
      <c r="AS49" s="366"/>
      <c r="AT49" s="366" t="s">
        <v>387</v>
      </c>
      <c r="AU49" s="366"/>
      <c r="AV49" s="366"/>
      <c r="AW49" s="366"/>
      <c r="AX49" s="366"/>
      <c r="AY49" s="440"/>
      <c r="BP49" s="2"/>
      <c r="BQ49" s="2"/>
      <c r="BR49" s="2"/>
      <c r="BS49" s="2"/>
      <c r="BT49" s="2"/>
      <c r="BU49" s="2"/>
      <c r="BV49" s="2"/>
      <c r="BW49" s="2"/>
      <c r="CO49" s="6"/>
    </row>
    <row r="50" spans="1:93" ht="12" customHeight="1">
      <c r="A50" s="13"/>
      <c r="C50" s="459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460"/>
      <c r="T50" s="464"/>
      <c r="U50" s="292"/>
      <c r="V50" s="292"/>
      <c r="W50" s="292"/>
      <c r="X50" s="292"/>
      <c r="Y50" s="292"/>
      <c r="Z50" s="292"/>
      <c r="AA50" s="460"/>
      <c r="AB50" s="464"/>
      <c r="AC50" s="292"/>
      <c r="AD50" s="292"/>
      <c r="AE50" s="292"/>
      <c r="AF50" s="292"/>
      <c r="AG50" s="292"/>
      <c r="AH50" s="292"/>
      <c r="AI50" s="292"/>
      <c r="AJ50" s="464"/>
      <c r="AK50" s="292"/>
      <c r="AL50" s="292"/>
      <c r="AM50" s="292"/>
      <c r="AN50" s="292"/>
      <c r="AO50" s="292"/>
      <c r="AP50" s="292"/>
      <c r="AQ50" s="460"/>
      <c r="AR50" s="444"/>
      <c r="AS50" s="292"/>
      <c r="AT50" s="292"/>
      <c r="AU50" s="292"/>
      <c r="AV50" s="292"/>
      <c r="AW50" s="292"/>
      <c r="AX50" s="292"/>
      <c r="AY50" s="445"/>
      <c r="AZ50" s="11"/>
      <c r="BB50" s="626"/>
      <c r="BC50" s="626"/>
      <c r="BD50" s="626"/>
      <c r="BE50" s="626"/>
      <c r="BF50" s="626"/>
      <c r="BG50" s="626"/>
      <c r="BH50" s="626"/>
      <c r="BI50" s="626"/>
      <c r="BJ50" s="626"/>
      <c r="BK50" s="626"/>
      <c r="BL50" s="626"/>
      <c r="BM50" s="626"/>
      <c r="BN50" s="626"/>
      <c r="BO50" s="626"/>
      <c r="BP50" s="626"/>
      <c r="BQ50" s="626"/>
      <c r="BR50" s="626"/>
      <c r="BU50" s="2"/>
      <c r="BV50" s="2"/>
      <c r="BW50" s="2"/>
      <c r="BX50" s="2"/>
      <c r="BY50" s="2"/>
      <c r="BZ50" s="2"/>
      <c r="CA50" s="2"/>
      <c r="CB50" s="2"/>
      <c r="CC50" s="366" t="s">
        <v>1361</v>
      </c>
      <c r="CD50" s="366"/>
      <c r="CE50" s="366"/>
      <c r="CF50" s="366"/>
      <c r="CG50" s="366"/>
      <c r="CH50" s="366"/>
      <c r="CI50" s="366"/>
      <c r="CJ50" s="366"/>
      <c r="CK50" s="366"/>
      <c r="CL50" s="366"/>
      <c r="CM50" s="366"/>
      <c r="CN50" s="366"/>
      <c r="CO50" s="6"/>
    </row>
    <row r="51" spans="1:109" ht="12" customHeight="1">
      <c r="A51" s="13"/>
      <c r="B51" s="587">
        <f>AV53</f>
        <v>1</v>
      </c>
      <c r="C51" s="551" t="s">
        <v>18</v>
      </c>
      <c r="D51" s="552"/>
      <c r="E51" s="552"/>
      <c r="F51" s="527" t="str">
        <f>IF(C51="ここに","",VLOOKUP(C51,'登録ナンバー'!$A$1:$C$619,2,0))</f>
        <v>遠崎</v>
      </c>
      <c r="G51" s="527"/>
      <c r="H51" s="527"/>
      <c r="I51" s="527"/>
      <c r="J51" s="527"/>
      <c r="K51" s="557" t="s">
        <v>389</v>
      </c>
      <c r="L51" s="527" t="s">
        <v>19</v>
      </c>
      <c r="M51" s="527"/>
      <c r="N51" s="527"/>
      <c r="O51" s="527" t="str">
        <f>IF(L51="ここに","",VLOOKUP(L51,'登録ナンバー'!$A$1:$C$619,2,0))</f>
        <v>三崎</v>
      </c>
      <c r="P51" s="527"/>
      <c r="Q51" s="527"/>
      <c r="R51" s="527"/>
      <c r="S51" s="527"/>
      <c r="T51" s="596">
        <f>IF(AB51="","丸付き数字は試合順番","")</f>
      </c>
      <c r="U51" s="597"/>
      <c r="V51" s="597"/>
      <c r="W51" s="597"/>
      <c r="X51" s="597"/>
      <c r="Y51" s="597"/>
      <c r="Z51" s="597"/>
      <c r="AA51" s="598"/>
      <c r="AB51" s="594" t="s">
        <v>1360</v>
      </c>
      <c r="AC51" s="511"/>
      <c r="AD51" s="511"/>
      <c r="AE51" s="511" t="s">
        <v>390</v>
      </c>
      <c r="AF51" s="511">
        <v>2</v>
      </c>
      <c r="AG51" s="511"/>
      <c r="AH51" s="511"/>
      <c r="AI51" s="548"/>
      <c r="AJ51" s="594" t="s">
        <v>1360</v>
      </c>
      <c r="AK51" s="511"/>
      <c r="AL51" s="511"/>
      <c r="AM51" s="511" t="s">
        <v>390</v>
      </c>
      <c r="AN51" s="511">
        <v>1</v>
      </c>
      <c r="AO51" s="511"/>
      <c r="AP51" s="511"/>
      <c r="AQ51" s="548"/>
      <c r="AR51" s="516">
        <f>IF(COUNTIF(AS51:AU64,1)=2,"直接対決","")</f>
      </c>
      <c r="AS51" s="409">
        <f>COUNTIF(T51:AQ52,"⑥")+COUNTIF(T51:AQ52,"⑦")</f>
        <v>2</v>
      </c>
      <c r="AT51" s="409"/>
      <c r="AU51" s="409"/>
      <c r="AV51" s="417">
        <f>IF(AB51="","",2-AS51)</f>
        <v>0</v>
      </c>
      <c r="AW51" s="417"/>
      <c r="AX51" s="417"/>
      <c r="AY51" s="418"/>
      <c r="AZ51" s="11"/>
      <c r="BB51" s="626"/>
      <c r="BC51" s="626"/>
      <c r="BD51" s="626"/>
      <c r="BE51" s="626"/>
      <c r="BF51" s="626"/>
      <c r="BG51" s="626"/>
      <c r="BH51" s="626"/>
      <c r="BI51" s="626"/>
      <c r="BJ51" s="626"/>
      <c r="BK51" s="626"/>
      <c r="BL51" s="626"/>
      <c r="BM51" s="626"/>
      <c r="BN51" s="626"/>
      <c r="BO51" s="626"/>
      <c r="BP51" s="626"/>
      <c r="BQ51" s="626"/>
      <c r="BR51" s="626"/>
      <c r="BU51" s="2"/>
      <c r="BV51" s="2"/>
      <c r="BW51" s="2"/>
      <c r="BX51" s="2"/>
      <c r="BY51" s="2"/>
      <c r="BZ51" s="2"/>
      <c r="CA51" s="2"/>
      <c r="CB51" s="2"/>
      <c r="CC51" s="366"/>
      <c r="CD51" s="366"/>
      <c r="CE51" s="366"/>
      <c r="CF51" s="366"/>
      <c r="CG51" s="366"/>
      <c r="CH51" s="366"/>
      <c r="CI51" s="366"/>
      <c r="CJ51" s="366"/>
      <c r="CK51" s="366"/>
      <c r="CL51" s="366"/>
      <c r="CM51" s="366"/>
      <c r="CN51" s="366"/>
      <c r="CQ51" s="366" t="s">
        <v>1368</v>
      </c>
      <c r="CR51" s="366"/>
      <c r="CS51" s="366"/>
      <c r="CT51" s="366"/>
      <c r="CU51" s="366"/>
      <c r="CV51" s="366"/>
      <c r="CW51" s="366"/>
      <c r="CX51" s="366"/>
      <c r="CY51" s="366" t="s">
        <v>31</v>
      </c>
      <c r="CZ51" s="366"/>
      <c r="DA51" s="366"/>
      <c r="DB51" s="366"/>
      <c r="DC51" s="366"/>
      <c r="DD51" s="366"/>
      <c r="DE51" s="366"/>
    </row>
    <row r="52" spans="1:109" ht="12" customHeight="1" thickBot="1">
      <c r="A52" s="13"/>
      <c r="B52" s="587"/>
      <c r="C52" s="553"/>
      <c r="D52" s="554"/>
      <c r="E52" s="554"/>
      <c r="F52" s="528"/>
      <c r="G52" s="528"/>
      <c r="H52" s="528"/>
      <c r="I52" s="528"/>
      <c r="J52" s="528"/>
      <c r="K52" s="557"/>
      <c r="L52" s="528"/>
      <c r="M52" s="528"/>
      <c r="N52" s="528"/>
      <c r="O52" s="528"/>
      <c r="P52" s="528"/>
      <c r="Q52" s="528"/>
      <c r="R52" s="528"/>
      <c r="S52" s="528"/>
      <c r="T52" s="599"/>
      <c r="U52" s="600"/>
      <c r="V52" s="600"/>
      <c r="W52" s="600"/>
      <c r="X52" s="600"/>
      <c r="Y52" s="600"/>
      <c r="Z52" s="600"/>
      <c r="AA52" s="601"/>
      <c r="AB52" s="595"/>
      <c r="AC52" s="512"/>
      <c r="AD52" s="512"/>
      <c r="AE52" s="512"/>
      <c r="AF52" s="512"/>
      <c r="AG52" s="512"/>
      <c r="AH52" s="512"/>
      <c r="AI52" s="549"/>
      <c r="AJ52" s="595"/>
      <c r="AK52" s="512"/>
      <c r="AL52" s="512"/>
      <c r="AM52" s="512"/>
      <c r="AN52" s="512"/>
      <c r="AO52" s="512"/>
      <c r="AP52" s="512"/>
      <c r="AQ52" s="549"/>
      <c r="AR52" s="517"/>
      <c r="AS52" s="410"/>
      <c r="AT52" s="410"/>
      <c r="AU52" s="410"/>
      <c r="AV52" s="419"/>
      <c r="AW52" s="419"/>
      <c r="AX52" s="419"/>
      <c r="AY52" s="420"/>
      <c r="AZ52" s="15"/>
      <c r="BB52" s="626"/>
      <c r="BC52" s="626"/>
      <c r="BD52" s="626"/>
      <c r="BE52" s="626"/>
      <c r="BF52" s="626"/>
      <c r="BG52" s="626"/>
      <c r="BH52" s="626"/>
      <c r="BI52" s="626"/>
      <c r="BJ52" s="626"/>
      <c r="BK52" s="626"/>
      <c r="BL52" s="626"/>
      <c r="BM52" s="626"/>
      <c r="BN52" s="626"/>
      <c r="BO52" s="626"/>
      <c r="BP52" s="626"/>
      <c r="BQ52" s="626"/>
      <c r="BR52" s="626"/>
      <c r="BU52" s="2"/>
      <c r="BV52" s="2"/>
      <c r="BW52" s="2"/>
      <c r="BX52" s="2"/>
      <c r="BY52" s="2"/>
      <c r="BZ52" s="2"/>
      <c r="CA52" s="2"/>
      <c r="CB52" s="2"/>
      <c r="CN52" s="15"/>
      <c r="CO52" s="15"/>
      <c r="CP52" s="14"/>
      <c r="CQ52" s="366"/>
      <c r="CR52" s="366"/>
      <c r="CS52" s="366"/>
      <c r="CT52" s="366"/>
      <c r="CU52" s="366"/>
      <c r="CV52" s="366"/>
      <c r="CW52" s="366"/>
      <c r="CX52" s="366"/>
      <c r="CY52" s="366"/>
      <c r="CZ52" s="366"/>
      <c r="DA52" s="366"/>
      <c r="DB52" s="366"/>
      <c r="DC52" s="366"/>
      <c r="DD52" s="366"/>
      <c r="DE52" s="366"/>
    </row>
    <row r="53" spans="1:119" s="2" customFormat="1" ht="17.25" customHeight="1" thickBot="1">
      <c r="A53" s="73"/>
      <c r="B53" s="3"/>
      <c r="C53" s="553" t="s">
        <v>391</v>
      </c>
      <c r="D53" s="554"/>
      <c r="E53" s="554"/>
      <c r="F53" s="528" t="str">
        <f>IF(C51="ここに","",VLOOKUP(C51,'登録ナンバー'!$A$1:$D$619,4,0))</f>
        <v>村田TC</v>
      </c>
      <c r="G53" s="528"/>
      <c r="H53" s="528"/>
      <c r="I53" s="528"/>
      <c r="J53" s="528"/>
      <c r="K53" s="124"/>
      <c r="L53" s="557" t="s">
        <v>391</v>
      </c>
      <c r="M53" s="557"/>
      <c r="N53" s="557"/>
      <c r="O53" s="557" t="str">
        <f>IF(L51="ここに","",VLOOKUP(L51,'登録ナンバー'!$A$1:$D$619,4,0))</f>
        <v>グリフィンズ</v>
      </c>
      <c r="P53" s="557"/>
      <c r="Q53" s="557"/>
      <c r="R53" s="557"/>
      <c r="S53" s="561"/>
      <c r="T53" s="599"/>
      <c r="U53" s="600"/>
      <c r="V53" s="600"/>
      <c r="W53" s="600"/>
      <c r="X53" s="600"/>
      <c r="Y53" s="600"/>
      <c r="Z53" s="600"/>
      <c r="AA53" s="601"/>
      <c r="AB53" s="595"/>
      <c r="AC53" s="512"/>
      <c r="AD53" s="512"/>
      <c r="AE53" s="512"/>
      <c r="AF53" s="512"/>
      <c r="AG53" s="512"/>
      <c r="AH53" s="512"/>
      <c r="AI53" s="549"/>
      <c r="AJ53" s="595"/>
      <c r="AK53" s="512"/>
      <c r="AL53" s="512"/>
      <c r="AM53" s="512"/>
      <c r="AN53" s="512"/>
      <c r="AO53" s="512"/>
      <c r="AP53" s="512"/>
      <c r="AQ53" s="549"/>
      <c r="AR53" s="491">
        <f>IF(OR(COUNTIF(AS51:AU62,2)=3,COUNTIF(AS51:AU62,1)=3),(AB54+AJ54)/(AB54+AJ54+AF51+AN51),"")</f>
      </c>
      <c r="AS53" s="436"/>
      <c r="AT53" s="436"/>
      <c r="AU53" s="436"/>
      <c r="AV53" s="432">
        <f>IF(AR53&lt;&gt;"",RANK(AR53,AR53:AR66),RANK(AS51,AS51:AU64))</f>
        <v>1</v>
      </c>
      <c r="AW53" s="432"/>
      <c r="AX53" s="432"/>
      <c r="AY53" s="433"/>
      <c r="AZ53" s="15"/>
      <c r="BA53" s="3"/>
      <c r="BB53" s="626"/>
      <c r="BC53" s="626"/>
      <c r="BD53" s="626"/>
      <c r="BE53" s="626"/>
      <c r="BF53" s="626"/>
      <c r="BG53" s="626"/>
      <c r="BH53" s="626"/>
      <c r="BI53" s="626"/>
      <c r="BJ53" s="626"/>
      <c r="BK53" s="626"/>
      <c r="BL53" s="626"/>
      <c r="BM53" s="626"/>
      <c r="BN53" s="626"/>
      <c r="BO53" s="626"/>
      <c r="BP53" s="626"/>
      <c r="BQ53" s="626"/>
      <c r="BR53" s="626"/>
      <c r="BS53" s="3"/>
      <c r="BT53" s="3"/>
      <c r="CC53" s="3"/>
      <c r="CD53" s="3"/>
      <c r="CE53" s="3"/>
      <c r="CF53" s="3"/>
      <c r="CG53" s="3"/>
      <c r="CH53" s="3"/>
      <c r="CI53" s="3"/>
      <c r="CJ53" s="15"/>
      <c r="CK53" s="15"/>
      <c r="CL53" s="15"/>
      <c r="CM53" s="15"/>
      <c r="CN53" s="267"/>
      <c r="CO53" s="268"/>
      <c r="CP53" s="23"/>
      <c r="CQ53" s="366"/>
      <c r="CR53" s="366"/>
      <c r="CS53" s="366"/>
      <c r="CT53" s="366"/>
      <c r="CU53" s="366"/>
      <c r="CV53" s="366"/>
      <c r="CW53" s="366"/>
      <c r="CX53" s="366"/>
      <c r="CY53" s="366"/>
      <c r="CZ53" s="366"/>
      <c r="DA53" s="366"/>
      <c r="DB53" s="366"/>
      <c r="DC53" s="366"/>
      <c r="DD53" s="366"/>
      <c r="DE53" s="366"/>
      <c r="DK53" s="17"/>
      <c r="DL53" s="17"/>
      <c r="DM53" s="17"/>
      <c r="DN53" s="17"/>
      <c r="DO53" s="17"/>
    </row>
    <row r="54" spans="1:119" s="2" customFormat="1" ht="5.25" customHeight="1" hidden="1">
      <c r="A54" s="73"/>
      <c r="B54" s="3"/>
      <c r="C54" s="555"/>
      <c r="D54" s="556"/>
      <c r="E54" s="556"/>
      <c r="F54" s="124"/>
      <c r="G54" s="124"/>
      <c r="H54" s="124"/>
      <c r="I54" s="124"/>
      <c r="J54" s="125"/>
      <c r="K54" s="124"/>
      <c r="L54" s="558"/>
      <c r="M54" s="558"/>
      <c r="N54" s="558"/>
      <c r="O54" s="124"/>
      <c r="P54" s="124"/>
      <c r="Q54" s="124"/>
      <c r="R54" s="127"/>
      <c r="S54" s="128"/>
      <c r="T54" s="602"/>
      <c r="U54" s="603"/>
      <c r="V54" s="603"/>
      <c r="W54" s="603"/>
      <c r="X54" s="603"/>
      <c r="Y54" s="603"/>
      <c r="Z54" s="603"/>
      <c r="AA54" s="604"/>
      <c r="AB54" s="329" t="str">
        <f>IF(AB51="⑦","7",IF(AB51="⑥","6",AB51))</f>
        <v>6</v>
      </c>
      <c r="AC54" s="330"/>
      <c r="AD54" s="330"/>
      <c r="AE54" s="330"/>
      <c r="AF54" s="330"/>
      <c r="AG54" s="330"/>
      <c r="AH54" s="330"/>
      <c r="AI54" s="330"/>
      <c r="AJ54" s="329" t="str">
        <f>IF(AJ51="⑦","7",IF(AJ51="⑥","6",AJ51))</f>
        <v>6</v>
      </c>
      <c r="AK54" s="330"/>
      <c r="AL54" s="330"/>
      <c r="AM54" s="330"/>
      <c r="AN54" s="330"/>
      <c r="AO54" s="330"/>
      <c r="AP54" s="330"/>
      <c r="AQ54" s="331"/>
      <c r="AR54" s="492"/>
      <c r="AS54" s="437"/>
      <c r="AT54" s="437"/>
      <c r="AU54" s="437"/>
      <c r="AV54" s="434"/>
      <c r="AW54" s="434"/>
      <c r="AX54" s="434"/>
      <c r="AY54" s="435"/>
      <c r="AZ54" s="15"/>
      <c r="BA54" s="3"/>
      <c r="BB54" s="626"/>
      <c r="BC54" s="626"/>
      <c r="BD54" s="626"/>
      <c r="BE54" s="626"/>
      <c r="BF54" s="626"/>
      <c r="BG54" s="626"/>
      <c r="BH54" s="626"/>
      <c r="BI54" s="626"/>
      <c r="BJ54" s="626"/>
      <c r="BK54" s="626"/>
      <c r="BL54" s="626"/>
      <c r="BM54" s="626"/>
      <c r="BN54" s="626"/>
      <c r="BO54" s="626"/>
      <c r="BP54" s="626"/>
      <c r="BQ54" s="626"/>
      <c r="BR54" s="626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18"/>
      <c r="CK54" s="18"/>
      <c r="CL54" s="18"/>
      <c r="CM54" s="19"/>
      <c r="CN54" s="26"/>
      <c r="CO54" s="15"/>
      <c r="CP54" s="15"/>
      <c r="CQ54" s="15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K54" s="17"/>
      <c r="DL54" s="17"/>
      <c r="DM54" s="17"/>
      <c r="DN54" s="17"/>
      <c r="DO54" s="17"/>
    </row>
    <row r="55" spans="1:119" ht="12" customHeight="1">
      <c r="A55" s="13"/>
      <c r="B55" s="587">
        <f>AV57</f>
        <v>2</v>
      </c>
      <c r="C55" s="551" t="s">
        <v>23</v>
      </c>
      <c r="D55" s="552"/>
      <c r="E55" s="552"/>
      <c r="F55" s="566" t="str">
        <f>IF(C55="ここに","",VLOOKUP(C55,'登録ナンバー'!$A$1:$C$619,2,0))</f>
        <v>小路  </v>
      </c>
      <c r="G55" s="566"/>
      <c r="H55" s="566"/>
      <c r="I55" s="566"/>
      <c r="J55" s="566"/>
      <c r="K55" s="562" t="s">
        <v>389</v>
      </c>
      <c r="L55" s="566" t="s">
        <v>24</v>
      </c>
      <c r="M55" s="566"/>
      <c r="N55" s="566"/>
      <c r="O55" s="566" t="str">
        <f>IF(L55="ここに","",VLOOKUP(L55,'登録ナンバー'!$A$1:$C$619,2,0))</f>
        <v>酒居</v>
      </c>
      <c r="P55" s="566"/>
      <c r="Q55" s="566"/>
      <c r="R55" s="566"/>
      <c r="S55" s="615"/>
      <c r="T55" s="617">
        <f>IF(AB51="","",IF(AND(AF51=6,AB51&lt;&gt;"⑦"),"⑥",IF(AF51=7,"⑦",AF51)))</f>
        <v>2</v>
      </c>
      <c r="U55" s="367"/>
      <c r="V55" s="367"/>
      <c r="W55" s="367" t="s">
        <v>390</v>
      </c>
      <c r="X55" s="367">
        <f>IF(AB51="","",IF(AB51="⑥",6,IF(AB51="⑦",7,AB51)))</f>
        <v>6</v>
      </c>
      <c r="Y55" s="367"/>
      <c r="Z55" s="367"/>
      <c r="AA55" s="369"/>
      <c r="AB55" s="540"/>
      <c r="AC55" s="541"/>
      <c r="AD55" s="541"/>
      <c r="AE55" s="541"/>
      <c r="AF55" s="541"/>
      <c r="AG55" s="541"/>
      <c r="AH55" s="541"/>
      <c r="AI55" s="541"/>
      <c r="AJ55" s="538" t="s">
        <v>1360</v>
      </c>
      <c r="AK55" s="388"/>
      <c r="AL55" s="388"/>
      <c r="AM55" s="388" t="s">
        <v>390</v>
      </c>
      <c r="AN55" s="388">
        <v>3</v>
      </c>
      <c r="AO55" s="388"/>
      <c r="AP55" s="388"/>
      <c r="AQ55" s="529"/>
      <c r="AR55" s="399">
        <f>IF(COUNTIF(AS51:AU66,1)=2,"直接対決","")</f>
      </c>
      <c r="AS55" s="415">
        <f>COUNTIF(T55:AQ56,"⑥")+COUNTIF(T55:AQ56,"⑦")</f>
        <v>1</v>
      </c>
      <c r="AT55" s="415"/>
      <c r="AU55" s="415"/>
      <c r="AV55" s="428">
        <f>IF(AB51="","",2-AS55)</f>
        <v>1</v>
      </c>
      <c r="AW55" s="428"/>
      <c r="AX55" s="428"/>
      <c r="AY55" s="429"/>
      <c r="AZ55" s="15"/>
      <c r="CJ55" s="524" t="s">
        <v>1367</v>
      </c>
      <c r="CK55" s="523"/>
      <c r="CL55" s="523"/>
      <c r="CM55" s="525"/>
      <c r="CN55" s="26"/>
      <c r="CO55" s="15"/>
      <c r="CP55" s="15"/>
      <c r="CQ55" s="366" t="s">
        <v>326</v>
      </c>
      <c r="CR55" s="366"/>
      <c r="CS55" s="366"/>
      <c r="CT55" s="366"/>
      <c r="CU55" s="366"/>
      <c r="CV55" s="366"/>
      <c r="CW55" s="366"/>
      <c r="CX55" s="366"/>
      <c r="CY55" s="366" t="s">
        <v>33</v>
      </c>
      <c r="CZ55" s="366"/>
      <c r="DA55" s="366"/>
      <c r="DB55" s="366"/>
      <c r="DC55" s="366"/>
      <c r="DD55" s="366"/>
      <c r="DE55" s="366"/>
      <c r="DK55" s="17"/>
      <c r="DL55" s="17"/>
      <c r="DM55" s="17"/>
      <c r="DN55" s="17"/>
      <c r="DO55" s="17"/>
    </row>
    <row r="56" spans="1:109" ht="12" customHeight="1">
      <c r="A56" s="13"/>
      <c r="B56" s="587"/>
      <c r="C56" s="553"/>
      <c r="D56" s="554"/>
      <c r="E56" s="554"/>
      <c r="F56" s="567"/>
      <c r="G56" s="567"/>
      <c r="H56" s="567"/>
      <c r="I56" s="567"/>
      <c r="J56" s="567"/>
      <c r="K56" s="562"/>
      <c r="L56" s="567"/>
      <c r="M56" s="567"/>
      <c r="N56" s="567"/>
      <c r="O56" s="567"/>
      <c r="P56" s="567"/>
      <c r="Q56" s="567"/>
      <c r="R56" s="567"/>
      <c r="S56" s="616"/>
      <c r="T56" s="618"/>
      <c r="U56" s="368"/>
      <c r="V56" s="368"/>
      <c r="W56" s="368"/>
      <c r="X56" s="368"/>
      <c r="Y56" s="368"/>
      <c r="Z56" s="368"/>
      <c r="AA56" s="370"/>
      <c r="AB56" s="542"/>
      <c r="AC56" s="543"/>
      <c r="AD56" s="543"/>
      <c r="AE56" s="543"/>
      <c r="AF56" s="543"/>
      <c r="AG56" s="543"/>
      <c r="AH56" s="543"/>
      <c r="AI56" s="543"/>
      <c r="AJ56" s="539"/>
      <c r="AK56" s="389"/>
      <c r="AL56" s="389"/>
      <c r="AM56" s="389"/>
      <c r="AN56" s="389"/>
      <c r="AO56" s="389"/>
      <c r="AP56" s="389"/>
      <c r="AQ56" s="530"/>
      <c r="AR56" s="400"/>
      <c r="AS56" s="416"/>
      <c r="AT56" s="416"/>
      <c r="AU56" s="416"/>
      <c r="AV56" s="430"/>
      <c r="AW56" s="430"/>
      <c r="AX56" s="430"/>
      <c r="AY56" s="431"/>
      <c r="AZ56" s="15"/>
      <c r="BC56" s="2"/>
      <c r="BD56" s="366"/>
      <c r="BE56" s="366"/>
      <c r="BF56" s="366"/>
      <c r="BG56" s="366"/>
      <c r="BH56" s="366"/>
      <c r="BI56" s="366"/>
      <c r="BJ56" s="366"/>
      <c r="BK56" s="366"/>
      <c r="BL56" s="366"/>
      <c r="BM56" s="2"/>
      <c r="BN56" s="2"/>
      <c r="BO56" s="2"/>
      <c r="BP56" s="2"/>
      <c r="BQ56" s="2"/>
      <c r="BR56" s="2"/>
      <c r="BS56" s="2"/>
      <c r="CJ56" s="463"/>
      <c r="CK56" s="366"/>
      <c r="CL56" s="366"/>
      <c r="CM56" s="458"/>
      <c r="CN56" s="22"/>
      <c r="CO56" s="14"/>
      <c r="CP56" s="10"/>
      <c r="CQ56" s="366"/>
      <c r="CR56" s="366"/>
      <c r="CS56" s="366"/>
      <c r="CT56" s="366"/>
      <c r="CU56" s="366"/>
      <c r="CV56" s="366"/>
      <c r="CW56" s="366"/>
      <c r="CX56" s="366"/>
      <c r="CY56" s="366"/>
      <c r="CZ56" s="366"/>
      <c r="DA56" s="366"/>
      <c r="DB56" s="366"/>
      <c r="DC56" s="366"/>
      <c r="DD56" s="366"/>
      <c r="DE56" s="366"/>
    </row>
    <row r="57" spans="1:109" ht="14.25" customHeight="1" thickBot="1">
      <c r="A57" s="13"/>
      <c r="B57" s="13"/>
      <c r="C57" s="553" t="s">
        <v>391</v>
      </c>
      <c r="D57" s="554"/>
      <c r="E57" s="554"/>
      <c r="F57" s="567" t="str">
        <f>IF(C55="ここに","",VLOOKUP(C55,'登録ナンバー'!$A$1:$D$619,4,0))</f>
        <v>フレンズ</v>
      </c>
      <c r="G57" s="567"/>
      <c r="H57" s="567"/>
      <c r="I57" s="567"/>
      <c r="J57" s="567"/>
      <c r="K57" s="316"/>
      <c r="L57" s="562" t="s">
        <v>391</v>
      </c>
      <c r="M57" s="562"/>
      <c r="N57" s="562"/>
      <c r="O57" s="562" t="str">
        <f>IF(L55="ここに","",VLOOKUP(L55,'登録ナンバー'!$A$1:$D$619,4,0))</f>
        <v>フレンズ</v>
      </c>
      <c r="P57" s="562"/>
      <c r="Q57" s="562"/>
      <c r="R57" s="562"/>
      <c r="S57" s="580"/>
      <c r="T57" s="618"/>
      <c r="U57" s="368"/>
      <c r="V57" s="368"/>
      <c r="W57" s="368"/>
      <c r="X57" s="368"/>
      <c r="Y57" s="368"/>
      <c r="Z57" s="368"/>
      <c r="AA57" s="370"/>
      <c r="AB57" s="542"/>
      <c r="AC57" s="543"/>
      <c r="AD57" s="543"/>
      <c r="AE57" s="543"/>
      <c r="AF57" s="543"/>
      <c r="AG57" s="543"/>
      <c r="AH57" s="543"/>
      <c r="AI57" s="543"/>
      <c r="AJ57" s="539"/>
      <c r="AK57" s="389"/>
      <c r="AL57" s="389"/>
      <c r="AM57" s="389"/>
      <c r="AN57" s="390"/>
      <c r="AO57" s="390"/>
      <c r="AP57" s="390"/>
      <c r="AQ57" s="531"/>
      <c r="AR57" s="401">
        <f>IF(OR(COUNTIF(AS51:AU62,2)=3,COUNTIF(AS51:AU62,1)=3),(T58+AJ58)/(T58+AJ58+X55+AN55),"")</f>
      </c>
      <c r="AS57" s="368"/>
      <c r="AT57" s="368"/>
      <c r="AU57" s="368"/>
      <c r="AV57" s="411">
        <f>IF(AR57&lt;&gt;"",RANK(AR57,AR53:AR66),RANK(AS55,AS51:AU64))</f>
        <v>2</v>
      </c>
      <c r="AW57" s="411"/>
      <c r="AX57" s="411"/>
      <c r="AY57" s="412"/>
      <c r="AZ57" s="15"/>
      <c r="BD57" s="366"/>
      <c r="BE57" s="366"/>
      <c r="BF57" s="366"/>
      <c r="BG57" s="366"/>
      <c r="BH57" s="366"/>
      <c r="BI57" s="366"/>
      <c r="BJ57" s="366"/>
      <c r="BK57" s="366"/>
      <c r="BL57" s="366"/>
      <c r="BM57" s="37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CG57" s="8"/>
      <c r="CH57" s="8"/>
      <c r="CI57" s="35"/>
      <c r="CJ57" s="20"/>
      <c r="CN57" s="23"/>
      <c r="CO57" s="23"/>
      <c r="CP57" s="23"/>
      <c r="CQ57" s="366"/>
      <c r="CR57" s="366"/>
      <c r="CS57" s="366"/>
      <c r="CT57" s="366"/>
      <c r="CU57" s="366"/>
      <c r="CV57" s="366"/>
      <c r="CW57" s="366"/>
      <c r="CX57" s="366"/>
      <c r="CY57" s="366"/>
      <c r="CZ57" s="366"/>
      <c r="DA57" s="366"/>
      <c r="DB57" s="366"/>
      <c r="DC57" s="366"/>
      <c r="DD57" s="366"/>
      <c r="DE57" s="366"/>
    </row>
    <row r="58" spans="1:95" ht="5.25" customHeight="1" hidden="1">
      <c r="A58" s="13"/>
      <c r="B58" s="13"/>
      <c r="C58" s="555"/>
      <c r="D58" s="556"/>
      <c r="E58" s="556"/>
      <c r="F58" s="316"/>
      <c r="G58" s="316"/>
      <c r="H58" s="316"/>
      <c r="I58" s="316"/>
      <c r="J58" s="318"/>
      <c r="K58" s="316"/>
      <c r="L58" s="563"/>
      <c r="M58" s="563"/>
      <c r="N58" s="563"/>
      <c r="O58" s="316"/>
      <c r="P58" s="316"/>
      <c r="Q58" s="316"/>
      <c r="R58" s="320"/>
      <c r="S58" s="321"/>
      <c r="T58" s="324">
        <f>IF(T55="⑦","7",IF(T55="⑥","6",T55))</f>
        <v>2</v>
      </c>
      <c r="U58" s="325"/>
      <c r="V58" s="325"/>
      <c r="W58" s="325"/>
      <c r="X58" s="325"/>
      <c r="Y58" s="325"/>
      <c r="Z58" s="325"/>
      <c r="AA58" s="326"/>
      <c r="AB58" s="544"/>
      <c r="AC58" s="545"/>
      <c r="AD58" s="545"/>
      <c r="AE58" s="545"/>
      <c r="AF58" s="545"/>
      <c r="AG58" s="545"/>
      <c r="AH58" s="545"/>
      <c r="AI58" s="545"/>
      <c r="AJ58" s="324" t="str">
        <f>IF(AJ55="⑦","7",IF(AJ55="⑥","6",AJ55))</f>
        <v>6</v>
      </c>
      <c r="AK58" s="327"/>
      <c r="AL58" s="327"/>
      <c r="AM58" s="327"/>
      <c r="AN58" s="327"/>
      <c r="AO58" s="327"/>
      <c r="AP58" s="327"/>
      <c r="AQ58" s="328"/>
      <c r="AR58" s="402"/>
      <c r="AS58" s="383"/>
      <c r="AT58" s="383"/>
      <c r="AU58" s="383"/>
      <c r="AV58" s="413"/>
      <c r="AW58" s="413"/>
      <c r="AX58" s="413"/>
      <c r="AY58" s="414"/>
      <c r="AZ58" s="15"/>
      <c r="BD58" s="366"/>
      <c r="BE58" s="366"/>
      <c r="BF58" s="366"/>
      <c r="BG58" s="366"/>
      <c r="BH58" s="366"/>
      <c r="BI58" s="366"/>
      <c r="BJ58" s="366"/>
      <c r="BK58" s="366"/>
      <c r="BL58" s="366"/>
      <c r="BM58" s="15"/>
      <c r="BN58" s="15"/>
      <c r="BO58" s="52"/>
      <c r="BP58" s="15"/>
      <c r="BQ58" s="15"/>
      <c r="BR58" s="15"/>
      <c r="BS58" s="15"/>
      <c r="BT58" s="15"/>
      <c r="BU58" s="15"/>
      <c r="BV58" s="15"/>
      <c r="BW58" s="15"/>
      <c r="CJ58" s="463"/>
      <c r="CK58" s="366"/>
      <c r="CL58" s="2"/>
      <c r="CN58" s="15"/>
      <c r="CO58" s="15"/>
      <c r="CP58" s="15"/>
      <c r="CQ58" s="15"/>
    </row>
    <row r="59" spans="1:109" ht="12" customHeight="1">
      <c r="A59" s="13"/>
      <c r="B59" s="587">
        <f>AV61</f>
        <v>3</v>
      </c>
      <c r="C59" s="551" t="s">
        <v>34</v>
      </c>
      <c r="D59" s="552"/>
      <c r="E59" s="552"/>
      <c r="F59" s="552" t="str">
        <f>IF(C59="ここに","",VLOOKUP(C59,'登録ナンバー'!$A$1:$C$619,2,0))</f>
        <v>山田</v>
      </c>
      <c r="G59" s="552"/>
      <c r="H59" s="552"/>
      <c r="I59" s="552"/>
      <c r="J59" s="552"/>
      <c r="K59" s="569" t="s">
        <v>389</v>
      </c>
      <c r="L59" s="552" t="s">
        <v>35</v>
      </c>
      <c r="M59" s="552"/>
      <c r="N59" s="552"/>
      <c r="O59" s="527" t="str">
        <f>IF(L59="ここに","",VLOOKUP(L59,'登録ナンバー'!$A$1:$C$619,2,0))</f>
        <v>山田</v>
      </c>
      <c r="P59" s="527"/>
      <c r="Q59" s="527"/>
      <c r="R59" s="527"/>
      <c r="S59" s="559"/>
      <c r="T59" s="584">
        <f>IF(AN51="","",IF(AND(AN51=6,AJ51&lt;&gt;"⑦"),"⑥",IF(AN51=7,"⑦",AN51)))</f>
        <v>1</v>
      </c>
      <c r="U59" s="371"/>
      <c r="V59" s="371"/>
      <c r="W59" s="371" t="s">
        <v>390</v>
      </c>
      <c r="X59" s="371">
        <f>IF(AN51="","",IF(AJ51="⑥",6,IF(AJ51="⑦",7,AJ51)))</f>
        <v>6</v>
      </c>
      <c r="Y59" s="371"/>
      <c r="Z59" s="371"/>
      <c r="AA59" s="568"/>
      <c r="AB59" s="584">
        <f>IF(AN55="","",IF(AND(AN55=6,AJ55&lt;&gt;"⑦"),"⑥",IF(AN55=7,"⑦",AN55)))</f>
        <v>3</v>
      </c>
      <c r="AC59" s="371"/>
      <c r="AD59" s="371"/>
      <c r="AE59" s="371" t="s">
        <v>390</v>
      </c>
      <c r="AF59" s="371">
        <f>IF(AN55="","",IF(AJ55="⑥",6,IF(AJ55="⑦",7,AJ55)))</f>
        <v>6</v>
      </c>
      <c r="AG59" s="371"/>
      <c r="AH59" s="371"/>
      <c r="AI59" s="568"/>
      <c r="AJ59" s="605"/>
      <c r="AK59" s="606"/>
      <c r="AL59" s="606"/>
      <c r="AM59" s="606"/>
      <c r="AN59" s="606"/>
      <c r="AO59" s="606"/>
      <c r="AP59" s="493"/>
      <c r="AQ59" s="607"/>
      <c r="AR59" s="403">
        <f>IF(COUNTIF(AS51:AU66,1)=2,"直接対決","")</f>
      </c>
      <c r="AS59" s="425">
        <f>COUNTIF(T59:AQ60,"⑥")+COUNTIF(T59:AQ60,"⑦")</f>
        <v>0</v>
      </c>
      <c r="AT59" s="425"/>
      <c r="AU59" s="425"/>
      <c r="AV59" s="421">
        <f>IF(AB47="","",2-AS59)</f>
        <v>2</v>
      </c>
      <c r="AW59" s="421"/>
      <c r="AX59" s="421"/>
      <c r="AY59" s="422"/>
      <c r="AZ59" s="15"/>
      <c r="BD59" s="366"/>
      <c r="BE59" s="366"/>
      <c r="BF59" s="366"/>
      <c r="BG59" s="366"/>
      <c r="BH59" s="366"/>
      <c r="BI59" s="366"/>
      <c r="BJ59" s="366"/>
      <c r="BK59" s="366"/>
      <c r="BL59" s="366"/>
      <c r="BN59" s="625"/>
      <c r="BO59" s="625"/>
      <c r="BT59" s="366"/>
      <c r="BU59" s="366"/>
      <c r="BV59" s="366"/>
      <c r="CG59" s="277"/>
      <c r="CH59" s="277"/>
      <c r="CI59" s="276"/>
      <c r="CJ59" s="366"/>
      <c r="CK59" s="366"/>
      <c r="CL59" s="2"/>
      <c r="CN59" s="14"/>
      <c r="CO59" s="14"/>
      <c r="CP59" s="14"/>
      <c r="CQ59" s="366" t="s">
        <v>835</v>
      </c>
      <c r="CR59" s="366"/>
      <c r="CS59" s="366"/>
      <c r="CT59" s="366"/>
      <c r="CU59" s="366"/>
      <c r="CV59" s="366"/>
      <c r="CW59" s="366"/>
      <c r="CX59" s="366"/>
      <c r="CY59" s="366" t="s">
        <v>835</v>
      </c>
      <c r="CZ59" s="366"/>
      <c r="DA59" s="366"/>
      <c r="DB59" s="366"/>
      <c r="DC59" s="366"/>
      <c r="DD59" s="366"/>
      <c r="DE59" s="366"/>
    </row>
    <row r="60" spans="1:109" ht="12" customHeight="1">
      <c r="A60" s="13"/>
      <c r="B60" s="587"/>
      <c r="C60" s="553"/>
      <c r="D60" s="554"/>
      <c r="E60" s="554"/>
      <c r="F60" s="554"/>
      <c r="G60" s="554"/>
      <c r="H60" s="554"/>
      <c r="I60" s="554"/>
      <c r="J60" s="554"/>
      <c r="K60" s="569"/>
      <c r="L60" s="554"/>
      <c r="M60" s="554"/>
      <c r="N60" s="554"/>
      <c r="O60" s="528"/>
      <c r="P60" s="528"/>
      <c r="Q60" s="528"/>
      <c r="R60" s="528"/>
      <c r="S60" s="560"/>
      <c r="T60" s="463"/>
      <c r="U60" s="366"/>
      <c r="V60" s="366"/>
      <c r="W60" s="366"/>
      <c r="X60" s="366"/>
      <c r="Y60" s="366"/>
      <c r="Z60" s="366"/>
      <c r="AA60" s="458"/>
      <c r="AB60" s="463"/>
      <c r="AC60" s="366"/>
      <c r="AD60" s="366"/>
      <c r="AE60" s="366"/>
      <c r="AF60" s="366"/>
      <c r="AG60" s="366"/>
      <c r="AH60" s="366"/>
      <c r="AI60" s="458"/>
      <c r="AJ60" s="608"/>
      <c r="AK60" s="493"/>
      <c r="AL60" s="493"/>
      <c r="AM60" s="493"/>
      <c r="AN60" s="493"/>
      <c r="AO60" s="493"/>
      <c r="AP60" s="493"/>
      <c r="AQ60" s="607"/>
      <c r="AR60" s="404"/>
      <c r="AS60" s="426"/>
      <c r="AT60" s="426"/>
      <c r="AU60" s="426"/>
      <c r="AV60" s="423"/>
      <c r="AW60" s="423"/>
      <c r="AX60" s="423"/>
      <c r="AY60" s="424"/>
      <c r="BD60" s="366"/>
      <c r="BE60" s="366"/>
      <c r="BF60" s="366"/>
      <c r="BG60" s="366"/>
      <c r="BH60" s="366"/>
      <c r="BI60" s="366"/>
      <c r="BJ60" s="366"/>
      <c r="BK60" s="366"/>
      <c r="BL60" s="366"/>
      <c r="BN60" s="625"/>
      <c r="BO60" s="625"/>
      <c r="BP60" s="366"/>
      <c r="BQ60" s="366"/>
      <c r="BR60" s="366"/>
      <c r="BS60" s="366"/>
      <c r="BT60" s="366"/>
      <c r="BU60" s="366"/>
      <c r="BV60" s="366"/>
      <c r="CF60" s="518" t="s">
        <v>1375</v>
      </c>
      <c r="CG60" s="519"/>
      <c r="CH60" s="519"/>
      <c r="CI60" s="520"/>
      <c r="CN60" s="70"/>
      <c r="CO60" s="15"/>
      <c r="CQ60" s="366"/>
      <c r="CR60" s="366"/>
      <c r="CS60" s="366"/>
      <c r="CT60" s="366"/>
      <c r="CU60" s="366"/>
      <c r="CV60" s="366"/>
      <c r="CW60" s="366"/>
      <c r="CX60" s="366"/>
      <c r="CY60" s="366"/>
      <c r="CZ60" s="366"/>
      <c r="DA60" s="366"/>
      <c r="DB60" s="366"/>
      <c r="DC60" s="366"/>
      <c r="DD60" s="366"/>
      <c r="DE60" s="366"/>
    </row>
    <row r="61" spans="1:109" ht="16.5" customHeight="1" thickBot="1">
      <c r="A61" s="13"/>
      <c r="B61" s="13"/>
      <c r="C61" s="553" t="s">
        <v>391</v>
      </c>
      <c r="D61" s="554"/>
      <c r="E61" s="554"/>
      <c r="F61" s="554" t="str">
        <f>IF(C59="ここに","",VLOOKUP(C59,'登録ナンバー'!$A$1:$D$619,4,0))</f>
        <v>プラチナ</v>
      </c>
      <c r="G61" s="554"/>
      <c r="H61" s="554"/>
      <c r="I61" s="554"/>
      <c r="J61" s="554"/>
      <c r="K61" s="123"/>
      <c r="L61" s="569" t="s">
        <v>391</v>
      </c>
      <c r="M61" s="569"/>
      <c r="N61" s="569"/>
      <c r="O61" s="557" t="str">
        <f>IF(L59="ここに","",VLOOKUP(L59,'登録ナンバー'!$A$1:$D$619,4,0))</f>
        <v>プラチナ</v>
      </c>
      <c r="P61" s="557"/>
      <c r="Q61" s="557"/>
      <c r="R61" s="557"/>
      <c r="S61" s="561"/>
      <c r="T61" s="463"/>
      <c r="U61" s="366"/>
      <c r="V61" s="366"/>
      <c r="W61" s="366"/>
      <c r="X61" s="292"/>
      <c r="Y61" s="292"/>
      <c r="Z61" s="292"/>
      <c r="AA61" s="460"/>
      <c r="AB61" s="463"/>
      <c r="AC61" s="366"/>
      <c r="AD61" s="366"/>
      <c r="AE61" s="366"/>
      <c r="AF61" s="366"/>
      <c r="AG61" s="366"/>
      <c r="AH61" s="366"/>
      <c r="AI61" s="458"/>
      <c r="AJ61" s="608"/>
      <c r="AK61" s="493"/>
      <c r="AL61" s="493"/>
      <c r="AM61" s="493"/>
      <c r="AN61" s="493"/>
      <c r="AO61" s="493"/>
      <c r="AP61" s="493"/>
      <c r="AQ61" s="607"/>
      <c r="AR61" s="391">
        <f>IF(OR(COUNTIF(AS51:AU62,2)=3,COUNTIF(AS51:AU62,1)=3),(AB62+T62)/(T62+AF59+X59+AB62),"")</f>
      </c>
      <c r="AS61" s="427"/>
      <c r="AT61" s="427"/>
      <c r="AU61" s="427"/>
      <c r="AV61" s="405">
        <f>IF(AR61&lt;&gt;"",RANK(AR61,AR53:AR66),RANK(AS59,AS51:AU64))</f>
        <v>3</v>
      </c>
      <c r="AW61" s="405"/>
      <c r="AX61" s="405"/>
      <c r="AY61" s="406"/>
      <c r="BD61" s="366"/>
      <c r="BE61" s="366"/>
      <c r="BF61" s="366"/>
      <c r="BG61" s="366"/>
      <c r="BH61" s="366"/>
      <c r="BI61" s="366"/>
      <c r="BJ61" s="366"/>
      <c r="BK61" s="366"/>
      <c r="BL61" s="366"/>
      <c r="BM61" s="38"/>
      <c r="BP61" s="366"/>
      <c r="BQ61" s="366"/>
      <c r="BR61" s="366"/>
      <c r="BS61" s="366"/>
      <c r="BT61" s="366"/>
      <c r="BU61" s="366"/>
      <c r="BV61" s="366"/>
      <c r="CI61" s="9"/>
      <c r="CM61" s="21"/>
      <c r="CN61" s="15"/>
      <c r="CO61" s="15"/>
      <c r="CQ61" s="366"/>
      <c r="CR61" s="366"/>
      <c r="CS61" s="366"/>
      <c r="CT61" s="366"/>
      <c r="CU61" s="366"/>
      <c r="CV61" s="366"/>
      <c r="CW61" s="366"/>
      <c r="CX61" s="366"/>
      <c r="CY61" s="366"/>
      <c r="CZ61" s="366"/>
      <c r="DA61" s="366"/>
      <c r="DB61" s="366"/>
      <c r="DC61" s="366"/>
      <c r="DD61" s="366"/>
      <c r="DE61" s="366"/>
    </row>
    <row r="62" spans="2:95" ht="5.25" customHeight="1" hidden="1">
      <c r="B62" s="13"/>
      <c r="C62" s="555"/>
      <c r="D62" s="556"/>
      <c r="E62" s="556"/>
      <c r="F62" s="124"/>
      <c r="G62" s="124"/>
      <c r="H62" s="124"/>
      <c r="I62" s="124"/>
      <c r="J62" s="124"/>
      <c r="K62" s="123"/>
      <c r="L62" s="556"/>
      <c r="M62" s="556"/>
      <c r="N62" s="556"/>
      <c r="O62" s="124"/>
      <c r="P62" s="124"/>
      <c r="Q62" s="124"/>
      <c r="R62" s="127"/>
      <c r="S62" s="128"/>
      <c r="T62" s="47">
        <f>IF(T59="⑦","7",IF(T59="⑥","6",T59))</f>
        <v>1</v>
      </c>
      <c r="AA62" s="21"/>
      <c r="AB62" s="47">
        <f>IF(AB59="⑦","7",IF(AB59="⑥","6",AB59))</f>
        <v>3</v>
      </c>
      <c r="AJ62" s="609"/>
      <c r="AK62" s="610"/>
      <c r="AL62" s="610"/>
      <c r="AM62" s="610"/>
      <c r="AN62" s="610"/>
      <c r="AO62" s="610"/>
      <c r="AP62" s="610"/>
      <c r="AQ62" s="611"/>
      <c r="AR62" s="391"/>
      <c r="AS62" s="427"/>
      <c r="AT62" s="427"/>
      <c r="AU62" s="427"/>
      <c r="AV62" s="405"/>
      <c r="AW62" s="405"/>
      <c r="AX62" s="405"/>
      <c r="AY62" s="406"/>
      <c r="BD62" s="366"/>
      <c r="BE62" s="366"/>
      <c r="BF62" s="366"/>
      <c r="BG62" s="366"/>
      <c r="BH62" s="366"/>
      <c r="BI62" s="366"/>
      <c r="BJ62" s="366"/>
      <c r="BK62" s="366"/>
      <c r="BL62" s="366"/>
      <c r="BN62" s="2"/>
      <c r="BO62" s="2"/>
      <c r="BP62" s="366"/>
      <c r="BQ62" s="366"/>
      <c r="BR62" s="366"/>
      <c r="BS62" s="366"/>
      <c r="BT62" s="2"/>
      <c r="BU62" s="2"/>
      <c r="BV62" s="2"/>
      <c r="CJ62" s="8"/>
      <c r="CK62" s="8"/>
      <c r="CL62" s="8"/>
      <c r="CM62" s="8"/>
      <c r="CN62" s="521"/>
      <c r="CO62" s="522"/>
      <c r="CP62" s="15"/>
      <c r="CQ62" s="15"/>
    </row>
    <row r="63" spans="3:109" ht="7.5" customHeight="1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R63" s="46"/>
      <c r="AS63" s="46"/>
      <c r="AT63" s="46"/>
      <c r="AU63" s="46"/>
      <c r="AV63" s="12"/>
      <c r="AW63" s="12"/>
      <c r="AX63" s="12"/>
      <c r="AY63" s="12"/>
      <c r="BD63" s="366"/>
      <c r="BE63" s="366"/>
      <c r="BF63" s="366"/>
      <c r="BG63" s="366"/>
      <c r="BH63" s="366"/>
      <c r="BI63" s="366"/>
      <c r="BJ63" s="366"/>
      <c r="BK63" s="366"/>
      <c r="BL63" s="366"/>
      <c r="CD63" s="2"/>
      <c r="CE63" s="2"/>
      <c r="CF63" s="2"/>
      <c r="CG63" s="2"/>
      <c r="CH63" s="2"/>
      <c r="CI63" s="2"/>
      <c r="CJ63" s="523" t="s">
        <v>1369</v>
      </c>
      <c r="CK63" s="523"/>
      <c r="CL63" s="523"/>
      <c r="CM63" s="523"/>
      <c r="CN63" s="521"/>
      <c r="CO63" s="522"/>
      <c r="CP63" s="15"/>
      <c r="CQ63" s="374" t="s">
        <v>926</v>
      </c>
      <c r="CR63" s="374"/>
      <c r="CS63" s="374"/>
      <c r="CT63" s="374"/>
      <c r="CU63" s="374"/>
      <c r="CV63" s="374"/>
      <c r="CW63" s="374"/>
      <c r="CX63" s="374"/>
      <c r="CY63" s="374" t="s">
        <v>841</v>
      </c>
      <c r="CZ63" s="374"/>
      <c r="DA63" s="374"/>
      <c r="DB63" s="374"/>
      <c r="DC63" s="374"/>
      <c r="DD63" s="374"/>
      <c r="DE63" s="374"/>
    </row>
    <row r="64" spans="3:109" s="57" customFormat="1" ht="14.25" thickBot="1">
      <c r="C64" s="612" t="s">
        <v>394</v>
      </c>
      <c r="D64" s="612"/>
      <c r="E64" s="612"/>
      <c r="F64" s="612"/>
      <c r="G64" s="612"/>
      <c r="H64" s="612"/>
      <c r="I64" s="612"/>
      <c r="J64" s="612"/>
      <c r="K64" s="612"/>
      <c r="L64" s="612"/>
      <c r="M64" s="612"/>
      <c r="N64" s="612"/>
      <c r="O64" s="612"/>
      <c r="P64" s="612"/>
      <c r="Q64" s="612"/>
      <c r="R64" s="612"/>
      <c r="S64" s="612"/>
      <c r="T64" s="612"/>
      <c r="U64" s="612"/>
      <c r="V64" s="612"/>
      <c r="W64" s="612"/>
      <c r="X64" s="612"/>
      <c r="Y64" s="612"/>
      <c r="Z64" s="612"/>
      <c r="AA64" s="612"/>
      <c r="AB64" s="612"/>
      <c r="AC64" s="612"/>
      <c r="AD64" s="612"/>
      <c r="AE64" s="612"/>
      <c r="AF64" s="612"/>
      <c r="AG64" s="612"/>
      <c r="AH64" s="612"/>
      <c r="AI64" s="612"/>
      <c r="AJ64" s="612"/>
      <c r="AK64" s="612"/>
      <c r="AL64" s="612"/>
      <c r="AM64" s="612"/>
      <c r="AN64" s="612"/>
      <c r="AO64" s="612"/>
      <c r="AP64" s="612"/>
      <c r="AQ64" s="612"/>
      <c r="AR64" s="612"/>
      <c r="AS64" s="612"/>
      <c r="AT64" s="612"/>
      <c r="AU64" s="612"/>
      <c r="AV64" s="612"/>
      <c r="AW64" s="612"/>
      <c r="AX64" s="612"/>
      <c r="AY64" s="612"/>
      <c r="AZ64" s="612"/>
      <c r="BA64" s="612"/>
      <c r="BB64" s="612"/>
      <c r="BC64" s="612"/>
      <c r="BD64" s="612"/>
      <c r="BE64" s="612"/>
      <c r="BF64" s="612"/>
      <c r="BG64" s="612"/>
      <c r="BH64" s="612"/>
      <c r="BI64" s="612"/>
      <c r="BJ64" s="612"/>
      <c r="BK64" s="612"/>
      <c r="BL64" s="612"/>
      <c r="BM64" s="612"/>
      <c r="BN64" s="612"/>
      <c r="BO64" s="612"/>
      <c r="BP64" s="612"/>
      <c r="BQ64" s="612"/>
      <c r="BR64" s="612"/>
      <c r="BS64" s="612"/>
      <c r="BT64" s="612"/>
      <c r="BU64" s="612"/>
      <c r="BV64" s="612"/>
      <c r="BW64" s="612"/>
      <c r="BX64" s="612"/>
      <c r="BY64" s="612"/>
      <c r="BZ64" s="612"/>
      <c r="CA64" s="612"/>
      <c r="CJ64" s="366"/>
      <c r="CK64" s="366"/>
      <c r="CL64" s="366"/>
      <c r="CM64" s="366"/>
      <c r="CN64" s="270"/>
      <c r="CO64" s="18"/>
      <c r="CP64" s="14"/>
      <c r="CQ64" s="374"/>
      <c r="CR64" s="374"/>
      <c r="CS64" s="374"/>
      <c r="CT64" s="374"/>
      <c r="CU64" s="374"/>
      <c r="CV64" s="374"/>
      <c r="CW64" s="374"/>
      <c r="CX64" s="374"/>
      <c r="CY64" s="374"/>
      <c r="CZ64" s="374"/>
      <c r="DA64" s="374"/>
      <c r="DB64" s="374"/>
      <c r="DC64" s="374"/>
      <c r="DD64" s="374"/>
      <c r="DE64" s="374"/>
    </row>
    <row r="65" spans="3:109" s="57" customFormat="1" ht="13.5">
      <c r="C65" s="612"/>
      <c r="D65" s="612"/>
      <c r="E65" s="612"/>
      <c r="F65" s="612"/>
      <c r="G65" s="612"/>
      <c r="H65" s="612"/>
      <c r="I65" s="612"/>
      <c r="J65" s="612"/>
      <c r="K65" s="612"/>
      <c r="L65" s="612"/>
      <c r="M65" s="612"/>
      <c r="N65" s="612"/>
      <c r="O65" s="612"/>
      <c r="P65" s="612"/>
      <c r="Q65" s="612"/>
      <c r="R65" s="612"/>
      <c r="S65" s="612"/>
      <c r="T65" s="612"/>
      <c r="U65" s="612"/>
      <c r="V65" s="612"/>
      <c r="W65" s="612"/>
      <c r="X65" s="612"/>
      <c r="Y65" s="612"/>
      <c r="Z65" s="612"/>
      <c r="AA65" s="612"/>
      <c r="AB65" s="612"/>
      <c r="AC65" s="612"/>
      <c r="AD65" s="612"/>
      <c r="AE65" s="612"/>
      <c r="AF65" s="612"/>
      <c r="AG65" s="612"/>
      <c r="AH65" s="612"/>
      <c r="AI65" s="612"/>
      <c r="AJ65" s="612"/>
      <c r="AK65" s="612"/>
      <c r="AL65" s="612"/>
      <c r="AM65" s="612"/>
      <c r="AN65" s="612"/>
      <c r="AO65" s="612"/>
      <c r="AP65" s="612"/>
      <c r="AQ65" s="612"/>
      <c r="AR65" s="612"/>
      <c r="AS65" s="612"/>
      <c r="AT65" s="612"/>
      <c r="AU65" s="612"/>
      <c r="AV65" s="612"/>
      <c r="AW65" s="612"/>
      <c r="AX65" s="612"/>
      <c r="AY65" s="612"/>
      <c r="AZ65" s="612"/>
      <c r="BA65" s="612"/>
      <c r="BB65" s="612"/>
      <c r="BC65" s="612"/>
      <c r="BD65" s="612"/>
      <c r="BE65" s="612"/>
      <c r="BF65" s="612"/>
      <c r="BG65" s="612"/>
      <c r="BH65" s="612"/>
      <c r="BI65" s="612"/>
      <c r="BJ65" s="612"/>
      <c r="BK65" s="612"/>
      <c r="BL65" s="612"/>
      <c r="BM65" s="612"/>
      <c r="BN65" s="612"/>
      <c r="BO65" s="612"/>
      <c r="BP65" s="612"/>
      <c r="BQ65" s="612"/>
      <c r="BR65" s="612"/>
      <c r="BS65" s="612"/>
      <c r="BT65" s="612"/>
      <c r="BU65" s="612"/>
      <c r="BV65" s="612"/>
      <c r="BW65" s="612"/>
      <c r="BX65" s="612"/>
      <c r="BY65" s="612"/>
      <c r="BZ65" s="612"/>
      <c r="CA65" s="612"/>
      <c r="CJ65" s="3"/>
      <c r="CK65" s="3"/>
      <c r="CL65" s="3"/>
      <c r="CM65" s="3"/>
      <c r="CN65" s="3"/>
      <c r="CO65" s="3"/>
      <c r="CP65" s="3"/>
      <c r="CQ65" s="374"/>
      <c r="CR65" s="374"/>
      <c r="CS65" s="374"/>
      <c r="CT65" s="374"/>
      <c r="CU65" s="374"/>
      <c r="CV65" s="374"/>
      <c r="CW65" s="374"/>
      <c r="CX65" s="374"/>
      <c r="CY65" s="374"/>
      <c r="CZ65" s="374"/>
      <c r="DA65" s="374"/>
      <c r="DB65" s="374"/>
      <c r="DC65" s="374"/>
      <c r="DD65" s="374"/>
      <c r="DE65" s="374"/>
    </row>
    <row r="71" spans="29:36" ht="7.5" customHeight="1">
      <c r="AC71" s="2"/>
      <c r="AD71" s="2"/>
      <c r="AE71" s="2"/>
      <c r="AF71" s="2"/>
      <c r="AG71" s="2"/>
      <c r="AH71" s="2"/>
      <c r="AI71" s="2"/>
      <c r="AJ71" s="2"/>
    </row>
    <row r="72" ht="7.5" customHeight="1">
      <c r="AD72" s="11"/>
    </row>
    <row r="73" ht="7.5" customHeight="1">
      <c r="AD73" s="11"/>
    </row>
    <row r="74" ht="7.5" customHeight="1">
      <c r="AD74" s="11"/>
    </row>
    <row r="75" ht="7.5" customHeight="1">
      <c r="AD75" s="2"/>
    </row>
    <row r="76" ht="7.5" customHeight="1">
      <c r="AD76" s="2"/>
    </row>
    <row r="77" ht="7.5" customHeight="1">
      <c r="AD77" s="2"/>
    </row>
    <row r="78" ht="7.5" customHeight="1">
      <c r="AD78" s="2"/>
    </row>
    <row r="79" ht="7.5" customHeight="1">
      <c r="AD79" s="2"/>
    </row>
    <row r="80" ht="7.5" customHeight="1">
      <c r="AD80" s="2"/>
    </row>
    <row r="81" spans="2:92" s="2" customFormat="1" ht="7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</row>
    <row r="82" spans="2:92" s="2" customFormat="1" ht="7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</row>
    <row r="83" spans="3:104" ht="7.5" customHeight="1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2"/>
      <c r="CQ83" s="7"/>
      <c r="CR83" s="7"/>
      <c r="CS83" s="7"/>
      <c r="CT83" s="7"/>
      <c r="CU83" s="7"/>
      <c r="CV83" s="7"/>
      <c r="CW83" s="7"/>
      <c r="CX83" s="7"/>
      <c r="CY83" s="7"/>
      <c r="CZ83" s="7"/>
    </row>
    <row r="84" spans="52:106" ht="7.5" customHeight="1">
      <c r="AZ84" s="2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</row>
    <row r="85" spans="52:107" ht="7.5" customHeight="1">
      <c r="AZ85" s="2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</row>
    <row r="86" spans="94:106" ht="7.5" customHeight="1"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</row>
    <row r="87" spans="52:106" ht="7.5" customHeight="1">
      <c r="AZ87" s="2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</row>
    <row r="88" spans="52:106" ht="7.5" customHeight="1">
      <c r="AZ88" s="2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</row>
    <row r="89" spans="93:106" ht="7.5" customHeight="1"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</row>
    <row r="90" spans="93:106" ht="7.5" customHeight="1"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</row>
    <row r="91" spans="52:106" ht="7.5" customHeight="1">
      <c r="AZ91" s="2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</row>
    <row r="92" spans="52:106" ht="7.5" customHeight="1">
      <c r="AZ92" s="2"/>
      <c r="CP92" s="7"/>
      <c r="CQ92" s="2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</row>
    <row r="93" spans="2:106" s="15" customFormat="1" ht="7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2"/>
      <c r="CP93" s="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</row>
    <row r="94" spans="2:106" s="15" customFormat="1" ht="7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7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</row>
    <row r="95" spans="2:106" s="15" customFormat="1" ht="7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</row>
    <row r="96" spans="2:106" s="15" customFormat="1" ht="7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</row>
    <row r="97" spans="2:110" s="15" customFormat="1" ht="7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</row>
    <row r="98" spans="2:111" s="15" customFormat="1" ht="7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27"/>
      <c r="CQ98" s="3"/>
      <c r="CR98" s="3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</row>
    <row r="99" spans="2:128" s="15" customFormat="1" ht="7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27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</row>
    <row r="100" spans="2:142" s="15" customFormat="1" ht="7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</row>
    <row r="101" spans="2:151" s="15" customFormat="1" ht="7.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</row>
    <row r="102" spans="2:143" s="15" customFormat="1" ht="7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</row>
    <row r="103" spans="2:129" s="15" customFormat="1" ht="7.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7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</row>
    <row r="104" spans="2:129" s="15" customFormat="1" ht="7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7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</row>
    <row r="105" spans="2:128" s="15" customFormat="1" ht="7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7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</row>
    <row r="106" spans="2:129" s="15" customFormat="1" ht="7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7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</row>
    <row r="109" ht="7.5" customHeight="1">
      <c r="DZ109" s="2"/>
    </row>
    <row r="119" ht="7.5" customHeight="1">
      <c r="CO119" s="7"/>
    </row>
    <row r="120" ht="7.5" customHeight="1">
      <c r="CO120" s="7"/>
    </row>
    <row r="121" ht="7.5" customHeight="1">
      <c r="CO121" s="7"/>
    </row>
    <row r="122" ht="7.5" customHeight="1">
      <c r="CO122" s="7"/>
    </row>
    <row r="123" ht="7.5" customHeight="1">
      <c r="CO123" s="7"/>
    </row>
    <row r="124" ht="7.5" customHeight="1">
      <c r="CO124" s="7"/>
    </row>
    <row r="125" spans="93:95" ht="7.5" customHeight="1">
      <c r="CO125" s="7"/>
      <c r="CQ125" s="2"/>
    </row>
    <row r="126" spans="93:127" ht="7.5" customHeight="1">
      <c r="CO126" s="7"/>
      <c r="DO126" s="2"/>
      <c r="DP126" s="11"/>
      <c r="DQ126" s="11"/>
      <c r="DR126" s="11"/>
      <c r="DS126" s="11"/>
      <c r="DT126" s="11"/>
      <c r="DU126" s="11"/>
      <c r="DV126" s="11"/>
      <c r="DW126" s="11"/>
    </row>
    <row r="127" spans="93:94" ht="7.5" customHeight="1">
      <c r="CO127" s="7"/>
      <c r="CP127" s="2"/>
    </row>
    <row r="128" ht="7.5" customHeight="1">
      <c r="CO128" s="7"/>
    </row>
    <row r="129" spans="2:101" s="15" customFormat="1" ht="7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7"/>
      <c r="CP129" s="3"/>
      <c r="CQ129" s="3"/>
      <c r="CR129" s="3"/>
      <c r="CS129" s="3"/>
      <c r="CT129" s="3"/>
      <c r="CU129" s="3"/>
      <c r="CV129" s="3"/>
      <c r="CW129" s="3"/>
    </row>
    <row r="130" spans="2:136" s="15" customFormat="1" ht="7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7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</row>
    <row r="131" spans="2:143" s="15" customFormat="1" ht="7.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</row>
    <row r="132" spans="2:135" s="15" customFormat="1" ht="7.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</row>
    <row r="133" spans="2:121" s="15" customFormat="1" ht="7.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</row>
    <row r="134" spans="2:121" s="15" customFormat="1" ht="7.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</row>
    <row r="135" spans="2:121" s="15" customFormat="1" ht="7.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</row>
    <row r="136" spans="2:121" s="15" customFormat="1" ht="7.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</row>
    <row r="137" spans="102:121" ht="7.5" customHeight="1"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</row>
    <row r="139" ht="7.5" customHeight="1">
      <c r="DT139" s="2"/>
    </row>
    <row r="143" spans="95:101" ht="7.5" customHeight="1">
      <c r="CQ143" s="2"/>
      <c r="CR143" s="2"/>
      <c r="CS143" s="2"/>
      <c r="CT143" s="2"/>
      <c r="CV143" s="15"/>
      <c r="CW143" s="15"/>
    </row>
    <row r="144" spans="2:111" s="15" customFormat="1" ht="7.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2"/>
      <c r="CR144" s="2"/>
      <c r="CS144" s="2"/>
      <c r="CT144" s="2"/>
      <c r="CU144" s="2"/>
      <c r="CV144" s="2"/>
      <c r="CW144" s="2"/>
      <c r="CX144" s="2"/>
      <c r="DA144" s="3"/>
      <c r="DB144" s="3"/>
      <c r="DC144" s="3"/>
      <c r="DD144" s="3"/>
      <c r="DE144" s="3"/>
      <c r="DF144" s="3"/>
      <c r="DG144" s="3"/>
    </row>
    <row r="145" spans="2:124" s="15" customFormat="1" ht="7.5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</row>
    <row r="146" spans="2:133" s="15" customFormat="1" ht="7.5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</row>
    <row r="147" spans="2:138" s="15" customFormat="1" ht="7.5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2"/>
      <c r="CR147" s="2"/>
      <c r="CS147" s="2"/>
      <c r="CT147" s="2"/>
      <c r="CU147" s="2"/>
      <c r="CV147" s="2"/>
      <c r="CW147" s="2"/>
      <c r="CX147" s="2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</row>
    <row r="148" spans="2:125" s="15" customFormat="1" ht="7.5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2"/>
      <c r="CR148" s="2"/>
      <c r="CS148" s="2"/>
      <c r="CT148" s="2"/>
      <c r="CU148" s="2"/>
      <c r="CV148" s="2"/>
      <c r="CW148" s="2"/>
      <c r="CX148" s="2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2"/>
    </row>
    <row r="149" spans="2:125" s="15" customFormat="1" ht="7.5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2"/>
      <c r="CR149" s="2"/>
      <c r="CS149" s="2"/>
      <c r="CT149" s="2"/>
      <c r="CU149" s="2"/>
      <c r="CV149" s="2"/>
      <c r="CW149" s="2"/>
      <c r="CX149" s="2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2"/>
    </row>
    <row r="150" spans="2:125" s="15" customFormat="1" ht="7.5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2"/>
      <c r="CR150" s="2"/>
      <c r="CS150" s="2"/>
      <c r="CT150" s="2"/>
      <c r="CU150" s="2"/>
      <c r="CV150" s="2"/>
      <c r="CW150" s="2"/>
      <c r="CX150" s="2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</row>
    <row r="151" spans="2:125" s="15" customFormat="1" ht="7.5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2"/>
      <c r="CR151" s="2"/>
      <c r="CS151" s="2"/>
      <c r="CT151" s="2"/>
      <c r="CU151" s="2"/>
      <c r="CV151" s="2"/>
      <c r="CW151" s="2"/>
      <c r="CX151" s="2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3"/>
    </row>
    <row r="152" spans="95:125" ht="7.5" customHeight="1">
      <c r="CQ152" s="2"/>
      <c r="CR152" s="2"/>
      <c r="CS152" s="2"/>
      <c r="CT152" s="2"/>
      <c r="CU152" s="2"/>
      <c r="CV152" s="2"/>
      <c r="CW152" s="2"/>
      <c r="CX152" s="2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2"/>
    </row>
    <row r="153" spans="95:125" ht="7.5" customHeight="1">
      <c r="CQ153" s="2"/>
      <c r="CR153" s="2"/>
      <c r="CS153" s="2"/>
      <c r="CT153" s="2"/>
      <c r="CU153" s="2"/>
      <c r="CV153" s="2"/>
      <c r="CW153" s="2"/>
      <c r="CX153" s="2"/>
      <c r="DU153" s="2"/>
    </row>
    <row r="154" spans="95:125" ht="7.5" customHeight="1">
      <c r="CQ154" s="2"/>
      <c r="CR154" s="2"/>
      <c r="CS154" s="2"/>
      <c r="CT154" s="2"/>
      <c r="CU154" s="2"/>
      <c r="CV154" s="2"/>
      <c r="CW154" s="2"/>
      <c r="CX154" s="2"/>
      <c r="DU154" s="2"/>
    </row>
    <row r="155" spans="95:102" ht="7.5" customHeight="1">
      <c r="CQ155" s="2"/>
      <c r="CR155" s="2"/>
      <c r="CS155" s="2"/>
      <c r="CT155" s="2"/>
      <c r="CU155" s="2"/>
      <c r="CV155" s="2"/>
      <c r="CW155" s="2"/>
      <c r="CX155" s="2"/>
    </row>
    <row r="156" spans="95:99" ht="7.5" customHeight="1">
      <c r="CQ156" s="2"/>
      <c r="CR156" s="2"/>
      <c r="CS156" s="2"/>
      <c r="CT156" s="2"/>
      <c r="CU156" s="2"/>
    </row>
    <row r="157" ht="7.5" customHeight="1">
      <c r="CU157" s="2"/>
    </row>
  </sheetData>
  <mergeCells count="383">
    <mergeCell ref="BN15:BR16"/>
    <mergeCell ref="BV15:BV17"/>
    <mergeCell ref="BV19:BV21"/>
    <mergeCell ref="BN17:BR17"/>
    <mergeCell ref="BS15:BU17"/>
    <mergeCell ref="BJ11:BJ12"/>
    <mergeCell ref="BK11:BM12"/>
    <mergeCell ref="BN11:BR12"/>
    <mergeCell ref="BK33:BT35"/>
    <mergeCell ref="BK19:BM20"/>
    <mergeCell ref="BS19:BU21"/>
    <mergeCell ref="BK21:BM22"/>
    <mergeCell ref="BN19:BR20"/>
    <mergeCell ref="BT29:CG32"/>
    <mergeCell ref="BS11:BZ14"/>
    <mergeCell ref="BB19:BD20"/>
    <mergeCell ref="AV21:AY22"/>
    <mergeCell ref="AV19:AY20"/>
    <mergeCell ref="F17:J17"/>
    <mergeCell ref="O17:S17"/>
    <mergeCell ref="W15:W17"/>
    <mergeCell ref="AM15:AM17"/>
    <mergeCell ref="AR17:AR18"/>
    <mergeCell ref="BA15:BA16"/>
    <mergeCell ref="BB17:BD18"/>
    <mergeCell ref="O31:S32"/>
    <mergeCell ref="T31:AA34"/>
    <mergeCell ref="AR33:AR34"/>
    <mergeCell ref="L33:N34"/>
    <mergeCell ref="O33:S33"/>
    <mergeCell ref="AB31:AD33"/>
    <mergeCell ref="AE31:AE33"/>
    <mergeCell ref="AM31:AM33"/>
    <mergeCell ref="F61:J61"/>
    <mergeCell ref="O61:S61"/>
    <mergeCell ref="L61:N62"/>
    <mergeCell ref="F41:J41"/>
    <mergeCell ref="O41:S41"/>
    <mergeCell ref="F53:J53"/>
    <mergeCell ref="O53:S53"/>
    <mergeCell ref="K59:K60"/>
    <mergeCell ref="F57:J57"/>
    <mergeCell ref="L51:N52"/>
    <mergeCell ref="B51:B52"/>
    <mergeCell ref="B55:B56"/>
    <mergeCell ref="B11:B12"/>
    <mergeCell ref="B15:B16"/>
    <mergeCell ref="B19:B20"/>
    <mergeCell ref="B31:B32"/>
    <mergeCell ref="B59:B60"/>
    <mergeCell ref="K11:K12"/>
    <mergeCell ref="K15:K16"/>
    <mergeCell ref="K19:K20"/>
    <mergeCell ref="K31:K32"/>
    <mergeCell ref="K35:K36"/>
    <mergeCell ref="K39:K40"/>
    <mergeCell ref="K51:K52"/>
    <mergeCell ref="B35:B36"/>
    <mergeCell ref="B39:B40"/>
    <mergeCell ref="BN59:BO60"/>
    <mergeCell ref="AV53:AY54"/>
    <mergeCell ref="AS41:AU42"/>
    <mergeCell ref="AS53:AU54"/>
    <mergeCell ref="AV41:AY42"/>
    <mergeCell ref="BK45:BT47"/>
    <mergeCell ref="AS59:AU60"/>
    <mergeCell ref="BB50:BR54"/>
    <mergeCell ref="AT49:AY50"/>
    <mergeCell ref="AS51:AU52"/>
    <mergeCell ref="AV61:AY62"/>
    <mergeCell ref="AT47:AY48"/>
    <mergeCell ref="AV59:AY60"/>
    <mergeCell ref="AS55:AU56"/>
    <mergeCell ref="AR49:AS50"/>
    <mergeCell ref="AS61:AU62"/>
    <mergeCell ref="AR61:AR62"/>
    <mergeCell ref="AR59:AR60"/>
    <mergeCell ref="AR51:AR52"/>
    <mergeCell ref="AR53:AR54"/>
    <mergeCell ref="AJ51:AL53"/>
    <mergeCell ref="AN35:AQ37"/>
    <mergeCell ref="AV35:AY36"/>
    <mergeCell ref="AN51:AQ53"/>
    <mergeCell ref="AS35:AU36"/>
    <mergeCell ref="AS37:AU38"/>
    <mergeCell ref="AR35:AR36"/>
    <mergeCell ref="AM51:AM53"/>
    <mergeCell ref="AJ39:AQ42"/>
    <mergeCell ref="AV51:AY52"/>
    <mergeCell ref="CJ45:CM46"/>
    <mergeCell ref="BB33:BJ35"/>
    <mergeCell ref="BZ40:CA41"/>
    <mergeCell ref="AZ31:AZ32"/>
    <mergeCell ref="AZ35:AZ36"/>
    <mergeCell ref="BX45:CB46"/>
    <mergeCell ref="BX37:CA38"/>
    <mergeCell ref="CJ37:CM38"/>
    <mergeCell ref="CB41:CE42"/>
    <mergeCell ref="CJ40:CK41"/>
    <mergeCell ref="AZ19:AZ20"/>
    <mergeCell ref="AZ39:AZ40"/>
    <mergeCell ref="CD19:CD21"/>
    <mergeCell ref="AV55:AY56"/>
    <mergeCell ref="BE21:BI21"/>
    <mergeCell ref="CC38:CH39"/>
    <mergeCell ref="CF41:CI42"/>
    <mergeCell ref="BN21:BR21"/>
    <mergeCell ref="BA19:BA20"/>
    <mergeCell ref="BJ19:BJ20"/>
    <mergeCell ref="O37:S37"/>
    <mergeCell ref="F37:J37"/>
    <mergeCell ref="T49:AA50"/>
    <mergeCell ref="T47:AA48"/>
    <mergeCell ref="T35:V37"/>
    <mergeCell ref="C45:AY46"/>
    <mergeCell ref="AV37:AY38"/>
    <mergeCell ref="AV39:AY40"/>
    <mergeCell ref="C41:E42"/>
    <mergeCell ref="AM35:AM37"/>
    <mergeCell ref="AJ55:AL57"/>
    <mergeCell ref="BD56:BL59"/>
    <mergeCell ref="AV57:AY58"/>
    <mergeCell ref="AS57:AU58"/>
    <mergeCell ref="AR57:AR58"/>
    <mergeCell ref="AR55:AR56"/>
    <mergeCell ref="AN55:AQ57"/>
    <mergeCell ref="AM55:AM57"/>
    <mergeCell ref="BB37:BJ39"/>
    <mergeCell ref="BB41:BJ43"/>
    <mergeCell ref="AR47:AR48"/>
    <mergeCell ref="AJ47:AQ48"/>
    <mergeCell ref="AS39:AU40"/>
    <mergeCell ref="AJ35:AL37"/>
    <mergeCell ref="F59:J60"/>
    <mergeCell ref="AB55:AI58"/>
    <mergeCell ref="W55:W57"/>
    <mergeCell ref="O57:S57"/>
    <mergeCell ref="X55:AA57"/>
    <mergeCell ref="L55:N56"/>
    <mergeCell ref="O55:S56"/>
    <mergeCell ref="T55:V57"/>
    <mergeCell ref="W59:W61"/>
    <mergeCell ref="AF59:AI61"/>
    <mergeCell ref="CC35:CH36"/>
    <mergeCell ref="BV44:BW45"/>
    <mergeCell ref="X39:AA41"/>
    <mergeCell ref="AR37:AR38"/>
    <mergeCell ref="AR39:AR40"/>
    <mergeCell ref="AR41:AR42"/>
    <mergeCell ref="BB45:BJ47"/>
    <mergeCell ref="BK37:BT39"/>
    <mergeCell ref="BK41:BT43"/>
    <mergeCell ref="BV36:BW37"/>
    <mergeCell ref="C64:CA65"/>
    <mergeCell ref="BD60:BL63"/>
    <mergeCell ref="BP60:BS62"/>
    <mergeCell ref="BT59:BV61"/>
    <mergeCell ref="X59:AA61"/>
    <mergeCell ref="AB59:AD61"/>
    <mergeCell ref="L59:N60"/>
    <mergeCell ref="O59:S60"/>
    <mergeCell ref="T59:V61"/>
    <mergeCell ref="AE59:AE61"/>
    <mergeCell ref="AJ49:AQ50"/>
    <mergeCell ref="C61:E62"/>
    <mergeCell ref="C59:E60"/>
    <mergeCell ref="AJ59:AQ62"/>
    <mergeCell ref="O51:S52"/>
    <mergeCell ref="C57:E58"/>
    <mergeCell ref="K55:K56"/>
    <mergeCell ref="L57:N58"/>
    <mergeCell ref="C55:E56"/>
    <mergeCell ref="F55:J56"/>
    <mergeCell ref="O39:S40"/>
    <mergeCell ref="AB51:AD53"/>
    <mergeCell ref="C47:S50"/>
    <mergeCell ref="AB39:AD41"/>
    <mergeCell ref="T51:AA54"/>
    <mergeCell ref="AB47:AI48"/>
    <mergeCell ref="AB49:AI50"/>
    <mergeCell ref="AE39:AE41"/>
    <mergeCell ref="C51:E52"/>
    <mergeCell ref="C53:E54"/>
    <mergeCell ref="L53:N54"/>
    <mergeCell ref="F51:J52"/>
    <mergeCell ref="AB35:AI38"/>
    <mergeCell ref="L41:N42"/>
    <mergeCell ref="O35:S36"/>
    <mergeCell ref="T39:V41"/>
    <mergeCell ref="X35:AA37"/>
    <mergeCell ref="W35:W37"/>
    <mergeCell ref="W39:W41"/>
    <mergeCell ref="L39:N40"/>
    <mergeCell ref="L35:N36"/>
    <mergeCell ref="L37:N38"/>
    <mergeCell ref="C31:E32"/>
    <mergeCell ref="F31:J32"/>
    <mergeCell ref="L31:N32"/>
    <mergeCell ref="C39:E40"/>
    <mergeCell ref="F39:J40"/>
    <mergeCell ref="F33:J33"/>
    <mergeCell ref="C37:E38"/>
    <mergeCell ref="C33:E34"/>
    <mergeCell ref="C35:E36"/>
    <mergeCell ref="F35:J36"/>
    <mergeCell ref="AV33:AY34"/>
    <mergeCell ref="AN31:AQ33"/>
    <mergeCell ref="AF31:AI33"/>
    <mergeCell ref="AR27:AR28"/>
    <mergeCell ref="AR31:AR32"/>
    <mergeCell ref="AV31:AY32"/>
    <mergeCell ref="C27:S30"/>
    <mergeCell ref="T29:AA30"/>
    <mergeCell ref="AJ29:AQ30"/>
    <mergeCell ref="AB27:AI28"/>
    <mergeCell ref="AJ27:AQ28"/>
    <mergeCell ref="T27:AA28"/>
    <mergeCell ref="BB21:BD22"/>
    <mergeCell ref="AB29:AI30"/>
    <mergeCell ref="AF39:AI41"/>
    <mergeCell ref="AS21:AU22"/>
    <mergeCell ref="AS31:AU32"/>
    <mergeCell ref="AJ19:AQ22"/>
    <mergeCell ref="AS33:AU34"/>
    <mergeCell ref="AR29:AS30"/>
    <mergeCell ref="AT29:AY30"/>
    <mergeCell ref="AJ31:AL33"/>
    <mergeCell ref="AS19:AU20"/>
    <mergeCell ref="AT27:AY28"/>
    <mergeCell ref="AS17:AU18"/>
    <mergeCell ref="AR13:AR14"/>
    <mergeCell ref="AR15:AR16"/>
    <mergeCell ref="AV17:AY18"/>
    <mergeCell ref="AR19:AR20"/>
    <mergeCell ref="AR21:AR22"/>
    <mergeCell ref="BE15:BI16"/>
    <mergeCell ref="AV15:AY16"/>
    <mergeCell ref="BB15:BD16"/>
    <mergeCell ref="BB11:BD12"/>
    <mergeCell ref="BB13:BD14"/>
    <mergeCell ref="AZ11:AZ12"/>
    <mergeCell ref="AZ15:AZ16"/>
    <mergeCell ref="BE13:BI13"/>
    <mergeCell ref="BA11:BA12"/>
    <mergeCell ref="AV11:AY12"/>
    <mergeCell ref="L15:N16"/>
    <mergeCell ref="O15:S16"/>
    <mergeCell ref="T15:V17"/>
    <mergeCell ref="BK13:BM14"/>
    <mergeCell ref="BK15:BM16"/>
    <mergeCell ref="BK17:BM18"/>
    <mergeCell ref="AS13:AU14"/>
    <mergeCell ref="AS15:AU16"/>
    <mergeCell ref="BE17:BI17"/>
    <mergeCell ref="BJ15:BJ16"/>
    <mergeCell ref="C17:E18"/>
    <mergeCell ref="F15:J16"/>
    <mergeCell ref="C11:E12"/>
    <mergeCell ref="C15:E16"/>
    <mergeCell ref="F11:J12"/>
    <mergeCell ref="F13:J13"/>
    <mergeCell ref="AT7:AY8"/>
    <mergeCell ref="AR9:AS10"/>
    <mergeCell ref="BB7:BR10"/>
    <mergeCell ref="C13:E14"/>
    <mergeCell ref="T11:AA14"/>
    <mergeCell ref="BE11:BI12"/>
    <mergeCell ref="AV13:AY14"/>
    <mergeCell ref="O13:S13"/>
    <mergeCell ref="BN13:BR13"/>
    <mergeCell ref="AE11:AE13"/>
    <mergeCell ref="C7:S10"/>
    <mergeCell ref="T7:AA8"/>
    <mergeCell ref="T9:AA10"/>
    <mergeCell ref="AB9:AI10"/>
    <mergeCell ref="AB7:AI8"/>
    <mergeCell ref="AS11:AU12"/>
    <mergeCell ref="AJ11:AL13"/>
    <mergeCell ref="AT9:AY10"/>
    <mergeCell ref="AM11:AM13"/>
    <mergeCell ref="AB11:AD13"/>
    <mergeCell ref="AR7:AR8"/>
    <mergeCell ref="AR11:AR12"/>
    <mergeCell ref="AJ9:AQ10"/>
    <mergeCell ref="AJ7:AQ8"/>
    <mergeCell ref="L13:N14"/>
    <mergeCell ref="AN15:AQ17"/>
    <mergeCell ref="AB15:AI18"/>
    <mergeCell ref="AN11:AQ13"/>
    <mergeCell ref="L11:N12"/>
    <mergeCell ref="O11:S12"/>
    <mergeCell ref="X15:AA17"/>
    <mergeCell ref="AJ15:AL17"/>
    <mergeCell ref="L17:N18"/>
    <mergeCell ref="AF11:AI13"/>
    <mergeCell ref="X19:AA21"/>
    <mergeCell ref="AB19:AD21"/>
    <mergeCell ref="AF19:AI21"/>
    <mergeCell ref="O19:S20"/>
    <mergeCell ref="T19:V21"/>
    <mergeCell ref="O21:S21"/>
    <mergeCell ref="W19:W21"/>
    <mergeCell ref="AE19:AE21"/>
    <mergeCell ref="C19:E20"/>
    <mergeCell ref="F19:J20"/>
    <mergeCell ref="L19:N20"/>
    <mergeCell ref="C21:E22"/>
    <mergeCell ref="L21:N22"/>
    <mergeCell ref="F21:J21"/>
    <mergeCell ref="AE51:AE53"/>
    <mergeCell ref="AF51:AI53"/>
    <mergeCell ref="CS7:CX8"/>
    <mergeCell ref="BS9:BZ10"/>
    <mergeCell ref="CR11:CT12"/>
    <mergeCell ref="CU11:CX12"/>
    <mergeCell ref="BS7:BZ8"/>
    <mergeCell ref="CA7:CH8"/>
    <mergeCell ref="CI7:CP8"/>
    <mergeCell ref="CL11:CL13"/>
    <mergeCell ref="CQ7:CQ8"/>
    <mergeCell ref="CQ11:CQ12"/>
    <mergeCell ref="CA9:CH10"/>
    <mergeCell ref="CI9:CP10"/>
    <mergeCell ref="CQ9:CR10"/>
    <mergeCell ref="CA11:CC13"/>
    <mergeCell ref="CI11:CK13"/>
    <mergeCell ref="CQ13:CQ14"/>
    <mergeCell ref="CD11:CD13"/>
    <mergeCell ref="CM11:CP13"/>
    <mergeCell ref="CE11:CH13"/>
    <mergeCell ref="BW19:BZ21"/>
    <mergeCell ref="CA19:CC21"/>
    <mergeCell ref="CI15:CK17"/>
    <mergeCell ref="BW15:BZ17"/>
    <mergeCell ref="CE19:CH21"/>
    <mergeCell ref="CA15:CH18"/>
    <mergeCell ref="CL15:CL17"/>
    <mergeCell ref="CY33:DE35"/>
    <mergeCell ref="CU19:CX20"/>
    <mergeCell ref="CU17:CX18"/>
    <mergeCell ref="CR15:CT16"/>
    <mergeCell ref="CI19:CP22"/>
    <mergeCell ref="CR17:CT18"/>
    <mergeCell ref="CQ15:CQ16"/>
    <mergeCell ref="CQ17:CQ18"/>
    <mergeCell ref="CM15:CP17"/>
    <mergeCell ref="CY37:DE39"/>
    <mergeCell ref="CQ37:CX39"/>
    <mergeCell ref="CR19:CT20"/>
    <mergeCell ref="CR21:CT22"/>
    <mergeCell ref="CQ33:CX35"/>
    <mergeCell ref="CQ21:CQ22"/>
    <mergeCell ref="CU21:CX22"/>
    <mergeCell ref="CQ19:CQ20"/>
    <mergeCell ref="CN44:CO45"/>
    <mergeCell ref="CQ45:CX47"/>
    <mergeCell ref="CY41:DE43"/>
    <mergeCell ref="CY45:DE47"/>
    <mergeCell ref="CQ41:CX43"/>
    <mergeCell ref="C1:CY3"/>
    <mergeCell ref="BA5:CX6"/>
    <mergeCell ref="C5:AY6"/>
    <mergeCell ref="C25:AY26"/>
    <mergeCell ref="F4:CX4"/>
    <mergeCell ref="CS9:CX10"/>
    <mergeCell ref="CU13:CX14"/>
    <mergeCell ref="CU15:CX16"/>
    <mergeCell ref="CR13:CT14"/>
    <mergeCell ref="BE19:BI20"/>
    <mergeCell ref="CQ51:CX53"/>
    <mergeCell ref="CY51:DE53"/>
    <mergeCell ref="CJ55:CM56"/>
    <mergeCell ref="CQ55:CX57"/>
    <mergeCell ref="CY55:DE57"/>
    <mergeCell ref="CC50:CN51"/>
    <mergeCell ref="CN62:CO63"/>
    <mergeCell ref="CJ63:CM64"/>
    <mergeCell ref="CQ63:CX65"/>
    <mergeCell ref="CY63:DE65"/>
    <mergeCell ref="CF60:CI60"/>
    <mergeCell ref="CJ58:CK59"/>
    <mergeCell ref="CQ59:CX61"/>
    <mergeCell ref="CY59:DE61"/>
  </mergeCells>
  <conditionalFormatting sqref="BI23 BQ23 CK23:CN23 AM23:AY23 S23 K23">
    <cfRule type="expression" priority="1" dxfId="2" stopIfTrue="1">
      <formula>"2位"</formula>
    </cfRule>
    <cfRule type="expression" priority="2" dxfId="3" stopIfTrue="1">
      <formula>"1位"</formula>
    </cfRule>
  </conditionalFormatting>
  <conditionalFormatting sqref="BS11:BZ14 CL11 CI11 CD11 CA14:CP14 T31:AA34 T51:AA54 AJ31 AE31 AB34:AQ34 AM51 AB51 T11:AA14 AM11 AJ51 AB11 AE51 AB54:AQ54 AJ11 AE11 AB14:AQ14 AM31 AB31 CA11">
    <cfRule type="expression" priority="3" dxfId="0" stopIfTrue="1">
      <formula>$AV$14=2</formula>
    </cfRule>
    <cfRule type="expression" priority="4" dxfId="1" stopIfTrue="1">
      <formula>$AV$14=1</formula>
    </cfRule>
  </conditionalFormatting>
  <conditionalFormatting sqref="T35 W35 AM35 T38:AA38 AJ38:AQ38 T55 W55 AM55 T58:AA58 AJ58:AQ58 T15 W15 AM15 T18:AA18 AJ18:AQ18 AB15:AJ15 AB16:AI18 AB55:AJ55 AB56:AI58 AB35:AJ35 AB36:AI38 BS15 BV15 CL15 BS18:BZ18 CI18:CP18 CA15:CI15 CA16:CH18">
    <cfRule type="expression" priority="5" dxfId="0" stopIfTrue="1">
      <formula>$AV$18=2</formula>
    </cfRule>
    <cfRule type="expression" priority="6" dxfId="1" stopIfTrue="1">
      <formula>$AV$18=1</formula>
    </cfRule>
  </conditionalFormatting>
  <conditionalFormatting sqref="T39 W39 AB39 AE39 AJ39:AQ42 T42:AI42 T59 W59 AB59 AE59 AJ59:AQ62 T62:AI62 T19 W19 AB19 AE19 AJ19:AQ22 T22:AI22 BS19 BV19 CA19 CD19 CI19:CP22 BS22:CH22">
    <cfRule type="expression" priority="7" dxfId="0" stopIfTrue="1">
      <formula>$AV$22=2</formula>
    </cfRule>
    <cfRule type="expression" priority="8" dxfId="1" stopIfTrue="1">
      <formula>$AV$22=1</formula>
    </cfRule>
  </conditionalFormatting>
  <printOptions/>
  <pageMargins left="0" right="0" top="0" bottom="0" header="0.3145833333333333" footer="0.314583333333333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11"/>
  </sheetPr>
  <dimension ref="A1:FM142"/>
  <sheetViews>
    <sheetView tabSelected="1" zoomScaleSheetLayoutView="100" workbookViewId="0" topLeftCell="A1">
      <selection activeCell="DX84" sqref="DX84"/>
    </sheetView>
  </sheetViews>
  <sheetFormatPr defaultColWidth="1.12109375" defaultRowHeight="7.5" customHeight="1"/>
  <cols>
    <col min="1" max="1" width="1.12109375" style="3" customWidth="1"/>
    <col min="2" max="2" width="0.74609375" style="3" hidden="1" customWidth="1"/>
    <col min="3" max="3" width="0.875" style="3" hidden="1" customWidth="1"/>
    <col min="4" max="4" width="2.625" style="3" hidden="1" customWidth="1"/>
    <col min="5" max="5" width="1.875" style="3" hidden="1" customWidth="1"/>
    <col min="6" max="9" width="0.875" style="3" customWidth="1"/>
    <col min="10" max="10" width="2.00390625" style="3" customWidth="1"/>
    <col min="11" max="11" width="0.875" style="3" customWidth="1"/>
    <col min="12" max="13" width="0.875" style="3" hidden="1" customWidth="1"/>
    <col min="14" max="14" width="4.625" style="3" hidden="1" customWidth="1"/>
    <col min="15" max="17" width="0.875" style="3" customWidth="1"/>
    <col min="18" max="18" width="1.625" style="3" customWidth="1"/>
    <col min="19" max="19" width="0.875" style="3" customWidth="1"/>
    <col min="20" max="20" width="2.00390625" style="3" customWidth="1"/>
    <col min="21" max="21" width="1.4921875" style="3" customWidth="1"/>
    <col min="22" max="27" width="0.875" style="3" customWidth="1"/>
    <col min="28" max="28" width="1.75390625" style="3" customWidth="1"/>
    <col min="29" max="29" width="0.875" style="3" customWidth="1"/>
    <col min="30" max="30" width="1.4921875" style="3" customWidth="1"/>
    <col min="31" max="33" width="0.875" style="3" customWidth="1"/>
    <col min="34" max="34" width="1.37890625" style="3" customWidth="1"/>
    <col min="35" max="35" width="0.875" style="3" customWidth="1"/>
    <col min="36" max="36" width="1.4921875" style="3" customWidth="1"/>
    <col min="37" max="37" width="0.875" style="3" customWidth="1"/>
    <col min="38" max="38" width="1.37890625" style="3" customWidth="1"/>
    <col min="39" max="41" width="0.875" style="3" customWidth="1"/>
    <col min="42" max="42" width="0.2421875" style="3" customWidth="1"/>
    <col min="43" max="43" width="1.625" style="3" customWidth="1"/>
    <col min="44" max="44" width="0.875" style="3" customWidth="1"/>
    <col min="45" max="45" width="2.375" style="3" customWidth="1"/>
    <col min="46" max="47" width="0.37109375" style="3" customWidth="1"/>
    <col min="48" max="48" width="1.25" style="3" customWidth="1"/>
    <col min="49" max="49" width="0.2421875" style="3" customWidth="1"/>
    <col min="50" max="50" width="0.5" style="3" customWidth="1"/>
    <col min="51" max="51" width="1.25" style="3" customWidth="1"/>
    <col min="52" max="52" width="4.25390625" style="3" customWidth="1"/>
    <col min="53" max="53" width="2.375" style="3" customWidth="1"/>
    <col min="54" max="54" width="1.25" style="3" customWidth="1"/>
    <col min="55" max="55" width="0.12890625" style="3" customWidth="1"/>
    <col min="56" max="58" width="1.25" style="3" customWidth="1"/>
    <col min="59" max="59" width="0.6171875" style="3" customWidth="1"/>
    <col min="60" max="60" width="1.25" style="3" customWidth="1"/>
    <col min="61" max="61" width="0.74609375" style="3" hidden="1" customWidth="1"/>
    <col min="62" max="62" width="0.875" style="3" hidden="1" customWidth="1"/>
    <col min="63" max="63" width="4.375" style="3" hidden="1" customWidth="1"/>
    <col min="64" max="64" width="0.875" style="3" hidden="1" customWidth="1"/>
    <col min="65" max="68" width="0.875" style="3" customWidth="1"/>
    <col min="69" max="69" width="2.125" style="3" customWidth="1"/>
    <col min="70" max="70" width="0.875" style="3" customWidth="1"/>
    <col min="71" max="71" width="3.125" style="3" hidden="1" customWidth="1"/>
    <col min="72" max="72" width="0.875" style="3" hidden="1" customWidth="1"/>
    <col min="73" max="73" width="2.00390625" style="3" hidden="1" customWidth="1"/>
    <col min="74" max="75" width="0.875" style="3" customWidth="1"/>
    <col min="76" max="76" width="1.37890625" style="3" customWidth="1"/>
    <col min="77" max="79" width="0.875" style="3" customWidth="1"/>
    <col min="80" max="80" width="2.625" style="3" customWidth="1"/>
    <col min="81" max="102" width="0.875" style="3" customWidth="1"/>
    <col min="103" max="103" width="1.00390625" style="3" customWidth="1"/>
    <col min="104" max="104" width="2.00390625" style="3" customWidth="1"/>
    <col min="105" max="105" width="1.00390625" style="3" customWidth="1"/>
    <col min="106" max="106" width="0.12890625" style="3" customWidth="1"/>
    <col min="107" max="107" width="1.25" style="3" customWidth="1"/>
    <col min="108" max="108" width="0.6171875" style="3" customWidth="1"/>
    <col min="109" max="109" width="0.37109375" style="3" customWidth="1"/>
    <col min="110" max="110" width="1.12109375" style="3" customWidth="1"/>
    <col min="111" max="111" width="5.50390625" style="3" customWidth="1"/>
    <col min="112" max="112" width="2.375" style="3" customWidth="1"/>
    <col min="113" max="113" width="0.37109375" style="3" customWidth="1"/>
    <col min="114" max="117" width="1.12109375" style="3" customWidth="1"/>
    <col min="118" max="118" width="0.6171875" style="3" customWidth="1"/>
    <col min="119" max="16384" width="1.12109375" style="3" customWidth="1"/>
  </cols>
  <sheetData>
    <row r="1" spans="3:112" ht="12" customHeight="1">
      <c r="C1" s="456" t="s">
        <v>38</v>
      </c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  <c r="AL1" s="456"/>
      <c r="AM1" s="456"/>
      <c r="AN1" s="456"/>
      <c r="AO1" s="456"/>
      <c r="AP1" s="456"/>
      <c r="AQ1" s="456"/>
      <c r="AR1" s="456"/>
      <c r="AS1" s="456"/>
      <c r="AT1" s="456"/>
      <c r="AU1" s="456"/>
      <c r="AV1" s="456"/>
      <c r="AW1" s="456"/>
      <c r="AX1" s="456"/>
      <c r="AY1" s="456"/>
      <c r="AZ1" s="456"/>
      <c r="BA1" s="456"/>
      <c r="BB1" s="456"/>
      <c r="BC1" s="456"/>
      <c r="BD1" s="456"/>
      <c r="BE1" s="456"/>
      <c r="BF1" s="456"/>
      <c r="BG1" s="456"/>
      <c r="BH1" s="456"/>
      <c r="BI1" s="456"/>
      <c r="BJ1" s="456"/>
      <c r="BK1" s="456"/>
      <c r="BL1" s="456"/>
      <c r="BM1" s="456"/>
      <c r="BN1" s="456"/>
      <c r="BO1" s="456"/>
      <c r="BP1" s="456"/>
      <c r="BQ1" s="456"/>
      <c r="BR1" s="456"/>
      <c r="BS1" s="456"/>
      <c r="BT1" s="456"/>
      <c r="BU1" s="456"/>
      <c r="BV1" s="456"/>
      <c r="BW1" s="456"/>
      <c r="BX1" s="456"/>
      <c r="BY1" s="456"/>
      <c r="BZ1" s="456"/>
      <c r="CA1" s="456"/>
      <c r="CB1" s="456"/>
      <c r="CC1" s="456"/>
      <c r="CD1" s="456"/>
      <c r="CE1" s="456"/>
      <c r="CF1" s="456"/>
      <c r="CG1" s="456"/>
      <c r="CH1" s="456"/>
      <c r="CI1" s="456"/>
      <c r="CJ1" s="456"/>
      <c r="CK1" s="456"/>
      <c r="CL1" s="456"/>
      <c r="CM1" s="456"/>
      <c r="CN1" s="456"/>
      <c r="CO1" s="456"/>
      <c r="CP1" s="456"/>
      <c r="CQ1" s="456"/>
      <c r="CR1" s="456"/>
      <c r="CS1" s="456"/>
      <c r="CT1" s="456"/>
      <c r="CU1" s="456"/>
      <c r="CV1" s="456"/>
      <c r="CW1" s="456"/>
      <c r="CX1" s="456"/>
      <c r="CY1" s="456"/>
      <c r="CZ1" s="456"/>
      <c r="DA1" s="456"/>
      <c r="DB1" s="456"/>
      <c r="DC1" s="456"/>
      <c r="DD1" s="456"/>
      <c r="DE1" s="456"/>
      <c r="DF1" s="456"/>
      <c r="DG1" s="456"/>
      <c r="DH1" s="456"/>
    </row>
    <row r="2" spans="3:112" ht="21" customHeight="1"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456"/>
      <c r="AO2" s="456"/>
      <c r="AP2" s="456"/>
      <c r="AQ2" s="456"/>
      <c r="AR2" s="456"/>
      <c r="AS2" s="456"/>
      <c r="AT2" s="456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6"/>
      <c r="BF2" s="456"/>
      <c r="BG2" s="456"/>
      <c r="BH2" s="456"/>
      <c r="BI2" s="456"/>
      <c r="BJ2" s="456"/>
      <c r="BK2" s="456"/>
      <c r="BL2" s="456"/>
      <c r="BM2" s="456"/>
      <c r="BN2" s="456"/>
      <c r="BO2" s="456"/>
      <c r="BP2" s="456"/>
      <c r="BQ2" s="456"/>
      <c r="BR2" s="456"/>
      <c r="BS2" s="456"/>
      <c r="BT2" s="456"/>
      <c r="BU2" s="456"/>
      <c r="BV2" s="456"/>
      <c r="BW2" s="456"/>
      <c r="BX2" s="456"/>
      <c r="BY2" s="456"/>
      <c r="BZ2" s="456"/>
      <c r="CA2" s="456"/>
      <c r="CB2" s="456"/>
      <c r="CC2" s="456"/>
      <c r="CD2" s="456"/>
      <c r="CE2" s="456"/>
      <c r="CF2" s="456"/>
      <c r="CG2" s="456"/>
      <c r="CH2" s="456"/>
      <c r="CI2" s="456"/>
      <c r="CJ2" s="456"/>
      <c r="CK2" s="456"/>
      <c r="CL2" s="456"/>
      <c r="CM2" s="456"/>
      <c r="CN2" s="456"/>
      <c r="CO2" s="456"/>
      <c r="CP2" s="456"/>
      <c r="CQ2" s="456"/>
      <c r="CR2" s="456"/>
      <c r="CS2" s="456"/>
      <c r="CT2" s="456"/>
      <c r="CU2" s="456"/>
      <c r="CV2" s="456"/>
      <c r="CW2" s="456"/>
      <c r="CX2" s="456"/>
      <c r="CY2" s="456"/>
      <c r="CZ2" s="456"/>
      <c r="DA2" s="456"/>
      <c r="DB2" s="456"/>
      <c r="DC2" s="456"/>
      <c r="DD2" s="456"/>
      <c r="DE2" s="456"/>
      <c r="DF2" s="456"/>
      <c r="DG2" s="456"/>
      <c r="DH2" s="456"/>
    </row>
    <row r="3" spans="3:109" ht="40.5" customHeight="1">
      <c r="C3" s="48"/>
      <c r="D3" s="48"/>
      <c r="E3" s="48"/>
      <c r="F3" s="48"/>
      <c r="G3" s="640" t="s">
        <v>1357</v>
      </c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640"/>
      <c r="AL3" s="640"/>
      <c r="AM3" s="640"/>
      <c r="AN3" s="640"/>
      <c r="AO3" s="640"/>
      <c r="AP3" s="640"/>
      <c r="AQ3" s="640"/>
      <c r="AR3" s="640"/>
      <c r="AS3" s="640"/>
      <c r="AT3" s="640"/>
      <c r="AU3" s="640"/>
      <c r="AV3" s="640"/>
      <c r="AW3" s="640"/>
      <c r="AX3" s="640"/>
      <c r="AY3" s="640"/>
      <c r="AZ3" s="640"/>
      <c r="BA3" s="640"/>
      <c r="BB3" s="640"/>
      <c r="BC3" s="640"/>
      <c r="BD3" s="640"/>
      <c r="BE3" s="640"/>
      <c r="BF3" s="640"/>
      <c r="BG3" s="640"/>
      <c r="BH3" s="640"/>
      <c r="BI3" s="640"/>
      <c r="BJ3" s="640"/>
      <c r="BK3" s="640"/>
      <c r="BL3" s="640"/>
      <c r="BM3" s="640"/>
      <c r="BN3" s="640"/>
      <c r="BO3" s="640"/>
      <c r="BP3" s="640"/>
      <c r="BQ3" s="640"/>
      <c r="BR3" s="640"/>
      <c r="BS3" s="640"/>
      <c r="BT3" s="640"/>
      <c r="BU3" s="640"/>
      <c r="BV3" s="640"/>
      <c r="BW3" s="640"/>
      <c r="BX3" s="640"/>
      <c r="BY3" s="640"/>
      <c r="BZ3" s="640"/>
      <c r="CA3" s="640"/>
      <c r="CB3" s="640"/>
      <c r="CC3" s="640"/>
      <c r="CD3" s="640"/>
      <c r="CE3" s="640"/>
      <c r="CF3" s="640"/>
      <c r="CG3" s="640"/>
      <c r="CH3" s="640"/>
      <c r="CI3" s="640"/>
      <c r="CJ3" s="640"/>
      <c r="CK3" s="640"/>
      <c r="CL3" s="640"/>
      <c r="CM3" s="640"/>
      <c r="CN3" s="640"/>
      <c r="CO3" s="640"/>
      <c r="CP3" s="640"/>
      <c r="CQ3" s="640"/>
      <c r="CR3" s="640"/>
      <c r="CS3" s="640"/>
      <c r="CT3" s="640"/>
      <c r="CU3" s="640"/>
      <c r="CV3" s="48"/>
      <c r="CW3" s="48"/>
      <c r="CX3" s="48"/>
      <c r="CY3" s="48"/>
      <c r="CZ3" s="48"/>
      <c r="DA3" s="48"/>
      <c r="DB3" s="48"/>
      <c r="DC3" s="48"/>
      <c r="DD3" s="48"/>
      <c r="DE3" s="48"/>
    </row>
    <row r="4" spans="3:117" ht="12" customHeight="1">
      <c r="C4" s="366" t="s">
        <v>1297</v>
      </c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2"/>
      <c r="BH4" s="2"/>
      <c r="BJ4" s="366" t="s">
        <v>1296</v>
      </c>
      <c r="BK4" s="366"/>
      <c r="BL4" s="366"/>
      <c r="BM4" s="366"/>
      <c r="BN4" s="366"/>
      <c r="BO4" s="366"/>
      <c r="BP4" s="366"/>
      <c r="BQ4" s="366"/>
      <c r="BR4" s="366"/>
      <c r="BS4" s="366"/>
      <c r="BT4" s="366"/>
      <c r="BU4" s="366"/>
      <c r="BV4" s="366"/>
      <c r="BW4" s="366"/>
      <c r="BX4" s="366"/>
      <c r="BY4" s="366"/>
      <c r="BZ4" s="366"/>
      <c r="CA4" s="366"/>
      <c r="CB4" s="366"/>
      <c r="CC4" s="366"/>
      <c r="CD4" s="366"/>
      <c r="CE4" s="366"/>
      <c r="CF4" s="366"/>
      <c r="CG4" s="366"/>
      <c r="CH4" s="366"/>
      <c r="CI4" s="366"/>
      <c r="CJ4" s="366"/>
      <c r="CK4" s="366"/>
      <c r="CL4" s="366"/>
      <c r="CM4" s="366"/>
      <c r="CN4" s="366"/>
      <c r="CO4" s="366"/>
      <c r="CP4" s="366"/>
      <c r="CQ4" s="366"/>
      <c r="CR4" s="366"/>
      <c r="CS4" s="366"/>
      <c r="CT4" s="366"/>
      <c r="CU4" s="366"/>
      <c r="CV4" s="366"/>
      <c r="CW4" s="366"/>
      <c r="CX4" s="366"/>
      <c r="CY4" s="366"/>
      <c r="CZ4" s="366"/>
      <c r="DA4" s="366"/>
      <c r="DB4" s="366"/>
      <c r="DC4" s="366"/>
      <c r="DD4" s="366"/>
      <c r="DE4" s="366"/>
      <c r="DF4" s="366"/>
      <c r="DG4" s="366"/>
      <c r="DH4" s="366"/>
      <c r="DI4" s="366"/>
      <c r="DJ4" s="366"/>
      <c r="DK4" s="366"/>
      <c r="DL4" s="366"/>
      <c r="DM4" s="366"/>
    </row>
    <row r="5" spans="3:117" ht="12" customHeight="1" thickBot="1"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AZ5" s="526"/>
      <c r="BA5" s="526"/>
      <c r="BB5" s="526"/>
      <c r="BC5" s="526"/>
      <c r="BD5" s="526"/>
      <c r="BE5" s="526"/>
      <c r="BF5" s="526"/>
      <c r="BG5" s="2"/>
      <c r="BH5" s="2"/>
      <c r="BJ5" s="526"/>
      <c r="BK5" s="526"/>
      <c r="BL5" s="526"/>
      <c r="BM5" s="526"/>
      <c r="BN5" s="526"/>
      <c r="BO5" s="526"/>
      <c r="BP5" s="526"/>
      <c r="BQ5" s="526"/>
      <c r="BR5" s="526"/>
      <c r="BS5" s="526"/>
      <c r="BT5" s="526"/>
      <c r="BU5" s="526"/>
      <c r="BV5" s="526"/>
      <c r="BW5" s="526"/>
      <c r="BX5" s="526"/>
      <c r="BY5" s="526"/>
      <c r="BZ5" s="526"/>
      <c r="CA5" s="526"/>
      <c r="CB5" s="526"/>
      <c r="CC5" s="526"/>
      <c r="CD5" s="526"/>
      <c r="CE5" s="526"/>
      <c r="CF5" s="526"/>
      <c r="CG5" s="526"/>
      <c r="CH5" s="526"/>
      <c r="CI5" s="526"/>
      <c r="CJ5" s="526"/>
      <c r="CK5" s="526"/>
      <c r="CL5" s="526"/>
      <c r="CM5" s="526"/>
      <c r="CN5" s="526"/>
      <c r="CO5" s="526"/>
      <c r="CP5" s="526"/>
      <c r="CQ5" s="526"/>
      <c r="CR5" s="526"/>
      <c r="CS5" s="526"/>
      <c r="CT5" s="526"/>
      <c r="CU5" s="526"/>
      <c r="CV5" s="526"/>
      <c r="CW5" s="526"/>
      <c r="CX5" s="526"/>
      <c r="CY5" s="526"/>
      <c r="CZ5" s="526"/>
      <c r="DA5" s="526"/>
      <c r="DB5" s="526"/>
      <c r="DC5" s="526"/>
      <c r="DD5" s="526"/>
      <c r="DE5" s="526"/>
      <c r="DF5" s="526"/>
      <c r="DG5" s="526"/>
      <c r="DH5" s="526"/>
      <c r="DI5" s="526"/>
      <c r="DJ5" s="526"/>
      <c r="DK5" s="526"/>
      <c r="DL5" s="526"/>
      <c r="DM5" s="526"/>
    </row>
    <row r="6" spans="1:118" ht="12" customHeight="1">
      <c r="A6" s="13"/>
      <c r="C6" s="365" t="s">
        <v>385</v>
      </c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458"/>
      <c r="T6" s="461" t="str">
        <f>F10</f>
        <v>北村　</v>
      </c>
      <c r="U6" s="438"/>
      <c r="V6" s="438"/>
      <c r="W6" s="438"/>
      <c r="X6" s="438"/>
      <c r="Y6" s="438"/>
      <c r="Z6" s="438"/>
      <c r="AA6" s="462"/>
      <c r="AB6" s="463" t="str">
        <f>F14</f>
        <v>八木</v>
      </c>
      <c r="AC6" s="366"/>
      <c r="AD6" s="366"/>
      <c r="AE6" s="366"/>
      <c r="AF6" s="366"/>
      <c r="AG6" s="366"/>
      <c r="AH6" s="366"/>
      <c r="AI6" s="366"/>
      <c r="AJ6" s="461" t="str">
        <f>F18</f>
        <v>小笠原</v>
      </c>
      <c r="AK6" s="438"/>
      <c r="AL6" s="438"/>
      <c r="AM6" s="438"/>
      <c r="AN6" s="438"/>
      <c r="AO6" s="438"/>
      <c r="AP6" s="438"/>
      <c r="AQ6" s="462"/>
      <c r="AR6" s="461" t="str">
        <f>F22</f>
        <v>石井</v>
      </c>
      <c r="AS6" s="438"/>
      <c r="AT6" s="438"/>
      <c r="AU6" s="438"/>
      <c r="AV6" s="438"/>
      <c r="AW6" s="438"/>
      <c r="AX6" s="438"/>
      <c r="AY6" s="550"/>
      <c r="AZ6" s="490" t="str">
        <f>IF(AZ12&lt;&gt;"","取得","")</f>
        <v>取得</v>
      </c>
      <c r="BA6" s="46"/>
      <c r="BB6" s="438" t="s">
        <v>386</v>
      </c>
      <c r="BC6" s="438"/>
      <c r="BD6" s="438"/>
      <c r="BE6" s="438"/>
      <c r="BF6" s="438"/>
      <c r="BG6" s="439"/>
      <c r="BH6" s="232"/>
      <c r="BJ6" s="365" t="s">
        <v>400</v>
      </c>
      <c r="BK6" s="366"/>
      <c r="BL6" s="366"/>
      <c r="BM6" s="366"/>
      <c r="BN6" s="366"/>
      <c r="BO6" s="366"/>
      <c r="BP6" s="366"/>
      <c r="BQ6" s="366"/>
      <c r="BR6" s="366"/>
      <c r="BS6" s="366"/>
      <c r="BT6" s="366"/>
      <c r="BU6" s="366"/>
      <c r="BV6" s="366"/>
      <c r="BW6" s="366"/>
      <c r="BX6" s="366"/>
      <c r="BY6" s="366"/>
      <c r="BZ6" s="458"/>
      <c r="CA6" s="461" t="str">
        <f>BM10</f>
        <v>川並</v>
      </c>
      <c r="CB6" s="438"/>
      <c r="CC6" s="438"/>
      <c r="CD6" s="438"/>
      <c r="CE6" s="438"/>
      <c r="CF6" s="438"/>
      <c r="CG6" s="438"/>
      <c r="CH6" s="462"/>
      <c r="CI6" s="463" t="str">
        <f>BM14</f>
        <v>上野</v>
      </c>
      <c r="CJ6" s="366"/>
      <c r="CK6" s="366"/>
      <c r="CL6" s="366"/>
      <c r="CM6" s="366"/>
      <c r="CN6" s="366"/>
      <c r="CO6" s="366"/>
      <c r="CP6" s="366"/>
      <c r="CQ6" s="461" t="str">
        <f>BM18</f>
        <v>山崎</v>
      </c>
      <c r="CR6" s="438"/>
      <c r="CS6" s="438"/>
      <c r="CT6" s="438"/>
      <c r="CU6" s="438"/>
      <c r="CV6" s="438"/>
      <c r="CW6" s="438"/>
      <c r="CX6" s="462"/>
      <c r="CY6" s="461" t="str">
        <f>BM22</f>
        <v>稲場</v>
      </c>
      <c r="CZ6" s="438"/>
      <c r="DA6" s="438"/>
      <c r="DB6" s="438"/>
      <c r="DC6" s="438"/>
      <c r="DD6" s="438"/>
      <c r="DE6" s="438"/>
      <c r="DF6" s="550"/>
      <c r="DG6" s="490">
        <f>IF(DG12&lt;&gt;"","取得","")</f>
      </c>
      <c r="DH6" s="46"/>
      <c r="DI6" s="438" t="s">
        <v>386</v>
      </c>
      <c r="DJ6" s="438"/>
      <c r="DK6" s="438"/>
      <c r="DL6" s="438"/>
      <c r="DM6" s="438"/>
      <c r="DN6" s="439"/>
    </row>
    <row r="7" spans="1:118" ht="12" customHeight="1">
      <c r="A7" s="13"/>
      <c r="C7" s="365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458"/>
      <c r="T7" s="463"/>
      <c r="U7" s="366"/>
      <c r="V7" s="366"/>
      <c r="W7" s="366"/>
      <c r="X7" s="366"/>
      <c r="Y7" s="366"/>
      <c r="Z7" s="366"/>
      <c r="AA7" s="458"/>
      <c r="AB7" s="463"/>
      <c r="AC7" s="366"/>
      <c r="AD7" s="366"/>
      <c r="AE7" s="366"/>
      <c r="AF7" s="366"/>
      <c r="AG7" s="366"/>
      <c r="AH7" s="366"/>
      <c r="AI7" s="366"/>
      <c r="AJ7" s="463"/>
      <c r="AK7" s="366"/>
      <c r="AL7" s="366"/>
      <c r="AM7" s="366"/>
      <c r="AN7" s="366"/>
      <c r="AO7" s="366"/>
      <c r="AP7" s="366"/>
      <c r="AQ7" s="458"/>
      <c r="AR7" s="463"/>
      <c r="AS7" s="366"/>
      <c r="AT7" s="366"/>
      <c r="AU7" s="366"/>
      <c r="AV7" s="366"/>
      <c r="AW7" s="366"/>
      <c r="AX7" s="366"/>
      <c r="AY7" s="441"/>
      <c r="AZ7" s="443"/>
      <c r="BB7" s="366"/>
      <c r="BC7" s="366"/>
      <c r="BD7" s="366"/>
      <c r="BE7" s="366"/>
      <c r="BF7" s="366"/>
      <c r="BG7" s="440"/>
      <c r="BH7" s="232"/>
      <c r="BJ7" s="365"/>
      <c r="BK7" s="366"/>
      <c r="BL7" s="366"/>
      <c r="BM7" s="366"/>
      <c r="BN7" s="366"/>
      <c r="BO7" s="366"/>
      <c r="BP7" s="366"/>
      <c r="BQ7" s="366"/>
      <c r="BR7" s="366"/>
      <c r="BS7" s="366"/>
      <c r="BT7" s="366"/>
      <c r="BU7" s="366"/>
      <c r="BV7" s="366"/>
      <c r="BW7" s="366"/>
      <c r="BX7" s="366"/>
      <c r="BY7" s="366"/>
      <c r="BZ7" s="458"/>
      <c r="CA7" s="463"/>
      <c r="CB7" s="366"/>
      <c r="CC7" s="366"/>
      <c r="CD7" s="366"/>
      <c r="CE7" s="366"/>
      <c r="CF7" s="366"/>
      <c r="CG7" s="366"/>
      <c r="CH7" s="458"/>
      <c r="CI7" s="463"/>
      <c r="CJ7" s="366"/>
      <c r="CK7" s="366"/>
      <c r="CL7" s="366"/>
      <c r="CM7" s="366"/>
      <c r="CN7" s="366"/>
      <c r="CO7" s="366"/>
      <c r="CP7" s="366"/>
      <c r="CQ7" s="463"/>
      <c r="CR7" s="366"/>
      <c r="CS7" s="366"/>
      <c r="CT7" s="366"/>
      <c r="CU7" s="366"/>
      <c r="CV7" s="366"/>
      <c r="CW7" s="366"/>
      <c r="CX7" s="458"/>
      <c r="CY7" s="463"/>
      <c r="CZ7" s="366"/>
      <c r="DA7" s="366"/>
      <c r="DB7" s="366"/>
      <c r="DC7" s="366"/>
      <c r="DD7" s="366"/>
      <c r="DE7" s="366"/>
      <c r="DF7" s="441"/>
      <c r="DG7" s="443"/>
      <c r="DI7" s="366"/>
      <c r="DJ7" s="366"/>
      <c r="DK7" s="366"/>
      <c r="DL7" s="366"/>
      <c r="DM7" s="366"/>
      <c r="DN7" s="440"/>
    </row>
    <row r="8" spans="1:118" ht="12" customHeight="1">
      <c r="A8" s="13"/>
      <c r="C8" s="365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458"/>
      <c r="T8" s="463" t="str">
        <f>O10</f>
        <v>山本</v>
      </c>
      <c r="U8" s="366"/>
      <c r="V8" s="366"/>
      <c r="W8" s="366"/>
      <c r="X8" s="366"/>
      <c r="Y8" s="366"/>
      <c r="Z8" s="366"/>
      <c r="AA8" s="458"/>
      <c r="AB8" s="463" t="str">
        <f>O14</f>
        <v>木村</v>
      </c>
      <c r="AC8" s="366"/>
      <c r="AD8" s="366"/>
      <c r="AE8" s="366"/>
      <c r="AF8" s="366"/>
      <c r="AG8" s="366"/>
      <c r="AH8" s="366"/>
      <c r="AI8" s="366"/>
      <c r="AJ8" s="463" t="str">
        <f>O18</f>
        <v>小笠原</v>
      </c>
      <c r="AK8" s="366"/>
      <c r="AL8" s="366"/>
      <c r="AM8" s="366"/>
      <c r="AN8" s="366"/>
      <c r="AO8" s="366"/>
      <c r="AP8" s="366"/>
      <c r="AQ8" s="458"/>
      <c r="AR8" s="366" t="str">
        <f>O22</f>
        <v>村井</v>
      </c>
      <c r="AS8" s="366"/>
      <c r="AT8" s="366"/>
      <c r="AU8" s="366"/>
      <c r="AV8" s="366"/>
      <c r="AW8" s="366"/>
      <c r="AX8" s="366"/>
      <c r="AY8" s="441"/>
      <c r="AZ8" s="443" t="str">
        <f>IF(AZ12&lt;&gt;"","ゲーム率","")</f>
        <v>ゲーム率</v>
      </c>
      <c r="BA8" s="366"/>
      <c r="BB8" s="366" t="s">
        <v>387</v>
      </c>
      <c r="BC8" s="366"/>
      <c r="BD8" s="366"/>
      <c r="BE8" s="366"/>
      <c r="BF8" s="366"/>
      <c r="BG8" s="440"/>
      <c r="BH8" s="232"/>
      <c r="BJ8" s="365"/>
      <c r="BK8" s="366"/>
      <c r="BL8" s="366"/>
      <c r="BM8" s="366"/>
      <c r="BN8" s="366"/>
      <c r="BO8" s="366"/>
      <c r="BP8" s="366"/>
      <c r="BQ8" s="366"/>
      <c r="BR8" s="366"/>
      <c r="BS8" s="366"/>
      <c r="BT8" s="366"/>
      <c r="BU8" s="366"/>
      <c r="BV8" s="366"/>
      <c r="BW8" s="366"/>
      <c r="BX8" s="366"/>
      <c r="BY8" s="366"/>
      <c r="BZ8" s="458"/>
      <c r="CA8" s="463" t="str">
        <f>BV10</f>
        <v>田中</v>
      </c>
      <c r="CB8" s="366"/>
      <c r="CC8" s="366"/>
      <c r="CD8" s="366"/>
      <c r="CE8" s="366"/>
      <c r="CF8" s="366"/>
      <c r="CG8" s="366"/>
      <c r="CH8" s="458"/>
      <c r="CI8" s="463" t="str">
        <f>BV14</f>
        <v>近藤</v>
      </c>
      <c r="CJ8" s="366"/>
      <c r="CK8" s="366"/>
      <c r="CL8" s="366"/>
      <c r="CM8" s="366"/>
      <c r="CN8" s="366"/>
      <c r="CO8" s="366"/>
      <c r="CP8" s="366"/>
      <c r="CQ8" s="463" t="str">
        <f>BV18</f>
        <v>廣部</v>
      </c>
      <c r="CR8" s="366"/>
      <c r="CS8" s="366"/>
      <c r="CT8" s="366"/>
      <c r="CU8" s="366"/>
      <c r="CV8" s="366"/>
      <c r="CW8" s="366"/>
      <c r="CX8" s="458"/>
      <c r="CY8" s="366" t="str">
        <f>BV22</f>
        <v>佐々木</v>
      </c>
      <c r="CZ8" s="366"/>
      <c r="DA8" s="366"/>
      <c r="DB8" s="366"/>
      <c r="DC8" s="366"/>
      <c r="DD8" s="366"/>
      <c r="DE8" s="366"/>
      <c r="DF8" s="441"/>
      <c r="DG8" s="443">
        <f>IF(DG12&lt;&gt;"","ゲーム率","")</f>
      </c>
      <c r="DH8" s="366"/>
      <c r="DI8" s="366" t="s">
        <v>387</v>
      </c>
      <c r="DJ8" s="366"/>
      <c r="DK8" s="366"/>
      <c r="DL8" s="366"/>
      <c r="DM8" s="366"/>
      <c r="DN8" s="440"/>
    </row>
    <row r="9" spans="1:118" ht="12" customHeight="1">
      <c r="A9" s="13"/>
      <c r="C9" s="459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460"/>
      <c r="T9" s="464"/>
      <c r="U9" s="292"/>
      <c r="V9" s="292"/>
      <c r="W9" s="292"/>
      <c r="X9" s="292"/>
      <c r="Y9" s="292"/>
      <c r="Z9" s="292"/>
      <c r="AA9" s="460"/>
      <c r="AB9" s="464"/>
      <c r="AC9" s="292"/>
      <c r="AD9" s="292"/>
      <c r="AE9" s="292"/>
      <c r="AF9" s="292"/>
      <c r="AG9" s="292"/>
      <c r="AH9" s="292"/>
      <c r="AI9" s="292"/>
      <c r="AJ9" s="464"/>
      <c r="AK9" s="292"/>
      <c r="AL9" s="292"/>
      <c r="AM9" s="292"/>
      <c r="AN9" s="292"/>
      <c r="AO9" s="292"/>
      <c r="AP9" s="292"/>
      <c r="AQ9" s="460"/>
      <c r="AR9" s="292"/>
      <c r="AS9" s="292"/>
      <c r="AT9" s="292"/>
      <c r="AU9" s="292"/>
      <c r="AV9" s="292"/>
      <c r="AW9" s="292"/>
      <c r="AX9" s="292"/>
      <c r="AY9" s="442"/>
      <c r="AZ9" s="444"/>
      <c r="BA9" s="292"/>
      <c r="BB9" s="292"/>
      <c r="BC9" s="292"/>
      <c r="BD9" s="292"/>
      <c r="BE9" s="292"/>
      <c r="BF9" s="292"/>
      <c r="BG9" s="445"/>
      <c r="BH9" s="232"/>
      <c r="BJ9" s="459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460"/>
      <c r="CA9" s="464"/>
      <c r="CB9" s="292"/>
      <c r="CC9" s="292"/>
      <c r="CD9" s="292"/>
      <c r="CE9" s="292"/>
      <c r="CF9" s="292"/>
      <c r="CG9" s="292"/>
      <c r="CH9" s="460"/>
      <c r="CI9" s="464"/>
      <c r="CJ9" s="292"/>
      <c r="CK9" s="292"/>
      <c r="CL9" s="292"/>
      <c r="CM9" s="292"/>
      <c r="CN9" s="292"/>
      <c r="CO9" s="292"/>
      <c r="CP9" s="292"/>
      <c r="CQ9" s="464"/>
      <c r="CR9" s="292"/>
      <c r="CS9" s="292"/>
      <c r="CT9" s="292"/>
      <c r="CU9" s="292"/>
      <c r="CV9" s="292"/>
      <c r="CW9" s="292"/>
      <c r="CX9" s="460"/>
      <c r="CY9" s="292"/>
      <c r="CZ9" s="292"/>
      <c r="DA9" s="292"/>
      <c r="DB9" s="292"/>
      <c r="DC9" s="292"/>
      <c r="DD9" s="292"/>
      <c r="DE9" s="292"/>
      <c r="DF9" s="442"/>
      <c r="DG9" s="444"/>
      <c r="DH9" s="292"/>
      <c r="DI9" s="292"/>
      <c r="DJ9" s="292"/>
      <c r="DK9" s="292"/>
      <c r="DL9" s="292"/>
      <c r="DM9" s="292"/>
      <c r="DN9" s="445"/>
    </row>
    <row r="10" spans="1:118" s="2" customFormat="1" ht="12" customHeight="1">
      <c r="A10" s="73"/>
      <c r="B10" s="587">
        <f>BD12</f>
        <v>1</v>
      </c>
      <c r="C10" s="372" t="s">
        <v>1410</v>
      </c>
      <c r="D10" s="371"/>
      <c r="E10" s="371"/>
      <c r="F10" s="373" t="str">
        <f>IF(C10="ここに","",VLOOKUP(C10,'登録ナンバー'!$A$1:$C$616,2,0))</f>
        <v>北村　</v>
      </c>
      <c r="G10" s="373"/>
      <c r="H10" s="373"/>
      <c r="I10" s="373"/>
      <c r="J10" s="373"/>
      <c r="K10" s="373" t="s">
        <v>389</v>
      </c>
      <c r="L10" s="373" t="s">
        <v>8</v>
      </c>
      <c r="M10" s="373"/>
      <c r="N10" s="373"/>
      <c r="O10" s="373" t="str">
        <f>IF(L10="ここに","",VLOOKUP(L10,'登録ナンバー'!$A$1:$C$616,2,0))</f>
        <v>山本</v>
      </c>
      <c r="P10" s="373"/>
      <c r="Q10" s="373"/>
      <c r="R10" s="373"/>
      <c r="S10" s="483"/>
      <c r="T10" s="596">
        <f>IF(AB10="","丸付き数字は試合順番","")</f>
      </c>
      <c r="U10" s="597"/>
      <c r="V10" s="597"/>
      <c r="W10" s="597"/>
      <c r="X10" s="597"/>
      <c r="Y10" s="597"/>
      <c r="Z10" s="597"/>
      <c r="AA10" s="598"/>
      <c r="AB10" s="594">
        <v>3</v>
      </c>
      <c r="AC10" s="511"/>
      <c r="AD10" s="511"/>
      <c r="AE10" s="511" t="s">
        <v>390</v>
      </c>
      <c r="AF10" s="511">
        <v>6</v>
      </c>
      <c r="AG10" s="511"/>
      <c r="AH10" s="511"/>
      <c r="AI10" s="548"/>
      <c r="AJ10" s="594" t="s">
        <v>1360</v>
      </c>
      <c r="AK10" s="511"/>
      <c r="AL10" s="511"/>
      <c r="AM10" s="511" t="s">
        <v>390</v>
      </c>
      <c r="AN10" s="373">
        <v>1</v>
      </c>
      <c r="AO10" s="373"/>
      <c r="AP10" s="373"/>
      <c r="AQ10" s="483"/>
      <c r="AR10" s="594" t="s">
        <v>1360</v>
      </c>
      <c r="AS10" s="511"/>
      <c r="AT10" s="511" t="s">
        <v>390</v>
      </c>
      <c r="AU10" s="511">
        <v>2</v>
      </c>
      <c r="AV10" s="511"/>
      <c r="AW10" s="511"/>
      <c r="AX10" s="511"/>
      <c r="AY10" s="643"/>
      <c r="AZ10" s="516">
        <f>IF(COUNTIF(BA10:BC23,1)=2,"直接対決","")</f>
      </c>
      <c r="BA10" s="409">
        <f>COUNTIF(T10:AY11,"⑥")+COUNTIF(T10:AY11,"⑦")</f>
        <v>2</v>
      </c>
      <c r="BB10" s="409"/>
      <c r="BC10" s="409"/>
      <c r="BD10" s="417">
        <f>IF(AB10="","",3-BA10)</f>
        <v>1</v>
      </c>
      <c r="BE10" s="417"/>
      <c r="BF10" s="417"/>
      <c r="BG10" s="418"/>
      <c r="BH10" s="233"/>
      <c r="BI10" s="587">
        <f>DK12</f>
        <v>3</v>
      </c>
      <c r="BJ10" s="551" t="s">
        <v>1412</v>
      </c>
      <c r="BK10" s="552"/>
      <c r="BL10" s="552"/>
      <c r="BM10" s="552" t="str">
        <f>IF(BJ10="ここに","",VLOOKUP(BJ10,'登録ナンバー'!$A$1:$C$619,2,0))</f>
        <v>川並</v>
      </c>
      <c r="BN10" s="552"/>
      <c r="BO10" s="552"/>
      <c r="BP10" s="552"/>
      <c r="BQ10" s="552"/>
      <c r="BR10" s="569" t="s">
        <v>389</v>
      </c>
      <c r="BS10" s="552" t="s">
        <v>1413</v>
      </c>
      <c r="BT10" s="552"/>
      <c r="BU10" s="552"/>
      <c r="BV10" s="552" t="str">
        <f>IF(BS10="ここに","",VLOOKUP(BS10,'登録ナンバー'!$A$1:$C$619,2,0))</f>
        <v>田中</v>
      </c>
      <c r="BW10" s="552"/>
      <c r="BX10" s="552"/>
      <c r="BY10" s="552"/>
      <c r="BZ10" s="552"/>
      <c r="CA10" s="628">
        <f>IF(CI10="","丸付き数字は試合順番","")</f>
      </c>
      <c r="CB10" s="484"/>
      <c r="CC10" s="484"/>
      <c r="CD10" s="484"/>
      <c r="CE10" s="484"/>
      <c r="CF10" s="484"/>
      <c r="CG10" s="484"/>
      <c r="CH10" s="485"/>
      <c r="CI10" s="546">
        <v>0</v>
      </c>
      <c r="CJ10" s="453"/>
      <c r="CK10" s="453"/>
      <c r="CL10" s="453" t="s">
        <v>390</v>
      </c>
      <c r="CM10" s="453">
        <v>6</v>
      </c>
      <c r="CN10" s="453"/>
      <c r="CO10" s="453"/>
      <c r="CP10" s="532"/>
      <c r="CQ10" s="546" t="s">
        <v>1411</v>
      </c>
      <c r="CR10" s="453"/>
      <c r="CS10" s="453"/>
      <c r="CT10" s="453" t="s">
        <v>390</v>
      </c>
      <c r="CU10" s="371">
        <v>2</v>
      </c>
      <c r="CV10" s="371"/>
      <c r="CW10" s="371"/>
      <c r="CX10" s="568"/>
      <c r="CY10" s="546">
        <v>1</v>
      </c>
      <c r="CZ10" s="453"/>
      <c r="DA10" s="453" t="s">
        <v>390</v>
      </c>
      <c r="DB10" s="453">
        <v>6</v>
      </c>
      <c r="DC10" s="453"/>
      <c r="DD10" s="453"/>
      <c r="DE10" s="453"/>
      <c r="DF10" s="641"/>
      <c r="DG10" s="403">
        <f>IF(COUNTIF(DH10:DJ23,1)=2,"直接対決","")</f>
      </c>
      <c r="DH10" s="425">
        <f>COUNTIF(CA10:DF11,"⑥")+COUNTIF(CA10:DF11,"⑦")</f>
        <v>1</v>
      </c>
      <c r="DI10" s="425"/>
      <c r="DJ10" s="425"/>
      <c r="DK10" s="421">
        <f>IF(CI10="","",3-DH10)</f>
        <v>2</v>
      </c>
      <c r="DL10" s="421"/>
      <c r="DM10" s="421"/>
      <c r="DN10" s="422"/>
    </row>
    <row r="11" spans="1:118" s="2" customFormat="1" ht="12" customHeight="1">
      <c r="A11" s="73"/>
      <c r="B11" s="587"/>
      <c r="C11" s="365"/>
      <c r="D11" s="366"/>
      <c r="E11" s="366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465"/>
      <c r="T11" s="599"/>
      <c r="U11" s="600"/>
      <c r="V11" s="600"/>
      <c r="W11" s="600"/>
      <c r="X11" s="600"/>
      <c r="Y11" s="600"/>
      <c r="Z11" s="600"/>
      <c r="AA11" s="601"/>
      <c r="AB11" s="595"/>
      <c r="AC11" s="512"/>
      <c r="AD11" s="512"/>
      <c r="AE11" s="512"/>
      <c r="AF11" s="512"/>
      <c r="AG11" s="512"/>
      <c r="AH11" s="512"/>
      <c r="AI11" s="549"/>
      <c r="AJ11" s="595"/>
      <c r="AK11" s="512"/>
      <c r="AL11" s="512"/>
      <c r="AM11" s="512"/>
      <c r="AN11" s="374"/>
      <c r="AO11" s="374"/>
      <c r="AP11" s="374"/>
      <c r="AQ11" s="465"/>
      <c r="AR11" s="595"/>
      <c r="AS11" s="512"/>
      <c r="AT11" s="512"/>
      <c r="AU11" s="512"/>
      <c r="AV11" s="512"/>
      <c r="AW11" s="512"/>
      <c r="AX11" s="512"/>
      <c r="AY11" s="644"/>
      <c r="AZ11" s="517"/>
      <c r="BA11" s="410"/>
      <c r="BB11" s="410"/>
      <c r="BC11" s="410"/>
      <c r="BD11" s="419"/>
      <c r="BE11" s="419"/>
      <c r="BF11" s="419"/>
      <c r="BG11" s="420"/>
      <c r="BH11" s="233"/>
      <c r="BI11" s="587"/>
      <c r="BJ11" s="553"/>
      <c r="BK11" s="554"/>
      <c r="BL11" s="554"/>
      <c r="BM11" s="554"/>
      <c r="BN11" s="554"/>
      <c r="BO11" s="554"/>
      <c r="BP11" s="554"/>
      <c r="BQ11" s="554"/>
      <c r="BR11" s="569"/>
      <c r="BS11" s="554"/>
      <c r="BT11" s="554"/>
      <c r="BU11" s="554"/>
      <c r="BV11" s="554"/>
      <c r="BW11" s="554"/>
      <c r="BX11" s="554"/>
      <c r="BY11" s="554"/>
      <c r="BZ11" s="554"/>
      <c r="CA11" s="629"/>
      <c r="CB11" s="486"/>
      <c r="CC11" s="486"/>
      <c r="CD11" s="486"/>
      <c r="CE11" s="486"/>
      <c r="CF11" s="486"/>
      <c r="CG11" s="486"/>
      <c r="CH11" s="487"/>
      <c r="CI11" s="547"/>
      <c r="CJ11" s="454"/>
      <c r="CK11" s="454"/>
      <c r="CL11" s="454"/>
      <c r="CM11" s="454"/>
      <c r="CN11" s="454"/>
      <c r="CO11" s="454"/>
      <c r="CP11" s="533"/>
      <c r="CQ11" s="547"/>
      <c r="CR11" s="454"/>
      <c r="CS11" s="454"/>
      <c r="CT11" s="454"/>
      <c r="CU11" s="366"/>
      <c r="CV11" s="366"/>
      <c r="CW11" s="366"/>
      <c r="CX11" s="458"/>
      <c r="CY11" s="547"/>
      <c r="CZ11" s="454"/>
      <c r="DA11" s="454"/>
      <c r="DB11" s="454"/>
      <c r="DC11" s="454"/>
      <c r="DD11" s="454"/>
      <c r="DE11" s="454"/>
      <c r="DF11" s="642"/>
      <c r="DG11" s="404"/>
      <c r="DH11" s="426"/>
      <c r="DI11" s="426"/>
      <c r="DJ11" s="426"/>
      <c r="DK11" s="423"/>
      <c r="DL11" s="423"/>
      <c r="DM11" s="423"/>
      <c r="DN11" s="424"/>
    </row>
    <row r="12" spans="1:118" ht="16.5" customHeight="1">
      <c r="A12" s="13"/>
      <c r="C12" s="365" t="s">
        <v>391</v>
      </c>
      <c r="D12" s="366"/>
      <c r="E12" s="366"/>
      <c r="F12" s="374" t="str">
        <f>IF(C10="ここに","",VLOOKUP(C10,'登録ナンバー'!$A$1:$D$616,4,0))</f>
        <v>グリフィンズ</v>
      </c>
      <c r="G12" s="374"/>
      <c r="H12" s="374"/>
      <c r="I12" s="374"/>
      <c r="J12" s="374"/>
      <c r="K12" s="207"/>
      <c r="L12" s="374" t="s">
        <v>391</v>
      </c>
      <c r="M12" s="374"/>
      <c r="N12" s="374"/>
      <c r="O12" s="374" t="str">
        <f>IF(L10="ここに","",VLOOKUP(L10,'登録ナンバー'!$A$1:$D$616,4,0))</f>
        <v>グリフィンズ</v>
      </c>
      <c r="P12" s="374"/>
      <c r="Q12" s="374"/>
      <c r="R12" s="374"/>
      <c r="S12" s="465"/>
      <c r="T12" s="599"/>
      <c r="U12" s="600"/>
      <c r="V12" s="600"/>
      <c r="W12" s="600"/>
      <c r="X12" s="600"/>
      <c r="Y12" s="600"/>
      <c r="Z12" s="600"/>
      <c r="AA12" s="601"/>
      <c r="AB12" s="595"/>
      <c r="AC12" s="512"/>
      <c r="AD12" s="512"/>
      <c r="AE12" s="512"/>
      <c r="AF12" s="512"/>
      <c r="AG12" s="512"/>
      <c r="AH12" s="512"/>
      <c r="AI12" s="549"/>
      <c r="AJ12" s="595"/>
      <c r="AK12" s="512"/>
      <c r="AL12" s="512"/>
      <c r="AM12" s="512"/>
      <c r="AN12" s="374"/>
      <c r="AO12" s="374"/>
      <c r="AP12" s="374"/>
      <c r="AQ12" s="465"/>
      <c r="AR12" s="595"/>
      <c r="AS12" s="512"/>
      <c r="AT12" s="512"/>
      <c r="AU12" s="512"/>
      <c r="AV12" s="512"/>
      <c r="AW12" s="512"/>
      <c r="AX12" s="512"/>
      <c r="AY12" s="644"/>
      <c r="AZ12" s="491">
        <f>IF(OR(COUNTIF(BA10:BC23,2)=3,COUNTIF(BA10:BC23,1)=3),(AB13+AJ13+AR13)/(AB13+AJ13+AF10+AN10+AU10+AR13),"")</f>
        <v>0.625</v>
      </c>
      <c r="BA12" s="436"/>
      <c r="BB12" s="436"/>
      <c r="BC12" s="436"/>
      <c r="BD12" s="432">
        <v>1</v>
      </c>
      <c r="BE12" s="432"/>
      <c r="BF12" s="432"/>
      <c r="BG12" s="433"/>
      <c r="BH12" s="234"/>
      <c r="BJ12" s="553" t="s">
        <v>391</v>
      </c>
      <c r="BK12" s="554"/>
      <c r="BL12" s="554"/>
      <c r="BM12" s="554" t="str">
        <f>IF(BJ10="ここに","",VLOOKUP(BJ10,'登録ナンバー'!$A$1:$D$619,4,0))</f>
        <v>Kテニス</v>
      </c>
      <c r="BN12" s="554"/>
      <c r="BO12" s="554"/>
      <c r="BP12" s="554"/>
      <c r="BQ12" s="554"/>
      <c r="BR12" s="123"/>
      <c r="BS12" s="569" t="s">
        <v>391</v>
      </c>
      <c r="BT12" s="569"/>
      <c r="BU12" s="569"/>
      <c r="BV12" s="554" t="str">
        <f>IF(BS10="ここに","",VLOOKUP(BS10,'登録ナンバー'!$A$1:$D$619,4,0))</f>
        <v>Kテニス</v>
      </c>
      <c r="BW12" s="554"/>
      <c r="BX12" s="554"/>
      <c r="BY12" s="554"/>
      <c r="BZ12" s="583"/>
      <c r="CA12" s="629"/>
      <c r="CB12" s="486"/>
      <c r="CC12" s="486"/>
      <c r="CD12" s="486"/>
      <c r="CE12" s="486"/>
      <c r="CF12" s="486"/>
      <c r="CG12" s="486"/>
      <c r="CH12" s="487"/>
      <c r="CI12" s="547"/>
      <c r="CJ12" s="454"/>
      <c r="CK12" s="454"/>
      <c r="CL12" s="454"/>
      <c r="CM12" s="454"/>
      <c r="CN12" s="454"/>
      <c r="CO12" s="454"/>
      <c r="CP12" s="533"/>
      <c r="CQ12" s="547"/>
      <c r="CR12" s="454"/>
      <c r="CS12" s="454"/>
      <c r="CT12" s="454"/>
      <c r="CU12" s="366"/>
      <c r="CV12" s="366"/>
      <c r="CW12" s="366"/>
      <c r="CX12" s="458"/>
      <c r="CY12" s="547"/>
      <c r="CZ12" s="454"/>
      <c r="DA12" s="454"/>
      <c r="DB12" s="454"/>
      <c r="DC12" s="454"/>
      <c r="DD12" s="454"/>
      <c r="DE12" s="454"/>
      <c r="DF12" s="642"/>
      <c r="DG12" s="391">
        <f>IF(OR(COUNTIF(DH10:DJ23,2)=3,COUNTIF(DH10:DJ23,1)=3),(CI13+CQ13+CY13)/(CI13+CQ13+CM10+CU10+DD10+CY13),"")</f>
      </c>
      <c r="DH12" s="427"/>
      <c r="DI12" s="427"/>
      <c r="DJ12" s="427"/>
      <c r="DK12" s="405">
        <f>IF(DG12&lt;&gt;"",RANK(DG12,DG12:DG25),RANK(DH10,DH10:DJ23))</f>
        <v>3</v>
      </c>
      <c r="DL12" s="405"/>
      <c r="DM12" s="405"/>
      <c r="DN12" s="406"/>
    </row>
    <row r="13" spans="1:118" ht="6" customHeight="1" hidden="1">
      <c r="A13" s="13"/>
      <c r="C13" s="365"/>
      <c r="D13" s="366"/>
      <c r="E13" s="366"/>
      <c r="F13" s="207"/>
      <c r="G13" s="207"/>
      <c r="H13" s="207"/>
      <c r="I13" s="207"/>
      <c r="J13" s="207"/>
      <c r="K13" s="207"/>
      <c r="L13" s="377"/>
      <c r="M13" s="374"/>
      <c r="N13" s="374"/>
      <c r="O13" s="207"/>
      <c r="P13" s="207"/>
      <c r="Q13" s="207"/>
      <c r="R13" s="227"/>
      <c r="S13" s="228"/>
      <c r="T13" s="602"/>
      <c r="U13" s="603"/>
      <c r="V13" s="603"/>
      <c r="W13" s="603"/>
      <c r="X13" s="603"/>
      <c r="Y13" s="603"/>
      <c r="Z13" s="603"/>
      <c r="AA13" s="604"/>
      <c r="AB13" s="329">
        <f>IF(AB10="⑦","7",IF(AB10="⑥","6",AB10))</f>
        <v>3</v>
      </c>
      <c r="AC13" s="330"/>
      <c r="AD13" s="330"/>
      <c r="AE13" s="330"/>
      <c r="AF13" s="330"/>
      <c r="AG13" s="330"/>
      <c r="AH13" s="330"/>
      <c r="AI13" s="331"/>
      <c r="AJ13" s="329" t="str">
        <f>IF(AJ10="⑦","7",IF(AJ10="⑥","6",AJ10))</f>
        <v>6</v>
      </c>
      <c r="AK13" s="330"/>
      <c r="AL13" s="330"/>
      <c r="AM13" s="330"/>
      <c r="AN13" s="330"/>
      <c r="AO13" s="330"/>
      <c r="AP13" s="330"/>
      <c r="AQ13" s="331"/>
      <c r="AR13" s="330" t="str">
        <f>IF(AR10="⑦","7",IF(AR10="⑥","6",AR10))</f>
        <v>6</v>
      </c>
      <c r="AS13" s="330"/>
      <c r="AT13" s="330"/>
      <c r="AU13" s="339"/>
      <c r="AV13" s="207"/>
      <c r="AW13" s="339"/>
      <c r="AX13" s="339"/>
      <c r="AY13" s="348"/>
      <c r="AZ13" s="492"/>
      <c r="BA13" s="437"/>
      <c r="BB13" s="437"/>
      <c r="BC13" s="437"/>
      <c r="BD13" s="434"/>
      <c r="BE13" s="434"/>
      <c r="BF13" s="434"/>
      <c r="BG13" s="435"/>
      <c r="BH13" s="234"/>
      <c r="BJ13" s="555"/>
      <c r="BK13" s="556"/>
      <c r="BL13" s="556"/>
      <c r="BM13" s="123"/>
      <c r="BN13" s="123"/>
      <c r="BO13" s="123"/>
      <c r="BP13" s="123"/>
      <c r="BQ13" s="138"/>
      <c r="BR13" s="123"/>
      <c r="BS13" s="556"/>
      <c r="BT13" s="556"/>
      <c r="BU13" s="556"/>
      <c r="BV13" s="123"/>
      <c r="BW13" s="123"/>
      <c r="BX13" s="123"/>
      <c r="BY13" s="126"/>
      <c r="BZ13" s="335"/>
      <c r="CA13" s="630"/>
      <c r="CB13" s="488"/>
      <c r="CC13" s="488"/>
      <c r="CD13" s="488"/>
      <c r="CE13" s="488"/>
      <c r="CF13" s="488"/>
      <c r="CG13" s="488"/>
      <c r="CH13" s="489"/>
      <c r="CI13" s="28">
        <f>IF(CI10="⑦","7",IF(CI10="⑥","6",CI10))</f>
        <v>0</v>
      </c>
      <c r="CJ13" s="29"/>
      <c r="CK13" s="29"/>
      <c r="CL13" s="29"/>
      <c r="CM13" s="29"/>
      <c r="CN13" s="29"/>
      <c r="CO13" s="29"/>
      <c r="CP13" s="30"/>
      <c r="CQ13" s="28" t="str">
        <f>IF(CQ10="⑦","7",IF(CQ10="⑥","6",CQ10))</f>
        <v>6</v>
      </c>
      <c r="CR13" s="29"/>
      <c r="CS13" s="29"/>
      <c r="CT13" s="29"/>
      <c r="CU13" s="29"/>
      <c r="CV13" s="29"/>
      <c r="CW13" s="29"/>
      <c r="CX13" s="30"/>
      <c r="CY13" s="29">
        <f>IF(CY10="⑦","7",IF(CY10="⑥","6",CY10))</f>
        <v>1</v>
      </c>
      <c r="CZ13" s="29"/>
      <c r="DA13" s="29"/>
      <c r="DB13" s="7"/>
      <c r="DC13" s="2"/>
      <c r="DD13" s="7"/>
      <c r="DE13" s="7"/>
      <c r="DF13" s="49"/>
      <c r="DG13" s="392"/>
      <c r="DH13" s="450"/>
      <c r="DI13" s="450"/>
      <c r="DJ13" s="450"/>
      <c r="DK13" s="407"/>
      <c r="DL13" s="407"/>
      <c r="DM13" s="407"/>
      <c r="DN13" s="408"/>
    </row>
    <row r="14" spans="1:118" ht="12" customHeight="1">
      <c r="A14" s="13"/>
      <c r="B14" s="587">
        <f>BD16</f>
        <v>2</v>
      </c>
      <c r="C14" s="372" t="s">
        <v>1414</v>
      </c>
      <c r="D14" s="371"/>
      <c r="E14" s="371"/>
      <c r="F14" s="367" t="str">
        <f>IF(C14="ここに","",VLOOKUP(C14,'登録ナンバー'!$A$1:$C$616,2,0))</f>
        <v>八木</v>
      </c>
      <c r="G14" s="367"/>
      <c r="H14" s="367"/>
      <c r="I14" s="367"/>
      <c r="J14" s="367"/>
      <c r="K14" s="367" t="s">
        <v>389</v>
      </c>
      <c r="L14" s="367" t="s">
        <v>1442</v>
      </c>
      <c r="M14" s="367"/>
      <c r="N14" s="367"/>
      <c r="O14" s="367" t="str">
        <f>IF(L14="ここに","",VLOOKUP(L14,'登録ナンバー'!$A$1:$C$616,2,0))</f>
        <v>木村</v>
      </c>
      <c r="P14" s="367"/>
      <c r="Q14" s="367"/>
      <c r="R14" s="367"/>
      <c r="S14" s="369"/>
      <c r="T14" s="617" t="str">
        <f>IF(AB10="","",IF(AND(AF10=6,AB10&lt;&gt;"⑦"),"⑥",IF(AF10=7,"⑦",AF10)))</f>
        <v>⑥</v>
      </c>
      <c r="U14" s="367"/>
      <c r="V14" s="367"/>
      <c r="W14" s="367" t="s">
        <v>390</v>
      </c>
      <c r="X14" s="367">
        <f>IF(AB10="","",IF(AB10="⑥",6,IF(AB10="⑦",7,AB10)))</f>
        <v>3</v>
      </c>
      <c r="Y14" s="367"/>
      <c r="Z14" s="367"/>
      <c r="AA14" s="369"/>
      <c r="AB14" s="540"/>
      <c r="AC14" s="541"/>
      <c r="AD14" s="541"/>
      <c r="AE14" s="541"/>
      <c r="AF14" s="541"/>
      <c r="AG14" s="541"/>
      <c r="AH14" s="541"/>
      <c r="AI14" s="661"/>
      <c r="AJ14" s="538" t="s">
        <v>1443</v>
      </c>
      <c r="AK14" s="388"/>
      <c r="AL14" s="388"/>
      <c r="AM14" s="388" t="s">
        <v>390</v>
      </c>
      <c r="AN14" s="367">
        <v>2</v>
      </c>
      <c r="AO14" s="367"/>
      <c r="AP14" s="367"/>
      <c r="AQ14" s="369"/>
      <c r="AR14" s="538">
        <v>5</v>
      </c>
      <c r="AS14" s="388"/>
      <c r="AT14" s="388" t="s">
        <v>390</v>
      </c>
      <c r="AU14" s="388">
        <v>7</v>
      </c>
      <c r="AV14" s="388"/>
      <c r="AW14" s="388"/>
      <c r="AX14" s="388"/>
      <c r="AY14" s="645"/>
      <c r="AZ14" s="399">
        <f>IF(COUNTIF(BA10:BC25,1)=2,"直接対決","")</f>
      </c>
      <c r="BA14" s="415">
        <f>COUNTIF(T14:AY15,"⑥")+COUNTIF(T14:AY15,"⑦")</f>
        <v>2</v>
      </c>
      <c r="BB14" s="415"/>
      <c r="BC14" s="415"/>
      <c r="BD14" s="428">
        <f>IF(AB10="","",3-BA14)</f>
        <v>1</v>
      </c>
      <c r="BE14" s="428"/>
      <c r="BF14" s="428"/>
      <c r="BG14" s="429"/>
      <c r="BH14" s="233"/>
      <c r="BI14" s="587">
        <f>DK16</f>
        <v>2</v>
      </c>
      <c r="BJ14" s="551" t="s">
        <v>1415</v>
      </c>
      <c r="BK14" s="552"/>
      <c r="BL14" s="552"/>
      <c r="BM14" s="566" t="s">
        <v>42</v>
      </c>
      <c r="BN14" s="566"/>
      <c r="BO14" s="566"/>
      <c r="BP14" s="566"/>
      <c r="BQ14" s="566"/>
      <c r="BR14" s="562" t="s">
        <v>389</v>
      </c>
      <c r="BS14" s="566" t="s">
        <v>1416</v>
      </c>
      <c r="BT14" s="566"/>
      <c r="BU14" s="566"/>
      <c r="BV14" s="566" t="str">
        <f>IF(BS14="ここに","",VLOOKUP(BS14,'登録ナンバー'!$A$1:$C$619,2,0))</f>
        <v>近藤</v>
      </c>
      <c r="BW14" s="566"/>
      <c r="BX14" s="566"/>
      <c r="BY14" s="566"/>
      <c r="BZ14" s="615"/>
      <c r="CA14" s="617" t="str">
        <f>IF(CI10="","",IF(AND(CM10=6,CI10&lt;&gt;"⑦"),"⑥",IF(CM10=7,"⑦",CM10)))</f>
        <v>⑥</v>
      </c>
      <c r="CB14" s="367"/>
      <c r="CC14" s="367"/>
      <c r="CD14" s="367" t="s">
        <v>390</v>
      </c>
      <c r="CE14" s="367">
        <f>IF(CI10="","",IF(CI10="⑥",6,IF(CI10="⑦",7,CI10)))</f>
        <v>0</v>
      </c>
      <c r="CF14" s="367"/>
      <c r="CG14" s="367"/>
      <c r="CH14" s="369"/>
      <c r="CI14" s="540"/>
      <c r="CJ14" s="541"/>
      <c r="CK14" s="541"/>
      <c r="CL14" s="541"/>
      <c r="CM14" s="541"/>
      <c r="CN14" s="541"/>
      <c r="CO14" s="541"/>
      <c r="CP14" s="661"/>
      <c r="CQ14" s="538" t="s">
        <v>1417</v>
      </c>
      <c r="CR14" s="388"/>
      <c r="CS14" s="388"/>
      <c r="CT14" s="388" t="s">
        <v>390</v>
      </c>
      <c r="CU14" s="367">
        <v>1</v>
      </c>
      <c r="CV14" s="367"/>
      <c r="CW14" s="367"/>
      <c r="CX14" s="369"/>
      <c r="CY14" s="538">
        <v>2</v>
      </c>
      <c r="CZ14" s="388"/>
      <c r="DA14" s="388" t="s">
        <v>390</v>
      </c>
      <c r="DB14" s="388">
        <v>6</v>
      </c>
      <c r="DC14" s="388"/>
      <c r="DD14" s="388"/>
      <c r="DE14" s="388"/>
      <c r="DF14" s="645"/>
      <c r="DG14" s="399">
        <f>IF(COUNTIF(DH10:DJ25,1)=2,"直接対決","")</f>
      </c>
      <c r="DH14" s="415">
        <f>COUNTIF(CA14:DF15,"⑥")+COUNTIF(CA14:DF15,"⑦")</f>
        <v>2</v>
      </c>
      <c r="DI14" s="415"/>
      <c r="DJ14" s="415"/>
      <c r="DK14" s="428">
        <f>IF(CI10="","",3-DH14)</f>
        <v>1</v>
      </c>
      <c r="DL14" s="428"/>
      <c r="DM14" s="428"/>
      <c r="DN14" s="429"/>
    </row>
    <row r="15" spans="1:118" ht="12" customHeight="1">
      <c r="A15" s="13"/>
      <c r="B15" s="587"/>
      <c r="C15" s="365"/>
      <c r="D15" s="366"/>
      <c r="E15" s="366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70"/>
      <c r="T15" s="618"/>
      <c r="U15" s="368"/>
      <c r="V15" s="368"/>
      <c r="W15" s="368"/>
      <c r="X15" s="368"/>
      <c r="Y15" s="368"/>
      <c r="Z15" s="368"/>
      <c r="AA15" s="370"/>
      <c r="AB15" s="542"/>
      <c r="AC15" s="543"/>
      <c r="AD15" s="543"/>
      <c r="AE15" s="543"/>
      <c r="AF15" s="543"/>
      <c r="AG15" s="543"/>
      <c r="AH15" s="543"/>
      <c r="AI15" s="662"/>
      <c r="AJ15" s="539"/>
      <c r="AK15" s="389"/>
      <c r="AL15" s="389"/>
      <c r="AM15" s="389"/>
      <c r="AN15" s="368"/>
      <c r="AO15" s="368"/>
      <c r="AP15" s="368"/>
      <c r="AQ15" s="370"/>
      <c r="AR15" s="539"/>
      <c r="AS15" s="389"/>
      <c r="AT15" s="389"/>
      <c r="AU15" s="389"/>
      <c r="AV15" s="389"/>
      <c r="AW15" s="389"/>
      <c r="AX15" s="389"/>
      <c r="AY15" s="646"/>
      <c r="AZ15" s="400"/>
      <c r="BA15" s="416"/>
      <c r="BB15" s="416"/>
      <c r="BC15" s="416"/>
      <c r="BD15" s="430"/>
      <c r="BE15" s="430"/>
      <c r="BF15" s="430"/>
      <c r="BG15" s="431"/>
      <c r="BH15" s="233"/>
      <c r="BI15" s="587"/>
      <c r="BJ15" s="553"/>
      <c r="BK15" s="554"/>
      <c r="BL15" s="554"/>
      <c r="BM15" s="567"/>
      <c r="BN15" s="567"/>
      <c r="BO15" s="567"/>
      <c r="BP15" s="567"/>
      <c r="BQ15" s="567"/>
      <c r="BR15" s="562"/>
      <c r="BS15" s="567"/>
      <c r="BT15" s="567"/>
      <c r="BU15" s="567"/>
      <c r="BV15" s="567"/>
      <c r="BW15" s="567"/>
      <c r="BX15" s="567"/>
      <c r="BY15" s="567"/>
      <c r="BZ15" s="616"/>
      <c r="CA15" s="618"/>
      <c r="CB15" s="368"/>
      <c r="CC15" s="368"/>
      <c r="CD15" s="368"/>
      <c r="CE15" s="368"/>
      <c r="CF15" s="368"/>
      <c r="CG15" s="368"/>
      <c r="CH15" s="370"/>
      <c r="CI15" s="542"/>
      <c r="CJ15" s="543"/>
      <c r="CK15" s="543"/>
      <c r="CL15" s="543"/>
      <c r="CM15" s="543"/>
      <c r="CN15" s="543"/>
      <c r="CO15" s="543"/>
      <c r="CP15" s="662"/>
      <c r="CQ15" s="539"/>
      <c r="CR15" s="389"/>
      <c r="CS15" s="389"/>
      <c r="CT15" s="389"/>
      <c r="CU15" s="368"/>
      <c r="CV15" s="368"/>
      <c r="CW15" s="368"/>
      <c r="CX15" s="370"/>
      <c r="CY15" s="539"/>
      <c r="CZ15" s="389"/>
      <c r="DA15" s="389"/>
      <c r="DB15" s="389"/>
      <c r="DC15" s="389"/>
      <c r="DD15" s="389"/>
      <c r="DE15" s="389"/>
      <c r="DF15" s="646"/>
      <c r="DG15" s="400"/>
      <c r="DH15" s="416"/>
      <c r="DI15" s="416"/>
      <c r="DJ15" s="416"/>
      <c r="DK15" s="430"/>
      <c r="DL15" s="430"/>
      <c r="DM15" s="430"/>
      <c r="DN15" s="431"/>
    </row>
    <row r="16" spans="1:118" ht="20.25" customHeight="1">
      <c r="A16" s="13"/>
      <c r="B16" s="13"/>
      <c r="C16" s="365"/>
      <c r="D16" s="366"/>
      <c r="E16" s="366"/>
      <c r="F16" s="368" t="str">
        <f>IF(C14="ここに","",VLOOKUP(C14,'登録ナンバー'!$A$1:$D$616,4,0))</f>
        <v>ぼんズ</v>
      </c>
      <c r="G16" s="368"/>
      <c r="H16" s="368"/>
      <c r="I16" s="368"/>
      <c r="J16" s="368"/>
      <c r="K16" s="319"/>
      <c r="L16" s="368" t="s">
        <v>391</v>
      </c>
      <c r="M16" s="368"/>
      <c r="N16" s="368"/>
      <c r="O16" s="368" t="str">
        <f>IF(L14="ここに","",VLOOKUP(L14,'登録ナンバー'!$A$1:$D$616,4,0))</f>
        <v>ぼんズ</v>
      </c>
      <c r="P16" s="368"/>
      <c r="Q16" s="368"/>
      <c r="R16" s="368"/>
      <c r="S16" s="370"/>
      <c r="T16" s="618"/>
      <c r="U16" s="368"/>
      <c r="V16" s="368"/>
      <c r="W16" s="368"/>
      <c r="X16" s="368"/>
      <c r="Y16" s="368"/>
      <c r="Z16" s="368"/>
      <c r="AA16" s="370"/>
      <c r="AB16" s="542"/>
      <c r="AC16" s="543"/>
      <c r="AD16" s="543"/>
      <c r="AE16" s="543"/>
      <c r="AF16" s="543"/>
      <c r="AG16" s="543"/>
      <c r="AH16" s="543"/>
      <c r="AI16" s="662"/>
      <c r="AJ16" s="539"/>
      <c r="AK16" s="389"/>
      <c r="AL16" s="389"/>
      <c r="AM16" s="389"/>
      <c r="AN16" s="368"/>
      <c r="AO16" s="368"/>
      <c r="AP16" s="368"/>
      <c r="AQ16" s="370"/>
      <c r="AR16" s="539"/>
      <c r="AS16" s="389"/>
      <c r="AT16" s="389"/>
      <c r="AU16" s="389"/>
      <c r="AV16" s="389"/>
      <c r="AW16" s="389"/>
      <c r="AX16" s="389"/>
      <c r="AY16" s="646"/>
      <c r="AZ16" s="401">
        <f>IF(OR(COUNTIF(BA10:BC23,2)=3,COUNTIF(BA10:BC23,1)=3),(T17+AJ17+AR17)/(T17+AJ17+X14+AN14+AU14+AR17),"")</f>
        <v>0.5862068965517241</v>
      </c>
      <c r="BA16" s="368"/>
      <c r="BB16" s="368"/>
      <c r="BC16" s="368"/>
      <c r="BD16" s="411">
        <v>2</v>
      </c>
      <c r="BE16" s="411"/>
      <c r="BF16" s="411"/>
      <c r="BG16" s="412"/>
      <c r="BH16" s="234"/>
      <c r="BI16" s="13"/>
      <c r="BJ16" s="553" t="s">
        <v>391</v>
      </c>
      <c r="BK16" s="554"/>
      <c r="BL16" s="554"/>
      <c r="BM16" s="567" t="s">
        <v>1017</v>
      </c>
      <c r="BN16" s="567"/>
      <c r="BO16" s="567"/>
      <c r="BP16" s="567"/>
      <c r="BQ16" s="567"/>
      <c r="BR16" s="316"/>
      <c r="BS16" s="562" t="s">
        <v>391</v>
      </c>
      <c r="BT16" s="562"/>
      <c r="BU16" s="562"/>
      <c r="BV16" s="567" t="str">
        <f>IF(BS14="ここに","",VLOOKUP(BS14,'登録ナンバー'!$A$1:$D$619,4,0))</f>
        <v>ぼんズ</v>
      </c>
      <c r="BW16" s="567"/>
      <c r="BX16" s="567"/>
      <c r="BY16" s="567"/>
      <c r="BZ16" s="616"/>
      <c r="CA16" s="618"/>
      <c r="CB16" s="368"/>
      <c r="CC16" s="368"/>
      <c r="CD16" s="368"/>
      <c r="CE16" s="368"/>
      <c r="CF16" s="368"/>
      <c r="CG16" s="368"/>
      <c r="CH16" s="370"/>
      <c r="CI16" s="542"/>
      <c r="CJ16" s="543"/>
      <c r="CK16" s="543"/>
      <c r="CL16" s="543"/>
      <c r="CM16" s="543"/>
      <c r="CN16" s="543"/>
      <c r="CO16" s="543"/>
      <c r="CP16" s="662"/>
      <c r="CQ16" s="539"/>
      <c r="CR16" s="389"/>
      <c r="CS16" s="389"/>
      <c r="CT16" s="389"/>
      <c r="CU16" s="368"/>
      <c r="CV16" s="368"/>
      <c r="CW16" s="368"/>
      <c r="CX16" s="370"/>
      <c r="CY16" s="539"/>
      <c r="CZ16" s="389"/>
      <c r="DA16" s="389"/>
      <c r="DB16" s="389"/>
      <c r="DC16" s="389"/>
      <c r="DD16" s="389"/>
      <c r="DE16" s="389"/>
      <c r="DF16" s="646"/>
      <c r="DG16" s="401">
        <f>IF(OR(COUNTIF(DH10:DJ23,2)=3,COUNTIF(DH10:DJ23,1)=3),(CA17+CQ17+CY17)/(CA17+CQ17+CE14+CU14+DD14+CY17),"")</f>
      </c>
      <c r="DH16" s="368"/>
      <c r="DI16" s="368"/>
      <c r="DJ16" s="368"/>
      <c r="DK16" s="411">
        <f>IF(DG16&lt;&gt;"",RANK(DG16,DG12:DG25),RANK(DH14,DH10:DJ23))</f>
        <v>2</v>
      </c>
      <c r="DL16" s="411"/>
      <c r="DM16" s="411"/>
      <c r="DN16" s="412"/>
    </row>
    <row r="17" spans="1:118" ht="4.5" customHeight="1" hidden="1">
      <c r="A17" s="13"/>
      <c r="B17" s="13"/>
      <c r="C17" s="365"/>
      <c r="D17" s="366"/>
      <c r="E17" s="366"/>
      <c r="F17" s="319"/>
      <c r="G17" s="319"/>
      <c r="H17" s="319"/>
      <c r="I17" s="319"/>
      <c r="J17" s="319"/>
      <c r="K17" s="319"/>
      <c r="L17" s="378"/>
      <c r="M17" s="368"/>
      <c r="N17" s="368"/>
      <c r="O17" s="319"/>
      <c r="P17" s="319"/>
      <c r="Q17" s="319"/>
      <c r="R17" s="325"/>
      <c r="S17" s="326"/>
      <c r="T17" s="324" t="str">
        <f>IF(T14="⑦","7",IF(T14="⑥","6",T14))</f>
        <v>6</v>
      </c>
      <c r="U17" s="325"/>
      <c r="V17" s="325"/>
      <c r="W17" s="325"/>
      <c r="X17" s="325"/>
      <c r="Y17" s="325"/>
      <c r="Z17" s="325"/>
      <c r="AA17" s="326"/>
      <c r="AB17" s="544"/>
      <c r="AC17" s="545"/>
      <c r="AD17" s="545"/>
      <c r="AE17" s="545"/>
      <c r="AF17" s="545"/>
      <c r="AG17" s="545"/>
      <c r="AH17" s="545"/>
      <c r="AI17" s="663"/>
      <c r="AJ17" s="324" t="str">
        <f>IF(AJ14="⑦","7",IF(AJ14="⑥","6",AJ14))</f>
        <v>6</v>
      </c>
      <c r="AK17" s="327"/>
      <c r="AL17" s="327"/>
      <c r="AM17" s="327"/>
      <c r="AN17" s="327"/>
      <c r="AO17" s="327"/>
      <c r="AP17" s="327"/>
      <c r="AQ17" s="328"/>
      <c r="AR17" s="327">
        <f>IF(AR14="⑦","7",IF(AR14="⑥","6",AR14))</f>
        <v>5</v>
      </c>
      <c r="AS17" s="327"/>
      <c r="AT17" s="327"/>
      <c r="AU17" s="327"/>
      <c r="AV17" s="327"/>
      <c r="AW17" s="327"/>
      <c r="AX17" s="327"/>
      <c r="AY17" s="346"/>
      <c r="AZ17" s="402"/>
      <c r="BA17" s="383"/>
      <c r="BB17" s="383"/>
      <c r="BC17" s="383"/>
      <c r="BD17" s="413"/>
      <c r="BE17" s="413"/>
      <c r="BF17" s="413"/>
      <c r="BG17" s="414"/>
      <c r="BH17" s="234"/>
      <c r="BI17" s="13"/>
      <c r="BJ17" s="555"/>
      <c r="BK17" s="556"/>
      <c r="BL17" s="556"/>
      <c r="BM17" s="316"/>
      <c r="BN17" s="316"/>
      <c r="BO17" s="316"/>
      <c r="BP17" s="316"/>
      <c r="BQ17" s="318"/>
      <c r="BR17" s="316"/>
      <c r="BS17" s="563"/>
      <c r="BT17" s="563"/>
      <c r="BU17" s="563"/>
      <c r="BV17" s="316"/>
      <c r="BW17" s="316"/>
      <c r="BX17" s="316"/>
      <c r="BY17" s="320"/>
      <c r="BZ17" s="352"/>
      <c r="CA17" s="324" t="str">
        <f>IF(CA14="⑦","7",IF(CA14="⑥","6",CA14))</f>
        <v>6</v>
      </c>
      <c r="CB17" s="325"/>
      <c r="CC17" s="325"/>
      <c r="CD17" s="325"/>
      <c r="CE17" s="325"/>
      <c r="CF17" s="325"/>
      <c r="CG17" s="325"/>
      <c r="CH17" s="326"/>
      <c r="CI17" s="544"/>
      <c r="CJ17" s="545"/>
      <c r="CK17" s="545"/>
      <c r="CL17" s="545"/>
      <c r="CM17" s="545"/>
      <c r="CN17" s="545"/>
      <c r="CO17" s="545"/>
      <c r="CP17" s="663"/>
      <c r="CQ17" s="324" t="str">
        <f>IF(CQ14="⑦","7",IF(CQ14="⑥","6",CQ14))</f>
        <v>6</v>
      </c>
      <c r="CR17" s="327"/>
      <c r="CS17" s="327"/>
      <c r="CT17" s="327"/>
      <c r="CU17" s="327"/>
      <c r="CV17" s="327"/>
      <c r="CW17" s="327"/>
      <c r="CX17" s="328"/>
      <c r="CY17" s="327">
        <f>IF(CY14="⑦","7",IF(CY14="⑥","6",CY14))</f>
        <v>2</v>
      </c>
      <c r="CZ17" s="327"/>
      <c r="DA17" s="327"/>
      <c r="DB17" s="327"/>
      <c r="DC17" s="327"/>
      <c r="DD17" s="327"/>
      <c r="DE17" s="327"/>
      <c r="DF17" s="346"/>
      <c r="DG17" s="402"/>
      <c r="DH17" s="383"/>
      <c r="DI17" s="383"/>
      <c r="DJ17" s="383"/>
      <c r="DK17" s="413"/>
      <c r="DL17" s="413"/>
      <c r="DM17" s="413"/>
      <c r="DN17" s="414"/>
    </row>
    <row r="18" spans="1:118" ht="12" customHeight="1">
      <c r="A18" s="13"/>
      <c r="B18" s="587">
        <f>BD20</f>
        <v>4</v>
      </c>
      <c r="C18" s="372" t="s">
        <v>1418</v>
      </c>
      <c r="D18" s="371"/>
      <c r="E18" s="371"/>
      <c r="F18" s="371" t="str">
        <f>IF(C18="ここに","",VLOOKUP(C18,'登録ナンバー'!$A$1:$C$616,2,0))</f>
        <v>小笠原</v>
      </c>
      <c r="G18" s="371"/>
      <c r="H18" s="371"/>
      <c r="I18" s="371"/>
      <c r="J18" s="371"/>
      <c r="K18" s="371" t="s">
        <v>389</v>
      </c>
      <c r="L18" s="371" t="s">
        <v>1419</v>
      </c>
      <c r="M18" s="371"/>
      <c r="N18" s="371"/>
      <c r="O18" s="371" t="str">
        <f>IF(L18="ここに","",VLOOKUP(L18,'登録ナンバー'!$A$1:$C$616,2,0))</f>
        <v>小笠原</v>
      </c>
      <c r="P18" s="371"/>
      <c r="Q18" s="371"/>
      <c r="R18" s="371"/>
      <c r="S18" s="568"/>
      <c r="T18" s="584">
        <f>IF(AN10="","",IF(AND(AN10=6,AJ10&lt;&gt;"⑦"),"⑥",IF(AN10=7,"⑦",AN10)))</f>
        <v>1</v>
      </c>
      <c r="U18" s="371"/>
      <c r="V18" s="371"/>
      <c r="W18" s="371" t="s">
        <v>390</v>
      </c>
      <c r="X18" s="371">
        <f>IF(AN10="","",IF(AJ10="⑥",6,IF(AJ10="⑦",7,AJ10)))</f>
        <v>6</v>
      </c>
      <c r="Y18" s="371"/>
      <c r="Z18" s="371"/>
      <c r="AA18" s="568"/>
      <c r="AB18" s="584">
        <v>2</v>
      </c>
      <c r="AC18" s="371"/>
      <c r="AD18" s="371"/>
      <c r="AE18" s="371" t="s">
        <v>390</v>
      </c>
      <c r="AF18" s="371">
        <f>IF(AN14="","",IF(AJ14="⑥",6,IF(AJ14="⑦",7,AJ14)))</f>
        <v>6</v>
      </c>
      <c r="AG18" s="371"/>
      <c r="AH18" s="371"/>
      <c r="AI18" s="568"/>
      <c r="AJ18" s="605"/>
      <c r="AK18" s="606"/>
      <c r="AL18" s="606"/>
      <c r="AM18" s="606"/>
      <c r="AN18" s="606"/>
      <c r="AO18" s="606"/>
      <c r="AP18" s="606"/>
      <c r="AQ18" s="654"/>
      <c r="AR18" s="546">
        <v>6</v>
      </c>
      <c r="AS18" s="453"/>
      <c r="AT18" s="453" t="s">
        <v>390</v>
      </c>
      <c r="AU18" s="453">
        <v>7</v>
      </c>
      <c r="AV18" s="453"/>
      <c r="AW18" s="453"/>
      <c r="AX18" s="453"/>
      <c r="AY18" s="641"/>
      <c r="AZ18" s="403">
        <f>IF(COUNTIF(BA10:BC25,1)=2,"直接対決","")</f>
      </c>
      <c r="BA18" s="425">
        <f>COUNTIF(T18:AY19,"⑥")+COUNTIF(T18:AY19,"⑦")</f>
        <v>0</v>
      </c>
      <c r="BB18" s="425"/>
      <c r="BC18" s="425"/>
      <c r="BD18" s="421">
        <f>IF(AB10="","",3-BA18)</f>
        <v>3</v>
      </c>
      <c r="BE18" s="421"/>
      <c r="BF18" s="421"/>
      <c r="BG18" s="422"/>
      <c r="BH18" s="233"/>
      <c r="BI18" s="587">
        <f>DK20</f>
        <v>4</v>
      </c>
      <c r="BJ18" s="551" t="s">
        <v>1420</v>
      </c>
      <c r="BK18" s="552"/>
      <c r="BL18" s="552"/>
      <c r="BM18" s="552" t="str">
        <f>IF(BJ18="ここに","",VLOOKUP(BJ18,'登録ナンバー'!$A$1:$C$619,2,0))</f>
        <v>山崎</v>
      </c>
      <c r="BN18" s="552"/>
      <c r="BO18" s="552"/>
      <c r="BP18" s="552"/>
      <c r="BQ18" s="552"/>
      <c r="BR18" s="569" t="s">
        <v>389</v>
      </c>
      <c r="BS18" s="552" t="s">
        <v>1421</v>
      </c>
      <c r="BT18" s="552"/>
      <c r="BU18" s="552"/>
      <c r="BV18" s="552" t="str">
        <f>IF(BS18="ここに","",VLOOKUP(BS18,'登録ナンバー'!$A$1:$C$619,2,0))</f>
        <v>廣部</v>
      </c>
      <c r="BW18" s="552"/>
      <c r="BX18" s="552"/>
      <c r="BY18" s="552"/>
      <c r="BZ18" s="582"/>
      <c r="CA18" s="584">
        <f>IF(CU10="","",IF(AND(CU10=6,CQ10&lt;&gt;"⑦"),"⑥",IF(CU10=7,"⑦",CU10)))</f>
        <v>2</v>
      </c>
      <c r="CB18" s="371"/>
      <c r="CC18" s="371"/>
      <c r="CD18" s="371" t="s">
        <v>390</v>
      </c>
      <c r="CE18" s="371">
        <f>IF(CU10="","",IF(CQ10="⑥",6,IF(CQ10="⑦",7,CQ10)))</f>
        <v>6</v>
      </c>
      <c r="CF18" s="371"/>
      <c r="CG18" s="371"/>
      <c r="CH18" s="568"/>
      <c r="CI18" s="584">
        <v>1</v>
      </c>
      <c r="CJ18" s="371"/>
      <c r="CK18" s="371"/>
      <c r="CL18" s="371" t="s">
        <v>390</v>
      </c>
      <c r="CM18" s="371">
        <f>IF(CU14="","",IF(CQ14="⑥",6,IF(CQ14="⑦",7,CQ14)))</f>
        <v>6</v>
      </c>
      <c r="CN18" s="371"/>
      <c r="CO18" s="371"/>
      <c r="CP18" s="568"/>
      <c r="CQ18" s="605"/>
      <c r="CR18" s="606"/>
      <c r="CS18" s="606"/>
      <c r="CT18" s="606"/>
      <c r="CU18" s="606"/>
      <c r="CV18" s="606"/>
      <c r="CW18" s="606"/>
      <c r="CX18" s="654"/>
      <c r="CY18" s="546">
        <v>0</v>
      </c>
      <c r="CZ18" s="453"/>
      <c r="DA18" s="453" t="s">
        <v>390</v>
      </c>
      <c r="DB18" s="453">
        <v>6</v>
      </c>
      <c r="DC18" s="453"/>
      <c r="DD18" s="453"/>
      <c r="DE18" s="453"/>
      <c r="DF18" s="641"/>
      <c r="DG18" s="403">
        <f>IF(COUNTIF(DH10:DJ25,1)=2,"直接対決","")</f>
      </c>
      <c r="DH18" s="425">
        <f>COUNTIF(CA18:DF19,"⑥")+COUNTIF(CA18:DF19,"⑦")</f>
        <v>0</v>
      </c>
      <c r="DI18" s="425"/>
      <c r="DJ18" s="425"/>
      <c r="DK18" s="421">
        <f>IF(CI10="","",3-DH18)</f>
        <v>3</v>
      </c>
      <c r="DL18" s="421"/>
      <c r="DM18" s="421"/>
      <c r="DN18" s="422"/>
    </row>
    <row r="19" spans="1:118" ht="12" customHeight="1">
      <c r="A19" s="13"/>
      <c r="B19" s="587"/>
      <c r="C19" s="365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458"/>
      <c r="T19" s="463"/>
      <c r="U19" s="366"/>
      <c r="V19" s="366"/>
      <c r="W19" s="366"/>
      <c r="X19" s="366"/>
      <c r="Y19" s="366"/>
      <c r="Z19" s="366"/>
      <c r="AA19" s="458"/>
      <c r="AB19" s="463"/>
      <c r="AC19" s="366"/>
      <c r="AD19" s="366"/>
      <c r="AE19" s="366"/>
      <c r="AF19" s="366"/>
      <c r="AG19" s="366"/>
      <c r="AH19" s="366"/>
      <c r="AI19" s="458"/>
      <c r="AJ19" s="608"/>
      <c r="AK19" s="493"/>
      <c r="AL19" s="493"/>
      <c r="AM19" s="493"/>
      <c r="AN19" s="493"/>
      <c r="AO19" s="493"/>
      <c r="AP19" s="493"/>
      <c r="AQ19" s="607"/>
      <c r="AR19" s="547"/>
      <c r="AS19" s="454"/>
      <c r="AT19" s="454"/>
      <c r="AU19" s="454"/>
      <c r="AV19" s="454"/>
      <c r="AW19" s="454"/>
      <c r="AX19" s="454"/>
      <c r="AY19" s="642"/>
      <c r="AZ19" s="404"/>
      <c r="BA19" s="426"/>
      <c r="BB19" s="426"/>
      <c r="BC19" s="426"/>
      <c r="BD19" s="423"/>
      <c r="BE19" s="423"/>
      <c r="BF19" s="423"/>
      <c r="BG19" s="424"/>
      <c r="BH19" s="233"/>
      <c r="BI19" s="587"/>
      <c r="BJ19" s="553"/>
      <c r="BK19" s="554"/>
      <c r="BL19" s="554"/>
      <c r="BM19" s="554"/>
      <c r="BN19" s="554"/>
      <c r="BO19" s="554"/>
      <c r="BP19" s="554"/>
      <c r="BQ19" s="554"/>
      <c r="BR19" s="569"/>
      <c r="BS19" s="554"/>
      <c r="BT19" s="554"/>
      <c r="BU19" s="554"/>
      <c r="BV19" s="554"/>
      <c r="BW19" s="554"/>
      <c r="BX19" s="554"/>
      <c r="BY19" s="554"/>
      <c r="BZ19" s="583"/>
      <c r="CA19" s="463"/>
      <c r="CB19" s="366"/>
      <c r="CC19" s="366"/>
      <c r="CD19" s="366"/>
      <c r="CE19" s="366"/>
      <c r="CF19" s="366"/>
      <c r="CG19" s="366"/>
      <c r="CH19" s="458"/>
      <c r="CI19" s="463"/>
      <c r="CJ19" s="366"/>
      <c r="CK19" s="366"/>
      <c r="CL19" s="366"/>
      <c r="CM19" s="366"/>
      <c r="CN19" s="366"/>
      <c r="CO19" s="366"/>
      <c r="CP19" s="458"/>
      <c r="CQ19" s="608"/>
      <c r="CR19" s="493"/>
      <c r="CS19" s="493"/>
      <c r="CT19" s="493"/>
      <c r="CU19" s="493"/>
      <c r="CV19" s="493"/>
      <c r="CW19" s="493"/>
      <c r="CX19" s="607"/>
      <c r="CY19" s="547"/>
      <c r="CZ19" s="454"/>
      <c r="DA19" s="454"/>
      <c r="DB19" s="454"/>
      <c r="DC19" s="454"/>
      <c r="DD19" s="454"/>
      <c r="DE19" s="454"/>
      <c r="DF19" s="642"/>
      <c r="DG19" s="404"/>
      <c r="DH19" s="426"/>
      <c r="DI19" s="426"/>
      <c r="DJ19" s="426"/>
      <c r="DK19" s="423"/>
      <c r="DL19" s="423"/>
      <c r="DM19" s="423"/>
      <c r="DN19" s="424"/>
    </row>
    <row r="20" spans="1:118" ht="18.75" customHeight="1">
      <c r="A20" s="13"/>
      <c r="B20" s="13"/>
      <c r="C20" s="365"/>
      <c r="D20" s="366"/>
      <c r="E20" s="366"/>
      <c r="F20" s="366" t="str">
        <f>IF(C18="ここに","",VLOOKUP(C18,'登録ナンバー'!$A$1:$D$616,4,0))</f>
        <v>Kテニス</v>
      </c>
      <c r="G20" s="366"/>
      <c r="H20" s="366"/>
      <c r="I20" s="366"/>
      <c r="J20" s="366"/>
      <c r="K20" s="2"/>
      <c r="L20" s="366" t="s">
        <v>391</v>
      </c>
      <c r="M20" s="366"/>
      <c r="N20" s="366"/>
      <c r="O20" s="366" t="str">
        <f>IF(L18="ここに","",VLOOKUP(L18,'登録ナンバー'!$A$1:$D$616,4,0))</f>
        <v>Kテニス</v>
      </c>
      <c r="P20" s="366"/>
      <c r="Q20" s="366"/>
      <c r="R20" s="366"/>
      <c r="S20" s="458"/>
      <c r="T20" s="463"/>
      <c r="U20" s="366"/>
      <c r="V20" s="366"/>
      <c r="W20" s="366"/>
      <c r="X20" s="366"/>
      <c r="Y20" s="366"/>
      <c r="Z20" s="366"/>
      <c r="AA20" s="458"/>
      <c r="AB20" s="463"/>
      <c r="AC20" s="366"/>
      <c r="AD20" s="366"/>
      <c r="AE20" s="366"/>
      <c r="AF20" s="366"/>
      <c r="AG20" s="366"/>
      <c r="AH20" s="366"/>
      <c r="AI20" s="458"/>
      <c r="AJ20" s="608"/>
      <c r="AK20" s="493"/>
      <c r="AL20" s="493"/>
      <c r="AM20" s="493"/>
      <c r="AN20" s="493"/>
      <c r="AO20" s="493"/>
      <c r="AP20" s="493"/>
      <c r="AQ20" s="607"/>
      <c r="AR20" s="547"/>
      <c r="AS20" s="454"/>
      <c r="AT20" s="564"/>
      <c r="AU20" s="454"/>
      <c r="AV20" s="454"/>
      <c r="AW20" s="454"/>
      <c r="AX20" s="454"/>
      <c r="AY20" s="642"/>
      <c r="AZ20" s="391">
        <f>IF(OR(COUNTIF(BA10:BC23,2)=3,COUNTIF(BA10:BC23,1)=3),(AB21+AR21+T21)/(T21+AF18+X18+AU18+AR21+AB21),"")</f>
        <v>0.32142857142857145</v>
      </c>
      <c r="BA20" s="427"/>
      <c r="BB20" s="427"/>
      <c r="BC20" s="427"/>
      <c r="BD20" s="405">
        <f>IF(AZ20&lt;&gt;"",RANK(AZ20,AZ12:AZ25),RANK(BA18,BA10:BC23))</f>
        <v>4</v>
      </c>
      <c r="BE20" s="405"/>
      <c r="BF20" s="405"/>
      <c r="BG20" s="406"/>
      <c r="BH20" s="234"/>
      <c r="BI20" s="13"/>
      <c r="BJ20" s="553" t="s">
        <v>391</v>
      </c>
      <c r="BK20" s="554"/>
      <c r="BL20" s="554"/>
      <c r="BM20" s="554" t="str">
        <f>IF(BJ18="ここに","",VLOOKUP(BJ18,'登録ナンバー'!$A$1:$D$619,4,0))</f>
        <v>ぼんズ</v>
      </c>
      <c r="BN20" s="554"/>
      <c r="BO20" s="554"/>
      <c r="BP20" s="554"/>
      <c r="BQ20" s="554"/>
      <c r="BR20" s="123"/>
      <c r="BS20" s="569" t="s">
        <v>391</v>
      </c>
      <c r="BT20" s="569"/>
      <c r="BU20" s="569"/>
      <c r="BV20" s="554" t="str">
        <f>IF(BS18="ここに","",VLOOKUP(BS18,'登録ナンバー'!$A$1:$D$619,4,0))</f>
        <v>フレンズ</v>
      </c>
      <c r="BW20" s="554"/>
      <c r="BX20" s="554"/>
      <c r="BY20" s="554"/>
      <c r="BZ20" s="583"/>
      <c r="CA20" s="463"/>
      <c r="CB20" s="366"/>
      <c r="CC20" s="366"/>
      <c r="CD20" s="366"/>
      <c r="CE20" s="366"/>
      <c r="CF20" s="366"/>
      <c r="CG20" s="366"/>
      <c r="CH20" s="458"/>
      <c r="CI20" s="463"/>
      <c r="CJ20" s="366"/>
      <c r="CK20" s="366"/>
      <c r="CL20" s="366"/>
      <c r="CM20" s="366"/>
      <c r="CN20" s="366"/>
      <c r="CO20" s="366"/>
      <c r="CP20" s="458"/>
      <c r="CQ20" s="608"/>
      <c r="CR20" s="493"/>
      <c r="CS20" s="493"/>
      <c r="CT20" s="493"/>
      <c r="CU20" s="493"/>
      <c r="CV20" s="493"/>
      <c r="CW20" s="493"/>
      <c r="CX20" s="607"/>
      <c r="CY20" s="547"/>
      <c r="CZ20" s="454"/>
      <c r="DA20" s="564"/>
      <c r="DB20" s="454"/>
      <c r="DC20" s="454"/>
      <c r="DD20" s="454"/>
      <c r="DE20" s="454"/>
      <c r="DF20" s="642"/>
      <c r="DG20" s="391">
        <f>IF(OR(COUNTIF(DH10:DJ23,2)=3,COUNTIF(DH10:DJ23,1)=3),(CI21+CY21+CA21)/(CA21+CM18+CE18+DD18+CY21+CI21),"")</f>
      </c>
      <c r="DH20" s="427"/>
      <c r="DI20" s="427"/>
      <c r="DJ20" s="427"/>
      <c r="DK20" s="405">
        <f>IF(DG20&lt;&gt;"",RANK(DG20,DG12:DG25),RANK(DH18,DH10:DJ23))</f>
        <v>4</v>
      </c>
      <c r="DL20" s="405"/>
      <c r="DM20" s="405"/>
      <c r="DN20" s="406"/>
    </row>
    <row r="21" spans="1:118" ht="3.75" customHeight="1" hidden="1">
      <c r="A21" s="13"/>
      <c r="B21" s="13"/>
      <c r="C21" s="365"/>
      <c r="D21" s="366"/>
      <c r="E21" s="366"/>
      <c r="F21" s="2"/>
      <c r="G21" s="2"/>
      <c r="H21" s="2"/>
      <c r="I21" s="2"/>
      <c r="J21" s="2"/>
      <c r="K21" s="2"/>
      <c r="L21" s="365"/>
      <c r="M21" s="366"/>
      <c r="N21" s="366"/>
      <c r="O21" s="2"/>
      <c r="P21" s="2"/>
      <c r="Q21" s="2"/>
      <c r="R21" s="10"/>
      <c r="S21" s="32"/>
      <c r="T21" s="47">
        <f>IF(T18="⑦","7",IF(T18="⑥","6",T18))</f>
        <v>1</v>
      </c>
      <c r="AA21" s="21"/>
      <c r="AB21" s="47">
        <f>IF(AB18="⑦","7",IF(AB18="⑥","6",AB18))</f>
        <v>2</v>
      </c>
      <c r="AJ21" s="609"/>
      <c r="AK21" s="610"/>
      <c r="AL21" s="610"/>
      <c r="AM21" s="610"/>
      <c r="AN21" s="610"/>
      <c r="AO21" s="610"/>
      <c r="AP21" s="610"/>
      <c r="AQ21" s="611"/>
      <c r="AR21" s="29">
        <f>IF(AR18="⑦","7",IF(AR18="⑥","6",AR18))</f>
        <v>6</v>
      </c>
      <c r="AS21" s="29"/>
      <c r="AT21" s="29"/>
      <c r="AU21" s="29"/>
      <c r="AV21" s="29"/>
      <c r="AW21" s="29"/>
      <c r="AX21" s="29"/>
      <c r="AY21" s="36"/>
      <c r="AZ21" s="392"/>
      <c r="BA21" s="450"/>
      <c r="BB21" s="450"/>
      <c r="BC21" s="450"/>
      <c r="BD21" s="407"/>
      <c r="BE21" s="407"/>
      <c r="BF21" s="407"/>
      <c r="BG21" s="408"/>
      <c r="BH21" s="234"/>
      <c r="BI21" s="13"/>
      <c r="BJ21" s="555"/>
      <c r="BK21" s="556"/>
      <c r="BL21" s="556"/>
      <c r="BM21" s="123"/>
      <c r="BN21" s="123"/>
      <c r="BO21" s="123"/>
      <c r="BP21" s="123"/>
      <c r="BQ21" s="123"/>
      <c r="BR21" s="123"/>
      <c r="BS21" s="556"/>
      <c r="BT21" s="556"/>
      <c r="BU21" s="556"/>
      <c r="BV21" s="123"/>
      <c r="BW21" s="123"/>
      <c r="BX21" s="123"/>
      <c r="BY21" s="126"/>
      <c r="BZ21" s="335"/>
      <c r="CA21" s="47">
        <f>IF(CA18="⑦","7",IF(CA18="⑥","6",CA18))</f>
        <v>2</v>
      </c>
      <c r="CH21" s="21"/>
      <c r="CI21" s="47">
        <f>IF(CI18="⑦","7",IF(CI18="⑥","6",CI18))</f>
        <v>1</v>
      </c>
      <c r="CQ21" s="609"/>
      <c r="CR21" s="610"/>
      <c r="CS21" s="610"/>
      <c r="CT21" s="610"/>
      <c r="CU21" s="610"/>
      <c r="CV21" s="610"/>
      <c r="CW21" s="610"/>
      <c r="CX21" s="611"/>
      <c r="CY21" s="29">
        <f>IF(CY18="⑦","7",IF(CY18="⑥","6",CY18))</f>
        <v>0</v>
      </c>
      <c r="CZ21" s="29"/>
      <c r="DA21" s="29"/>
      <c r="DB21" s="29"/>
      <c r="DC21" s="29"/>
      <c r="DD21" s="29"/>
      <c r="DE21" s="29"/>
      <c r="DF21" s="36"/>
      <c r="DG21" s="392"/>
      <c r="DH21" s="450"/>
      <c r="DI21" s="450"/>
      <c r="DJ21" s="450"/>
      <c r="DK21" s="407"/>
      <c r="DL21" s="407"/>
      <c r="DM21" s="407"/>
      <c r="DN21" s="408"/>
    </row>
    <row r="22" spans="1:118" ht="12" customHeight="1">
      <c r="A22" s="13"/>
      <c r="B22" s="587">
        <f>BD24</f>
        <v>3</v>
      </c>
      <c r="C22" s="372" t="s">
        <v>1422</v>
      </c>
      <c r="D22" s="371"/>
      <c r="E22" s="371"/>
      <c r="F22" s="371" t="str">
        <f>IF(C22="ここに","",VLOOKUP(C22,'登録ナンバー'!$A$1:$C$616,2,0))</f>
        <v>石井</v>
      </c>
      <c r="G22" s="371"/>
      <c r="H22" s="371"/>
      <c r="I22" s="371"/>
      <c r="J22" s="371"/>
      <c r="K22" s="371" t="s">
        <v>389</v>
      </c>
      <c r="L22" s="371" t="s">
        <v>1423</v>
      </c>
      <c r="M22" s="371"/>
      <c r="N22" s="371"/>
      <c r="O22" s="371" t="str">
        <f>IF(L22="ここに","",VLOOKUP(L22,'登録ナンバー'!$A$1:$C$616,2,0))</f>
        <v>村井</v>
      </c>
      <c r="P22" s="371"/>
      <c r="Q22" s="371"/>
      <c r="R22" s="371"/>
      <c r="S22" s="568"/>
      <c r="T22" s="584">
        <v>2</v>
      </c>
      <c r="U22" s="371"/>
      <c r="V22" s="371"/>
      <c r="W22" s="371" t="s">
        <v>390</v>
      </c>
      <c r="X22" s="371">
        <f>IF(AU10="","",IF(AR10="⑥",6,IF(AR10="⑦",7,AR10)))</f>
        <v>6</v>
      </c>
      <c r="Y22" s="371"/>
      <c r="Z22" s="371"/>
      <c r="AA22" s="568"/>
      <c r="AB22" s="584" t="s">
        <v>1424</v>
      </c>
      <c r="AC22" s="371"/>
      <c r="AD22" s="371"/>
      <c r="AE22" s="371" t="s">
        <v>390</v>
      </c>
      <c r="AF22" s="371">
        <f>IF(AU14="","",IF(AR14="⑥",6,IF(AR14="⑦",7,AR14)))</f>
        <v>5</v>
      </c>
      <c r="AG22" s="371"/>
      <c r="AH22" s="371"/>
      <c r="AI22" s="568"/>
      <c r="AJ22" s="584" t="s">
        <v>1424</v>
      </c>
      <c r="AK22" s="371"/>
      <c r="AL22" s="371"/>
      <c r="AM22" s="371" t="s">
        <v>390</v>
      </c>
      <c r="AN22" s="371">
        <f>IF(AU18="","",IF(AR18="⑥",6,IF(AR18="⑦",7,AR18)))</f>
        <v>6</v>
      </c>
      <c r="AO22" s="371"/>
      <c r="AP22" s="371"/>
      <c r="AQ22" s="568"/>
      <c r="AR22" s="605"/>
      <c r="AS22" s="606"/>
      <c r="AT22" s="606"/>
      <c r="AU22" s="606"/>
      <c r="AV22" s="606"/>
      <c r="AW22" s="606"/>
      <c r="AX22" s="606"/>
      <c r="AY22" s="648"/>
      <c r="AZ22" s="403">
        <f>IF(COUNTIF(BA10:BC23,1)=2,"直接対決","")</f>
      </c>
      <c r="BA22" s="425">
        <f>COUNTIF(T22:AQ23,"⑥")+COUNTIF(T22:AQ23,"⑦")</f>
        <v>2</v>
      </c>
      <c r="BB22" s="425"/>
      <c r="BC22" s="425"/>
      <c r="BD22" s="421">
        <f>IF(AB10="","",3-BA22)</f>
        <v>1</v>
      </c>
      <c r="BE22" s="421"/>
      <c r="BF22" s="421"/>
      <c r="BG22" s="422"/>
      <c r="BH22" s="233"/>
      <c r="BI22" s="587">
        <f>DK24</f>
        <v>1</v>
      </c>
      <c r="BJ22" s="551" t="s">
        <v>1425</v>
      </c>
      <c r="BK22" s="552"/>
      <c r="BL22" s="552"/>
      <c r="BM22" s="527" t="s">
        <v>44</v>
      </c>
      <c r="BN22" s="527"/>
      <c r="BO22" s="527"/>
      <c r="BP22" s="527"/>
      <c r="BQ22" s="527"/>
      <c r="BR22" s="557" t="s">
        <v>389</v>
      </c>
      <c r="BS22" s="527" t="s">
        <v>1425</v>
      </c>
      <c r="BT22" s="527"/>
      <c r="BU22" s="527"/>
      <c r="BV22" s="527" t="s">
        <v>45</v>
      </c>
      <c r="BW22" s="527"/>
      <c r="BX22" s="527"/>
      <c r="BY22" s="527"/>
      <c r="BZ22" s="559"/>
      <c r="CA22" s="536" t="str">
        <f>IF(DB10="","",IF(AND(DB10=6,CY10&lt;&gt;"⑦"),"⑥",IF(DB10=7,"⑦",DB10)))</f>
        <v>⑥</v>
      </c>
      <c r="CB22" s="373"/>
      <c r="CC22" s="373"/>
      <c r="CD22" s="373" t="s">
        <v>390</v>
      </c>
      <c r="CE22" s="373">
        <f>IF(DB10="","",IF(CY10="⑥",6,IF(CY10="⑦",7,CY10)))</f>
        <v>1</v>
      </c>
      <c r="CF22" s="373"/>
      <c r="CG22" s="373"/>
      <c r="CH22" s="483"/>
      <c r="CI22" s="536" t="s">
        <v>1426</v>
      </c>
      <c r="CJ22" s="373"/>
      <c r="CK22" s="373"/>
      <c r="CL22" s="373" t="s">
        <v>390</v>
      </c>
      <c r="CM22" s="373">
        <f>IF(DB14="","",IF(CY14="⑥",6,IF(CY14="⑦",7,CY14)))</f>
        <v>2</v>
      </c>
      <c r="CN22" s="373"/>
      <c r="CO22" s="373"/>
      <c r="CP22" s="483"/>
      <c r="CQ22" s="536" t="s">
        <v>1426</v>
      </c>
      <c r="CR22" s="373"/>
      <c r="CS22" s="373"/>
      <c r="CT22" s="373" t="s">
        <v>390</v>
      </c>
      <c r="CU22" s="373">
        <f>IF(DB18="","",IF(CY18="⑥",6,IF(CY18="⑦",7,CY18)))</f>
        <v>0</v>
      </c>
      <c r="CV22" s="373"/>
      <c r="CW22" s="373"/>
      <c r="CX22" s="483"/>
      <c r="CY22" s="466"/>
      <c r="CZ22" s="467"/>
      <c r="DA22" s="467"/>
      <c r="DB22" s="467"/>
      <c r="DC22" s="467"/>
      <c r="DD22" s="467"/>
      <c r="DE22" s="467"/>
      <c r="DF22" s="676"/>
      <c r="DG22" s="516">
        <f>IF(COUNTIF(DH10:DJ23,1)=2,"直接対決","")</f>
      </c>
      <c r="DH22" s="409">
        <f>COUNTIF(CA22:CX23,"⑥")+COUNTIF(CA22:CX23,"⑦")</f>
        <v>3</v>
      </c>
      <c r="DI22" s="409"/>
      <c r="DJ22" s="409"/>
      <c r="DK22" s="417">
        <f>IF(CI10="","",3-DH22)</f>
        <v>0</v>
      </c>
      <c r="DL22" s="417"/>
      <c r="DM22" s="417"/>
      <c r="DN22" s="418"/>
    </row>
    <row r="23" spans="1:118" ht="12" customHeight="1">
      <c r="A23" s="13"/>
      <c r="B23" s="440"/>
      <c r="C23" s="365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458"/>
      <c r="T23" s="463"/>
      <c r="U23" s="366"/>
      <c r="V23" s="366"/>
      <c r="W23" s="366"/>
      <c r="X23" s="366"/>
      <c r="Y23" s="366"/>
      <c r="Z23" s="366"/>
      <c r="AA23" s="458"/>
      <c r="AB23" s="463"/>
      <c r="AC23" s="366"/>
      <c r="AD23" s="366"/>
      <c r="AE23" s="366"/>
      <c r="AF23" s="366"/>
      <c r="AG23" s="366"/>
      <c r="AH23" s="366"/>
      <c r="AI23" s="458"/>
      <c r="AJ23" s="463"/>
      <c r="AK23" s="366"/>
      <c r="AL23" s="366"/>
      <c r="AM23" s="366"/>
      <c r="AN23" s="366"/>
      <c r="AO23" s="366"/>
      <c r="AP23" s="366"/>
      <c r="AQ23" s="458"/>
      <c r="AR23" s="608"/>
      <c r="AS23" s="493"/>
      <c r="AT23" s="493"/>
      <c r="AU23" s="493"/>
      <c r="AV23" s="493"/>
      <c r="AW23" s="493"/>
      <c r="AX23" s="493"/>
      <c r="AY23" s="494"/>
      <c r="AZ23" s="404"/>
      <c r="BA23" s="426"/>
      <c r="BB23" s="426"/>
      <c r="BC23" s="426"/>
      <c r="BD23" s="423"/>
      <c r="BE23" s="423"/>
      <c r="BF23" s="423"/>
      <c r="BG23" s="424"/>
      <c r="BH23" s="233"/>
      <c r="BI23" s="440"/>
      <c r="BJ23" s="553"/>
      <c r="BK23" s="554"/>
      <c r="BL23" s="554"/>
      <c r="BM23" s="528"/>
      <c r="BN23" s="528"/>
      <c r="BO23" s="528"/>
      <c r="BP23" s="528"/>
      <c r="BQ23" s="528"/>
      <c r="BR23" s="557"/>
      <c r="BS23" s="528"/>
      <c r="BT23" s="528"/>
      <c r="BU23" s="528"/>
      <c r="BV23" s="528"/>
      <c r="BW23" s="528"/>
      <c r="BX23" s="528"/>
      <c r="BY23" s="528"/>
      <c r="BZ23" s="560"/>
      <c r="CA23" s="537"/>
      <c r="CB23" s="374"/>
      <c r="CC23" s="374"/>
      <c r="CD23" s="374"/>
      <c r="CE23" s="374"/>
      <c r="CF23" s="374"/>
      <c r="CG23" s="374"/>
      <c r="CH23" s="465"/>
      <c r="CI23" s="537"/>
      <c r="CJ23" s="374"/>
      <c r="CK23" s="374"/>
      <c r="CL23" s="374"/>
      <c r="CM23" s="374"/>
      <c r="CN23" s="374"/>
      <c r="CO23" s="374"/>
      <c r="CP23" s="465"/>
      <c r="CQ23" s="537"/>
      <c r="CR23" s="374"/>
      <c r="CS23" s="374"/>
      <c r="CT23" s="374"/>
      <c r="CU23" s="374"/>
      <c r="CV23" s="374"/>
      <c r="CW23" s="374"/>
      <c r="CX23" s="465"/>
      <c r="CY23" s="469"/>
      <c r="CZ23" s="470"/>
      <c r="DA23" s="470"/>
      <c r="DB23" s="470"/>
      <c r="DC23" s="470"/>
      <c r="DD23" s="470"/>
      <c r="DE23" s="470"/>
      <c r="DF23" s="677"/>
      <c r="DG23" s="517"/>
      <c r="DH23" s="410"/>
      <c r="DI23" s="410"/>
      <c r="DJ23" s="410"/>
      <c r="DK23" s="419"/>
      <c r="DL23" s="419"/>
      <c r="DM23" s="419"/>
      <c r="DN23" s="420"/>
    </row>
    <row r="24" spans="1:118" ht="19.5" customHeight="1" thickBot="1">
      <c r="A24" s="13"/>
      <c r="B24" s="13"/>
      <c r="C24" s="679" t="s">
        <v>391</v>
      </c>
      <c r="D24" s="526"/>
      <c r="E24" s="526"/>
      <c r="F24" s="366" t="str">
        <f>IF(C22="ここに","",VLOOKUP(C22,'登録ナンバー'!$A$1:$D$616,4,0))</f>
        <v>うさかめ</v>
      </c>
      <c r="G24" s="366"/>
      <c r="H24" s="366"/>
      <c r="I24" s="366"/>
      <c r="J24" s="366"/>
      <c r="K24" s="2"/>
      <c r="L24" s="366" t="s">
        <v>391</v>
      </c>
      <c r="M24" s="366"/>
      <c r="N24" s="366"/>
      <c r="O24" s="366" t="str">
        <f>IF(L22="ここに","",VLOOKUP(L22,'登録ナンバー'!$A$1:$D$616,4,0))</f>
        <v>うさかめ</v>
      </c>
      <c r="P24" s="366"/>
      <c r="Q24" s="366"/>
      <c r="R24" s="366"/>
      <c r="S24" s="458"/>
      <c r="T24" s="463"/>
      <c r="U24" s="366"/>
      <c r="V24" s="366"/>
      <c r="W24" s="366"/>
      <c r="X24" s="526"/>
      <c r="Y24" s="526"/>
      <c r="Z24" s="526"/>
      <c r="AA24" s="650"/>
      <c r="AB24" s="649"/>
      <c r="AC24" s="526"/>
      <c r="AD24" s="526"/>
      <c r="AE24" s="366"/>
      <c r="AF24" s="526"/>
      <c r="AG24" s="526"/>
      <c r="AH24" s="526"/>
      <c r="AI24" s="650"/>
      <c r="AJ24" s="649"/>
      <c r="AK24" s="526"/>
      <c r="AL24" s="526"/>
      <c r="AM24" s="526"/>
      <c r="AN24" s="526"/>
      <c r="AO24" s="526"/>
      <c r="AP24" s="526"/>
      <c r="AQ24" s="650"/>
      <c r="AR24" s="608"/>
      <c r="AS24" s="493"/>
      <c r="AT24" s="493"/>
      <c r="AU24" s="493"/>
      <c r="AV24" s="493"/>
      <c r="AW24" s="493"/>
      <c r="AX24" s="493"/>
      <c r="AY24" s="494"/>
      <c r="AZ24" s="391">
        <f>IF(OR(COUNTIF(BA10:BC23,2)=3,COUNTIF(BA10:BC23,1)=3),(AB25+AJ25+T25)/(AB25+AJ25+AF22+AN22+X22+T25),"")</f>
        <v>0.48484848484848486</v>
      </c>
      <c r="BA24" s="427"/>
      <c r="BB24" s="427"/>
      <c r="BC24" s="427"/>
      <c r="BD24" s="405">
        <f>IF(AZ24&lt;&gt;"",RANK(AZ24,AZ12:AZ25),RANK(BA22,BA10:BC23))</f>
        <v>3</v>
      </c>
      <c r="BE24" s="405"/>
      <c r="BF24" s="405"/>
      <c r="BG24" s="406"/>
      <c r="BH24" s="234"/>
      <c r="BI24" s="13"/>
      <c r="BJ24" s="553" t="s">
        <v>391</v>
      </c>
      <c r="BK24" s="554"/>
      <c r="BL24" s="554"/>
      <c r="BM24" s="528" t="s">
        <v>1017</v>
      </c>
      <c r="BN24" s="528"/>
      <c r="BO24" s="528"/>
      <c r="BP24" s="528"/>
      <c r="BQ24" s="528"/>
      <c r="BR24" s="124"/>
      <c r="BS24" s="557" t="s">
        <v>391</v>
      </c>
      <c r="BT24" s="557"/>
      <c r="BU24" s="557"/>
      <c r="BV24" s="528" t="s">
        <v>1017</v>
      </c>
      <c r="BW24" s="528"/>
      <c r="BX24" s="528"/>
      <c r="BY24" s="528"/>
      <c r="BZ24" s="560"/>
      <c r="CA24" s="657"/>
      <c r="CB24" s="655"/>
      <c r="CC24" s="655"/>
      <c r="CD24" s="374"/>
      <c r="CE24" s="655"/>
      <c r="CF24" s="655"/>
      <c r="CG24" s="655"/>
      <c r="CH24" s="656"/>
      <c r="CI24" s="657"/>
      <c r="CJ24" s="655"/>
      <c r="CK24" s="655"/>
      <c r="CL24" s="374"/>
      <c r="CM24" s="655"/>
      <c r="CN24" s="655"/>
      <c r="CO24" s="655"/>
      <c r="CP24" s="656"/>
      <c r="CQ24" s="657"/>
      <c r="CR24" s="655"/>
      <c r="CS24" s="655"/>
      <c r="CT24" s="655"/>
      <c r="CU24" s="655"/>
      <c r="CV24" s="655"/>
      <c r="CW24" s="655"/>
      <c r="CX24" s="656"/>
      <c r="CY24" s="469"/>
      <c r="CZ24" s="470"/>
      <c r="DA24" s="470"/>
      <c r="DB24" s="470"/>
      <c r="DC24" s="470"/>
      <c r="DD24" s="470"/>
      <c r="DE24" s="470"/>
      <c r="DF24" s="677"/>
      <c r="DG24" s="491">
        <f>IF(OR(COUNTIF(DH10:DJ23,2)=3,COUNTIF(DH10:DJ23,1)=3),(CI25+CQ25+CA25)/(CI25+CQ25+CM22+CU22+CE22+CA25),"")</f>
      </c>
      <c r="DH24" s="436"/>
      <c r="DI24" s="436"/>
      <c r="DJ24" s="436"/>
      <c r="DK24" s="432">
        <f>IF(DG24&lt;&gt;"",RANK(DG24,DG12:DG25),RANK(DH22,DH10:DJ23))</f>
        <v>1</v>
      </c>
      <c r="DL24" s="432"/>
      <c r="DM24" s="432"/>
      <c r="DN24" s="433"/>
    </row>
    <row r="25" spans="2:118" ht="69" customHeight="1" hidden="1" thickBot="1">
      <c r="B25" s="13"/>
      <c r="C25" s="667"/>
      <c r="D25" s="668"/>
      <c r="E25" s="668"/>
      <c r="F25" s="668"/>
      <c r="G25" s="668"/>
      <c r="H25" s="668"/>
      <c r="I25" s="668"/>
      <c r="J25" s="672"/>
      <c r="K25" s="69"/>
      <c r="L25" s="667"/>
      <c r="M25" s="668"/>
      <c r="N25" s="668"/>
      <c r="O25" s="668"/>
      <c r="P25" s="668"/>
      <c r="Q25" s="668"/>
      <c r="R25" s="668"/>
      <c r="S25" s="672"/>
      <c r="T25" s="67">
        <f>IF(T22="⑦","7",IF(T22="⑥","6",T22))</f>
        <v>2</v>
      </c>
      <c r="U25" s="46"/>
      <c r="V25" s="46"/>
      <c r="W25" s="46"/>
      <c r="X25" s="46"/>
      <c r="Y25" s="46"/>
      <c r="Z25" s="46"/>
      <c r="AA25" s="66"/>
      <c r="AB25" s="67" t="str">
        <f>IF(AB22="⑦","7",IF(AB22="⑥","6",AB22))</f>
        <v>7</v>
      </c>
      <c r="AC25" s="46"/>
      <c r="AD25" s="46"/>
      <c r="AE25" s="46"/>
      <c r="AF25" s="46"/>
      <c r="AG25" s="46"/>
      <c r="AH25" s="46"/>
      <c r="AI25" s="66"/>
      <c r="AJ25" s="67" t="str">
        <f>IF(AJ22="⑦","7",IF(AJ22="⑥","6",AJ22))</f>
        <v>7</v>
      </c>
      <c r="AK25" s="46"/>
      <c r="AL25" s="46"/>
      <c r="AM25" s="46"/>
      <c r="AN25" s="46"/>
      <c r="AO25" s="46"/>
      <c r="AP25" s="46"/>
      <c r="AQ25" s="66"/>
      <c r="AR25" s="608"/>
      <c r="AS25" s="493"/>
      <c r="AT25" s="493"/>
      <c r="AU25" s="493"/>
      <c r="AV25" s="493"/>
      <c r="AW25" s="493"/>
      <c r="AX25" s="493"/>
      <c r="AY25" s="494"/>
      <c r="AZ25" s="647"/>
      <c r="BA25" s="651"/>
      <c r="BB25" s="651"/>
      <c r="BC25" s="651"/>
      <c r="BD25" s="652"/>
      <c r="BE25" s="652"/>
      <c r="BF25" s="652"/>
      <c r="BG25" s="653"/>
      <c r="BH25" s="74"/>
      <c r="BI25" s="13"/>
      <c r="BJ25" s="555"/>
      <c r="BK25" s="556"/>
      <c r="BL25" s="556"/>
      <c r="BM25" s="124"/>
      <c r="BN25" s="124"/>
      <c r="BO25" s="124"/>
      <c r="BP25" s="124"/>
      <c r="BQ25" s="124"/>
      <c r="BR25" s="124"/>
      <c r="BS25" s="558"/>
      <c r="BT25" s="558"/>
      <c r="BU25" s="558"/>
      <c r="BV25" s="124"/>
      <c r="BW25" s="124"/>
      <c r="BX25" s="124"/>
      <c r="BY25" s="127"/>
      <c r="BZ25" s="128"/>
      <c r="CA25" s="349" t="str">
        <f>IF(CA22="⑦","7",IF(CA22="⑥","6",CA22))</f>
        <v>6</v>
      </c>
      <c r="CB25" s="350"/>
      <c r="CC25" s="350"/>
      <c r="CD25" s="350"/>
      <c r="CE25" s="350"/>
      <c r="CF25" s="350"/>
      <c r="CG25" s="350"/>
      <c r="CH25" s="351"/>
      <c r="CI25" s="349" t="str">
        <f>IF(CI22="⑦","7",IF(CI22="⑥","6",CI22))</f>
        <v>6</v>
      </c>
      <c r="CJ25" s="350"/>
      <c r="CK25" s="350"/>
      <c r="CL25" s="350"/>
      <c r="CM25" s="350"/>
      <c r="CN25" s="350"/>
      <c r="CO25" s="350"/>
      <c r="CP25" s="351"/>
      <c r="CQ25" s="349" t="str">
        <f>IF(CQ22="⑦","7",IF(CQ22="⑥","6",CQ22))</f>
        <v>6</v>
      </c>
      <c r="CR25" s="350"/>
      <c r="CS25" s="350"/>
      <c r="CT25" s="350"/>
      <c r="CU25" s="350"/>
      <c r="CV25" s="350"/>
      <c r="CW25" s="350"/>
      <c r="CX25" s="351"/>
      <c r="CY25" s="469"/>
      <c r="CZ25" s="470"/>
      <c r="DA25" s="470"/>
      <c r="DB25" s="470"/>
      <c r="DC25" s="470"/>
      <c r="DD25" s="470"/>
      <c r="DE25" s="470"/>
      <c r="DF25" s="677"/>
      <c r="DG25" s="678"/>
      <c r="DH25" s="660"/>
      <c r="DI25" s="660"/>
      <c r="DJ25" s="660"/>
      <c r="DK25" s="658"/>
      <c r="DL25" s="658"/>
      <c r="DM25" s="658"/>
      <c r="DN25" s="659"/>
    </row>
    <row r="26" spans="3:118" ht="12" customHeight="1">
      <c r="C26" s="61"/>
      <c r="D26" s="61"/>
      <c r="E26" s="61"/>
      <c r="F26" s="61"/>
      <c r="G26" s="61"/>
      <c r="H26" s="61"/>
      <c r="I26" s="45"/>
      <c r="J26" s="45"/>
      <c r="K26" s="41"/>
      <c r="L26" s="42"/>
      <c r="M26" s="42"/>
      <c r="N26" s="42"/>
      <c r="O26" s="42"/>
      <c r="P26" s="42"/>
      <c r="Q26" s="42"/>
      <c r="R26" s="42"/>
      <c r="S26" s="41"/>
      <c r="T26" s="42"/>
      <c r="U26" s="42"/>
      <c r="V26" s="42"/>
      <c r="W26" s="42"/>
      <c r="X26" s="46"/>
      <c r="Y26" s="46"/>
      <c r="Z26" s="46"/>
      <c r="AA26" s="4"/>
      <c r="AB26" s="4"/>
      <c r="AC26" s="4"/>
      <c r="AD26" s="4"/>
      <c r="AE26" s="4"/>
      <c r="AF26" s="4"/>
      <c r="AG26" s="4"/>
      <c r="AH26" s="4"/>
      <c r="AI26" s="4"/>
      <c r="AJ26" s="40"/>
      <c r="AK26" s="40"/>
      <c r="AL26" s="40"/>
      <c r="AM26" s="40"/>
      <c r="AN26" s="40"/>
      <c r="AO26" s="40"/>
      <c r="AP26" s="40"/>
      <c r="AQ26" s="43"/>
      <c r="AR26" s="43"/>
      <c r="AS26" s="43"/>
      <c r="AT26" s="43"/>
      <c r="AU26" s="44"/>
      <c r="AV26" s="44"/>
      <c r="AW26" s="44"/>
      <c r="AX26" s="44"/>
      <c r="AY26" s="51"/>
      <c r="AZ26" s="51"/>
      <c r="BA26" s="51"/>
      <c r="BB26" s="51"/>
      <c r="BC26" s="51"/>
      <c r="BD26" s="51"/>
      <c r="BE26" s="51"/>
      <c r="BF26" s="51"/>
      <c r="BG26" s="51"/>
      <c r="BH26" s="59"/>
      <c r="BJ26" s="61"/>
      <c r="BK26" s="61"/>
      <c r="BL26" s="61"/>
      <c r="BM26" s="61"/>
      <c r="BN26" s="61"/>
      <c r="BO26" s="61"/>
      <c r="BP26" s="45"/>
      <c r="BQ26" s="45"/>
      <c r="BR26" s="41"/>
      <c r="BS26" s="42"/>
      <c r="BT26" s="42"/>
      <c r="BU26" s="42"/>
      <c r="BV26" s="42"/>
      <c r="BW26" s="42"/>
      <c r="BX26" s="42"/>
      <c r="BY26" s="42"/>
      <c r="BZ26" s="41"/>
      <c r="CA26" s="42"/>
      <c r="CB26" s="42"/>
      <c r="CC26" s="42"/>
      <c r="CD26" s="42"/>
      <c r="CE26" s="46"/>
      <c r="CF26" s="46"/>
      <c r="CG26" s="46"/>
      <c r="CH26" s="4"/>
      <c r="CI26" s="4"/>
      <c r="CJ26" s="4"/>
      <c r="CK26" s="4"/>
      <c r="CL26" s="4"/>
      <c r="CM26" s="4"/>
      <c r="CN26" s="4"/>
      <c r="CO26" s="4"/>
      <c r="CP26" s="4"/>
      <c r="CQ26" s="40"/>
      <c r="CR26" s="40"/>
      <c r="CS26" s="40"/>
      <c r="CT26" s="40"/>
      <c r="CU26" s="40"/>
      <c r="CV26" s="40"/>
      <c r="CW26" s="40"/>
      <c r="CX26" s="43"/>
      <c r="CY26" s="43"/>
      <c r="CZ26" s="43"/>
      <c r="DA26" s="43"/>
      <c r="DB26" s="44"/>
      <c r="DC26" s="44"/>
      <c r="DD26" s="44"/>
      <c r="DE26" s="44"/>
      <c r="DF26" s="51"/>
      <c r="DG26" s="51"/>
      <c r="DH26" s="51"/>
      <c r="DI26" s="51"/>
      <c r="DJ26" s="51"/>
      <c r="DK26" s="51"/>
      <c r="DL26" s="51"/>
      <c r="DM26" s="51"/>
      <c r="DN26" s="51"/>
    </row>
    <row r="27" spans="3:118" ht="12" customHeight="1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</row>
    <row r="28" spans="3:118" ht="12" customHeight="1">
      <c r="C28" s="366" t="s">
        <v>1427</v>
      </c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2"/>
      <c r="BH28" s="2"/>
      <c r="BJ28" s="366" t="s">
        <v>1428</v>
      </c>
      <c r="BK28" s="366"/>
      <c r="BL28" s="366"/>
      <c r="BM28" s="366"/>
      <c r="BN28" s="366"/>
      <c r="BO28" s="366"/>
      <c r="BP28" s="366"/>
      <c r="BQ28" s="366"/>
      <c r="BR28" s="366"/>
      <c r="BS28" s="366"/>
      <c r="BT28" s="366"/>
      <c r="BU28" s="366"/>
      <c r="BV28" s="366"/>
      <c r="BW28" s="366"/>
      <c r="BX28" s="366"/>
      <c r="BY28" s="366"/>
      <c r="BZ28" s="366"/>
      <c r="CA28" s="366"/>
      <c r="CB28" s="366"/>
      <c r="CC28" s="366"/>
      <c r="CD28" s="366"/>
      <c r="CE28" s="366"/>
      <c r="CF28" s="366"/>
      <c r="CG28" s="366"/>
      <c r="CH28" s="366"/>
      <c r="CI28" s="366"/>
      <c r="CJ28" s="366"/>
      <c r="CK28" s="366"/>
      <c r="CL28" s="366"/>
      <c r="CM28" s="366"/>
      <c r="CN28" s="366"/>
      <c r="CO28" s="366"/>
      <c r="CP28" s="366"/>
      <c r="CQ28" s="366"/>
      <c r="CR28" s="366"/>
      <c r="CS28" s="366"/>
      <c r="CT28" s="366"/>
      <c r="CU28" s="366"/>
      <c r="CV28" s="366"/>
      <c r="CW28" s="366"/>
      <c r="CX28" s="366"/>
      <c r="CY28" s="366"/>
      <c r="CZ28" s="366"/>
      <c r="DA28" s="366"/>
      <c r="DB28" s="366"/>
      <c r="DC28" s="366"/>
      <c r="DD28" s="366"/>
      <c r="DE28" s="366"/>
      <c r="DF28" s="366"/>
      <c r="DG28" s="366"/>
      <c r="DH28" s="366"/>
      <c r="DI28" s="366"/>
      <c r="DJ28" s="366"/>
      <c r="DK28" s="366"/>
      <c r="DL28" s="366"/>
      <c r="DM28" s="366"/>
      <c r="DN28" s="2"/>
    </row>
    <row r="29" spans="3:118" ht="12" customHeight="1" thickBot="1">
      <c r="C29" s="526"/>
      <c r="D29" s="526"/>
      <c r="E29" s="526"/>
      <c r="F29" s="526"/>
      <c r="G29" s="526"/>
      <c r="H29" s="526"/>
      <c r="I29" s="526"/>
      <c r="J29" s="526"/>
      <c r="K29" s="526"/>
      <c r="L29" s="526"/>
      <c r="M29" s="526"/>
      <c r="N29" s="526"/>
      <c r="O29" s="526"/>
      <c r="P29" s="526"/>
      <c r="Q29" s="526"/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C29" s="526"/>
      <c r="AD29" s="526"/>
      <c r="AE29" s="526"/>
      <c r="AF29" s="526"/>
      <c r="AG29" s="526"/>
      <c r="AH29" s="526"/>
      <c r="AI29" s="526"/>
      <c r="AJ29" s="526"/>
      <c r="AK29" s="526"/>
      <c r="AL29" s="526"/>
      <c r="AM29" s="526"/>
      <c r="AN29" s="526"/>
      <c r="AO29" s="526"/>
      <c r="AP29" s="526"/>
      <c r="AQ29" s="526"/>
      <c r="AR29" s="526"/>
      <c r="AS29" s="526"/>
      <c r="AT29" s="526"/>
      <c r="AU29" s="526"/>
      <c r="AV29" s="526"/>
      <c r="AW29" s="526"/>
      <c r="AX29" s="526"/>
      <c r="AY29" s="526"/>
      <c r="AZ29" s="526"/>
      <c r="BA29" s="526"/>
      <c r="BB29" s="526"/>
      <c r="BC29" s="526"/>
      <c r="BD29" s="526"/>
      <c r="BE29" s="526"/>
      <c r="BF29" s="526"/>
      <c r="BG29" s="2"/>
      <c r="BH29" s="2"/>
      <c r="BJ29" s="526"/>
      <c r="BK29" s="526"/>
      <c r="BL29" s="526"/>
      <c r="BM29" s="526"/>
      <c r="BN29" s="526"/>
      <c r="BO29" s="526"/>
      <c r="BP29" s="526"/>
      <c r="BQ29" s="526"/>
      <c r="BR29" s="526"/>
      <c r="BS29" s="526"/>
      <c r="BT29" s="526"/>
      <c r="BU29" s="526"/>
      <c r="BV29" s="526"/>
      <c r="BW29" s="526"/>
      <c r="BX29" s="526"/>
      <c r="BY29" s="526"/>
      <c r="BZ29" s="526"/>
      <c r="CA29" s="526"/>
      <c r="CB29" s="526"/>
      <c r="CC29" s="526"/>
      <c r="CD29" s="526"/>
      <c r="CE29" s="526"/>
      <c r="CF29" s="526"/>
      <c r="CG29" s="526"/>
      <c r="CH29" s="526"/>
      <c r="CI29" s="526"/>
      <c r="CJ29" s="526"/>
      <c r="CK29" s="526"/>
      <c r="CL29" s="526"/>
      <c r="CM29" s="526"/>
      <c r="CN29" s="526"/>
      <c r="CO29" s="526"/>
      <c r="CP29" s="526"/>
      <c r="CQ29" s="526"/>
      <c r="CR29" s="526"/>
      <c r="CS29" s="526"/>
      <c r="CT29" s="526"/>
      <c r="CU29" s="526"/>
      <c r="CV29" s="526"/>
      <c r="CW29" s="526"/>
      <c r="CX29" s="526"/>
      <c r="CY29" s="526"/>
      <c r="CZ29" s="526"/>
      <c r="DA29" s="526"/>
      <c r="DB29" s="526"/>
      <c r="DC29" s="526"/>
      <c r="DD29" s="526"/>
      <c r="DE29" s="526"/>
      <c r="DF29" s="526"/>
      <c r="DG29" s="526"/>
      <c r="DH29" s="526"/>
      <c r="DI29" s="526"/>
      <c r="DJ29" s="526"/>
      <c r="DK29" s="526"/>
      <c r="DL29" s="526"/>
      <c r="DM29" s="526"/>
      <c r="DN29" s="2"/>
    </row>
    <row r="30" spans="1:118" ht="12" customHeight="1">
      <c r="A30" s="13"/>
      <c r="C30" s="365" t="s">
        <v>399</v>
      </c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458"/>
      <c r="T30" s="461" t="str">
        <f>F34</f>
        <v>金武</v>
      </c>
      <c r="U30" s="438"/>
      <c r="V30" s="438"/>
      <c r="W30" s="438"/>
      <c r="X30" s="438"/>
      <c r="Y30" s="438"/>
      <c r="Z30" s="438"/>
      <c r="AA30" s="462"/>
      <c r="AB30" s="463" t="str">
        <f>F38</f>
        <v>古市</v>
      </c>
      <c r="AC30" s="366"/>
      <c r="AD30" s="366"/>
      <c r="AE30" s="366"/>
      <c r="AF30" s="366"/>
      <c r="AG30" s="366"/>
      <c r="AH30" s="366"/>
      <c r="AI30" s="366"/>
      <c r="AJ30" s="461" t="str">
        <f>F42</f>
        <v>片岡</v>
      </c>
      <c r="AK30" s="438"/>
      <c r="AL30" s="438"/>
      <c r="AM30" s="438"/>
      <c r="AN30" s="438"/>
      <c r="AO30" s="438"/>
      <c r="AP30" s="438"/>
      <c r="AQ30" s="462"/>
      <c r="AR30" s="461" t="str">
        <f>F46</f>
        <v>川上</v>
      </c>
      <c r="AS30" s="438"/>
      <c r="AT30" s="438"/>
      <c r="AU30" s="438"/>
      <c r="AV30" s="438"/>
      <c r="AW30" s="438"/>
      <c r="AX30" s="438"/>
      <c r="AY30" s="550"/>
      <c r="AZ30" s="490">
        <f>IF(AZ36&lt;&gt;"","取得","")</f>
      </c>
      <c r="BA30" s="46"/>
      <c r="BB30" s="438" t="s">
        <v>386</v>
      </c>
      <c r="BC30" s="438"/>
      <c r="BD30" s="438"/>
      <c r="BE30" s="438"/>
      <c r="BF30" s="438"/>
      <c r="BG30" s="439"/>
      <c r="BH30" s="232"/>
      <c r="BJ30" s="365" t="s">
        <v>402</v>
      </c>
      <c r="BK30" s="366"/>
      <c r="BL30" s="366"/>
      <c r="BM30" s="366"/>
      <c r="BN30" s="366"/>
      <c r="BO30" s="366"/>
      <c r="BP30" s="366"/>
      <c r="BQ30" s="366"/>
      <c r="BR30" s="366"/>
      <c r="BS30" s="366"/>
      <c r="BT30" s="366"/>
      <c r="BU30" s="366"/>
      <c r="BV30" s="366"/>
      <c r="BW30" s="366"/>
      <c r="BX30" s="366"/>
      <c r="BY30" s="366"/>
      <c r="BZ30" s="458"/>
      <c r="CA30" s="461" t="str">
        <f>BM34</f>
        <v>永里</v>
      </c>
      <c r="CB30" s="438"/>
      <c r="CC30" s="438"/>
      <c r="CD30" s="438"/>
      <c r="CE30" s="438"/>
      <c r="CF30" s="438"/>
      <c r="CG30" s="438"/>
      <c r="CH30" s="462"/>
      <c r="CI30" s="463" t="str">
        <f>BM38</f>
        <v>西川</v>
      </c>
      <c r="CJ30" s="366"/>
      <c r="CK30" s="366"/>
      <c r="CL30" s="366"/>
      <c r="CM30" s="366"/>
      <c r="CN30" s="366"/>
      <c r="CO30" s="366"/>
      <c r="CP30" s="366"/>
      <c r="CQ30" s="461" t="str">
        <f>BM42</f>
        <v>山本</v>
      </c>
      <c r="CR30" s="438"/>
      <c r="CS30" s="438"/>
      <c r="CT30" s="438"/>
      <c r="CU30" s="438"/>
      <c r="CV30" s="438"/>
      <c r="CW30" s="438"/>
      <c r="CX30" s="462"/>
      <c r="CY30" s="461" t="str">
        <f>BM46</f>
        <v>池端</v>
      </c>
      <c r="CZ30" s="438"/>
      <c r="DA30" s="438"/>
      <c r="DB30" s="438"/>
      <c r="DC30" s="438"/>
      <c r="DD30" s="438"/>
      <c r="DE30" s="438"/>
      <c r="DF30" s="550"/>
      <c r="DG30" s="490" t="str">
        <f>IF(DG36&lt;&gt;"","取得","")</f>
        <v>取得</v>
      </c>
      <c r="DH30" s="46"/>
      <c r="DI30" s="438" t="s">
        <v>386</v>
      </c>
      <c r="DJ30" s="438"/>
      <c r="DK30" s="438"/>
      <c r="DL30" s="438"/>
      <c r="DM30" s="438"/>
      <c r="DN30" s="439"/>
    </row>
    <row r="31" spans="1:118" ht="12" customHeight="1">
      <c r="A31" s="13"/>
      <c r="C31" s="365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458"/>
      <c r="T31" s="463"/>
      <c r="U31" s="366"/>
      <c r="V31" s="366"/>
      <c r="W31" s="366"/>
      <c r="X31" s="366"/>
      <c r="Y31" s="366"/>
      <c r="Z31" s="366"/>
      <c r="AA31" s="458"/>
      <c r="AB31" s="463"/>
      <c r="AC31" s="366"/>
      <c r="AD31" s="366"/>
      <c r="AE31" s="366"/>
      <c r="AF31" s="366"/>
      <c r="AG31" s="366"/>
      <c r="AH31" s="366"/>
      <c r="AI31" s="366"/>
      <c r="AJ31" s="463"/>
      <c r="AK31" s="366"/>
      <c r="AL31" s="366"/>
      <c r="AM31" s="366"/>
      <c r="AN31" s="366"/>
      <c r="AO31" s="366"/>
      <c r="AP31" s="366"/>
      <c r="AQ31" s="458"/>
      <c r="AR31" s="463"/>
      <c r="AS31" s="366"/>
      <c r="AT31" s="366"/>
      <c r="AU31" s="366"/>
      <c r="AV31" s="366"/>
      <c r="AW31" s="366"/>
      <c r="AX31" s="366"/>
      <c r="AY31" s="441"/>
      <c r="AZ31" s="443"/>
      <c r="BB31" s="366"/>
      <c r="BC31" s="366"/>
      <c r="BD31" s="366"/>
      <c r="BE31" s="366"/>
      <c r="BF31" s="366"/>
      <c r="BG31" s="440"/>
      <c r="BH31" s="232"/>
      <c r="BJ31" s="365"/>
      <c r="BK31" s="366"/>
      <c r="BL31" s="366"/>
      <c r="BM31" s="366"/>
      <c r="BN31" s="366"/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66"/>
      <c r="BZ31" s="458"/>
      <c r="CA31" s="463"/>
      <c r="CB31" s="366"/>
      <c r="CC31" s="366"/>
      <c r="CD31" s="366"/>
      <c r="CE31" s="366"/>
      <c r="CF31" s="366"/>
      <c r="CG31" s="366"/>
      <c r="CH31" s="458"/>
      <c r="CI31" s="463"/>
      <c r="CJ31" s="366"/>
      <c r="CK31" s="366"/>
      <c r="CL31" s="366"/>
      <c r="CM31" s="366"/>
      <c r="CN31" s="366"/>
      <c r="CO31" s="366"/>
      <c r="CP31" s="366"/>
      <c r="CQ31" s="463"/>
      <c r="CR31" s="366"/>
      <c r="CS31" s="366"/>
      <c r="CT31" s="366"/>
      <c r="CU31" s="366"/>
      <c r="CV31" s="366"/>
      <c r="CW31" s="366"/>
      <c r="CX31" s="458"/>
      <c r="CY31" s="463"/>
      <c r="CZ31" s="366"/>
      <c r="DA31" s="366"/>
      <c r="DB31" s="366"/>
      <c r="DC31" s="366"/>
      <c r="DD31" s="366"/>
      <c r="DE31" s="366"/>
      <c r="DF31" s="441"/>
      <c r="DG31" s="443"/>
      <c r="DI31" s="366"/>
      <c r="DJ31" s="366"/>
      <c r="DK31" s="366"/>
      <c r="DL31" s="366"/>
      <c r="DM31" s="366"/>
      <c r="DN31" s="440"/>
    </row>
    <row r="32" spans="1:118" ht="12" customHeight="1">
      <c r="A32" s="13"/>
      <c r="C32" s="365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458"/>
      <c r="T32" s="463" t="str">
        <f>O34</f>
        <v>佐合</v>
      </c>
      <c r="U32" s="366"/>
      <c r="V32" s="366"/>
      <c r="W32" s="366"/>
      <c r="X32" s="366"/>
      <c r="Y32" s="366"/>
      <c r="Z32" s="366"/>
      <c r="AA32" s="458"/>
      <c r="AB32" s="463" t="str">
        <f>O38</f>
        <v>佐竹</v>
      </c>
      <c r="AC32" s="366"/>
      <c r="AD32" s="366"/>
      <c r="AE32" s="366"/>
      <c r="AF32" s="366"/>
      <c r="AG32" s="366"/>
      <c r="AH32" s="366"/>
      <c r="AI32" s="366"/>
      <c r="AJ32" s="463" t="str">
        <f>O42</f>
        <v>竹下</v>
      </c>
      <c r="AK32" s="366"/>
      <c r="AL32" s="366"/>
      <c r="AM32" s="366"/>
      <c r="AN32" s="366"/>
      <c r="AO32" s="366"/>
      <c r="AP32" s="366"/>
      <c r="AQ32" s="458"/>
      <c r="AR32" s="366" t="str">
        <f>O46</f>
        <v>今井</v>
      </c>
      <c r="AS32" s="366"/>
      <c r="AT32" s="366"/>
      <c r="AU32" s="366"/>
      <c r="AV32" s="366"/>
      <c r="AW32" s="366"/>
      <c r="AX32" s="366"/>
      <c r="AY32" s="441"/>
      <c r="AZ32" s="443">
        <f>IF(AZ36&lt;&gt;"","ゲーム率","")</f>
      </c>
      <c r="BA32" s="366"/>
      <c r="BB32" s="366" t="s">
        <v>387</v>
      </c>
      <c r="BC32" s="366"/>
      <c r="BD32" s="366"/>
      <c r="BE32" s="366"/>
      <c r="BF32" s="366"/>
      <c r="BG32" s="440"/>
      <c r="BH32" s="232"/>
      <c r="BJ32" s="365"/>
      <c r="BK32" s="366"/>
      <c r="BL32" s="366"/>
      <c r="BM32" s="366"/>
      <c r="BN32" s="366"/>
      <c r="BO32" s="366"/>
      <c r="BP32" s="366"/>
      <c r="BQ32" s="366"/>
      <c r="BR32" s="366"/>
      <c r="BS32" s="366"/>
      <c r="BT32" s="366"/>
      <c r="BU32" s="366"/>
      <c r="BV32" s="366"/>
      <c r="BW32" s="366"/>
      <c r="BX32" s="366"/>
      <c r="BY32" s="366"/>
      <c r="BZ32" s="458"/>
      <c r="CA32" s="463" t="str">
        <f>BV34</f>
        <v>永松</v>
      </c>
      <c r="CB32" s="366"/>
      <c r="CC32" s="366"/>
      <c r="CD32" s="366"/>
      <c r="CE32" s="366"/>
      <c r="CF32" s="366"/>
      <c r="CG32" s="366"/>
      <c r="CH32" s="458"/>
      <c r="CI32" s="463" t="str">
        <f>BV38</f>
        <v>藤原</v>
      </c>
      <c r="CJ32" s="366"/>
      <c r="CK32" s="366"/>
      <c r="CL32" s="366"/>
      <c r="CM32" s="366"/>
      <c r="CN32" s="366"/>
      <c r="CO32" s="366"/>
      <c r="CP32" s="366"/>
      <c r="CQ32" s="463" t="str">
        <f>BV42</f>
        <v>古株</v>
      </c>
      <c r="CR32" s="366"/>
      <c r="CS32" s="366"/>
      <c r="CT32" s="366"/>
      <c r="CU32" s="366"/>
      <c r="CV32" s="366"/>
      <c r="CW32" s="366"/>
      <c r="CX32" s="458"/>
      <c r="CY32" s="366" t="str">
        <f>BV46</f>
        <v>土肥</v>
      </c>
      <c r="CZ32" s="366"/>
      <c r="DA32" s="366"/>
      <c r="DB32" s="366"/>
      <c r="DC32" s="366"/>
      <c r="DD32" s="366"/>
      <c r="DE32" s="366"/>
      <c r="DF32" s="441"/>
      <c r="DG32" s="443" t="str">
        <f>IF(DG36&lt;&gt;"","ゲーム率","")</f>
        <v>ゲーム率</v>
      </c>
      <c r="DH32" s="366"/>
      <c r="DI32" s="366" t="s">
        <v>387</v>
      </c>
      <c r="DJ32" s="366"/>
      <c r="DK32" s="366"/>
      <c r="DL32" s="366"/>
      <c r="DM32" s="366"/>
      <c r="DN32" s="440"/>
    </row>
    <row r="33" spans="1:118" ht="12" customHeight="1">
      <c r="A33" s="13"/>
      <c r="C33" s="459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460"/>
      <c r="T33" s="464"/>
      <c r="U33" s="292"/>
      <c r="V33" s="292"/>
      <c r="W33" s="292"/>
      <c r="X33" s="292"/>
      <c r="Y33" s="292"/>
      <c r="Z33" s="292"/>
      <c r="AA33" s="460"/>
      <c r="AB33" s="464"/>
      <c r="AC33" s="292"/>
      <c r="AD33" s="292"/>
      <c r="AE33" s="292"/>
      <c r="AF33" s="292"/>
      <c r="AG33" s="292"/>
      <c r="AH33" s="292"/>
      <c r="AI33" s="292"/>
      <c r="AJ33" s="464"/>
      <c r="AK33" s="292"/>
      <c r="AL33" s="292"/>
      <c r="AM33" s="292"/>
      <c r="AN33" s="292"/>
      <c r="AO33" s="292"/>
      <c r="AP33" s="292"/>
      <c r="AQ33" s="460"/>
      <c r="AR33" s="292"/>
      <c r="AS33" s="292"/>
      <c r="AT33" s="292"/>
      <c r="AU33" s="292"/>
      <c r="AV33" s="292"/>
      <c r="AW33" s="292"/>
      <c r="AX33" s="292"/>
      <c r="AY33" s="442"/>
      <c r="AZ33" s="444"/>
      <c r="BA33" s="292"/>
      <c r="BB33" s="292"/>
      <c r="BC33" s="292"/>
      <c r="BD33" s="292"/>
      <c r="BE33" s="292"/>
      <c r="BF33" s="292"/>
      <c r="BG33" s="445"/>
      <c r="BH33" s="232"/>
      <c r="BJ33" s="459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460"/>
      <c r="CA33" s="464"/>
      <c r="CB33" s="292"/>
      <c r="CC33" s="292"/>
      <c r="CD33" s="292"/>
      <c r="CE33" s="292"/>
      <c r="CF33" s="292"/>
      <c r="CG33" s="292"/>
      <c r="CH33" s="460"/>
      <c r="CI33" s="464"/>
      <c r="CJ33" s="292"/>
      <c r="CK33" s="292"/>
      <c r="CL33" s="292"/>
      <c r="CM33" s="292"/>
      <c r="CN33" s="292"/>
      <c r="CO33" s="292"/>
      <c r="CP33" s="292"/>
      <c r="CQ33" s="464"/>
      <c r="CR33" s="292"/>
      <c r="CS33" s="292"/>
      <c r="CT33" s="292"/>
      <c r="CU33" s="292"/>
      <c r="CV33" s="292"/>
      <c r="CW33" s="292"/>
      <c r="CX33" s="460"/>
      <c r="CY33" s="292"/>
      <c r="CZ33" s="292"/>
      <c r="DA33" s="292"/>
      <c r="DB33" s="292"/>
      <c r="DC33" s="292"/>
      <c r="DD33" s="292"/>
      <c r="DE33" s="292"/>
      <c r="DF33" s="442"/>
      <c r="DG33" s="444"/>
      <c r="DH33" s="292"/>
      <c r="DI33" s="292"/>
      <c r="DJ33" s="292"/>
      <c r="DK33" s="292"/>
      <c r="DL33" s="292"/>
      <c r="DM33" s="292"/>
      <c r="DN33" s="445"/>
    </row>
    <row r="34" spans="1:118" s="2" customFormat="1" ht="12" customHeight="1">
      <c r="A34" s="73"/>
      <c r="B34" s="587">
        <f>BD36</f>
        <v>1</v>
      </c>
      <c r="C34" s="372" t="s">
        <v>388</v>
      </c>
      <c r="D34" s="371"/>
      <c r="E34" s="371"/>
      <c r="F34" s="373" t="s">
        <v>40</v>
      </c>
      <c r="G34" s="373"/>
      <c r="H34" s="373"/>
      <c r="I34" s="373"/>
      <c r="J34" s="373"/>
      <c r="K34" s="373" t="s">
        <v>389</v>
      </c>
      <c r="L34" s="373" t="s">
        <v>41</v>
      </c>
      <c r="M34" s="373"/>
      <c r="N34" s="373"/>
      <c r="O34" s="373" t="s">
        <v>41</v>
      </c>
      <c r="P34" s="373"/>
      <c r="Q34" s="373"/>
      <c r="R34" s="373"/>
      <c r="S34" s="483"/>
      <c r="T34" s="596">
        <f>IF(AB34="","丸付き数字は試合順番","")</f>
      </c>
      <c r="U34" s="597"/>
      <c r="V34" s="597"/>
      <c r="W34" s="597"/>
      <c r="X34" s="597"/>
      <c r="Y34" s="597"/>
      <c r="Z34" s="597"/>
      <c r="AA34" s="598"/>
      <c r="AB34" s="594" t="s">
        <v>1426</v>
      </c>
      <c r="AC34" s="511"/>
      <c r="AD34" s="511"/>
      <c r="AE34" s="511" t="s">
        <v>390</v>
      </c>
      <c r="AF34" s="511">
        <v>4</v>
      </c>
      <c r="AG34" s="511"/>
      <c r="AH34" s="511"/>
      <c r="AI34" s="548"/>
      <c r="AJ34" s="594" t="s">
        <v>1426</v>
      </c>
      <c r="AK34" s="511"/>
      <c r="AL34" s="511"/>
      <c r="AM34" s="511" t="s">
        <v>390</v>
      </c>
      <c r="AN34" s="373">
        <v>0</v>
      </c>
      <c r="AO34" s="373"/>
      <c r="AP34" s="373"/>
      <c r="AQ34" s="483"/>
      <c r="AR34" s="594" t="s">
        <v>1426</v>
      </c>
      <c r="AS34" s="511"/>
      <c r="AT34" s="511" t="s">
        <v>390</v>
      </c>
      <c r="AU34" s="511">
        <v>0</v>
      </c>
      <c r="AV34" s="511"/>
      <c r="AW34" s="511"/>
      <c r="AX34" s="511"/>
      <c r="AY34" s="643"/>
      <c r="AZ34" s="516">
        <f>IF(COUNTIF(BA34:BC47,1)=2,"直接対決","")</f>
      </c>
      <c r="BA34" s="409">
        <f>COUNTIF(T34:AY35,"⑥")+COUNTIF(T34:AY35,"⑦")</f>
        <v>3</v>
      </c>
      <c r="BB34" s="409"/>
      <c r="BC34" s="409"/>
      <c r="BD34" s="417">
        <f>IF(AB34="","",3-BA34)</f>
        <v>0</v>
      </c>
      <c r="BE34" s="417"/>
      <c r="BF34" s="417"/>
      <c r="BG34" s="418"/>
      <c r="BH34" s="233"/>
      <c r="BI34" s="587">
        <f>DK36</f>
        <v>1</v>
      </c>
      <c r="BJ34" s="551" t="s">
        <v>1429</v>
      </c>
      <c r="BK34" s="552"/>
      <c r="BL34" s="552"/>
      <c r="BM34" s="527" t="str">
        <f>IF(BJ34="ここに","",VLOOKUP(BJ34,'登録ナンバー'!$A$1:$C$619,2,0))</f>
        <v>永里</v>
      </c>
      <c r="BN34" s="527"/>
      <c r="BO34" s="527"/>
      <c r="BP34" s="527"/>
      <c r="BQ34" s="527"/>
      <c r="BR34" s="557" t="s">
        <v>389</v>
      </c>
      <c r="BS34" s="527" t="s">
        <v>39</v>
      </c>
      <c r="BT34" s="527"/>
      <c r="BU34" s="527"/>
      <c r="BV34" s="527" t="str">
        <f>IF(BS34="ここに","",VLOOKUP(BS34,'登録ナンバー'!$A$1:$C$619,2,0))</f>
        <v>永松</v>
      </c>
      <c r="BW34" s="527"/>
      <c r="BX34" s="527"/>
      <c r="BY34" s="527"/>
      <c r="BZ34" s="527"/>
      <c r="CA34" s="596">
        <f>IF(CI34="","丸付き数字は試合順番","")</f>
      </c>
      <c r="CB34" s="597"/>
      <c r="CC34" s="597"/>
      <c r="CD34" s="597"/>
      <c r="CE34" s="597"/>
      <c r="CF34" s="597"/>
      <c r="CG34" s="597"/>
      <c r="CH34" s="598"/>
      <c r="CI34" s="594">
        <v>4</v>
      </c>
      <c r="CJ34" s="511"/>
      <c r="CK34" s="511"/>
      <c r="CL34" s="511" t="s">
        <v>390</v>
      </c>
      <c r="CM34" s="511">
        <v>6</v>
      </c>
      <c r="CN34" s="511"/>
      <c r="CO34" s="511"/>
      <c r="CP34" s="548"/>
      <c r="CQ34" s="594" t="s">
        <v>1360</v>
      </c>
      <c r="CR34" s="511"/>
      <c r="CS34" s="511"/>
      <c r="CT34" s="511" t="s">
        <v>390</v>
      </c>
      <c r="CU34" s="373">
        <v>0</v>
      </c>
      <c r="CV34" s="373"/>
      <c r="CW34" s="373"/>
      <c r="CX34" s="483"/>
      <c r="CY34" s="594" t="s">
        <v>1360</v>
      </c>
      <c r="CZ34" s="511"/>
      <c r="DA34" s="511" t="s">
        <v>390</v>
      </c>
      <c r="DB34" s="511">
        <v>2</v>
      </c>
      <c r="DC34" s="511"/>
      <c r="DD34" s="511"/>
      <c r="DE34" s="511"/>
      <c r="DF34" s="643"/>
      <c r="DG34" s="516">
        <f>IF(COUNTIF(DH34:DJ47,1)=2,"直接対決","")</f>
      </c>
      <c r="DH34" s="409">
        <f>COUNTIF(CA34:DF35,"⑥")+COUNTIF(CA34:DF35,"⑦")</f>
        <v>2</v>
      </c>
      <c r="DI34" s="409"/>
      <c r="DJ34" s="409"/>
      <c r="DK34" s="417">
        <f>IF(CI34="","",3-DH34)</f>
        <v>1</v>
      </c>
      <c r="DL34" s="417"/>
      <c r="DM34" s="417"/>
      <c r="DN34" s="418"/>
    </row>
    <row r="35" spans="1:118" s="2" customFormat="1" ht="12" customHeight="1">
      <c r="A35" s="73"/>
      <c r="B35" s="587"/>
      <c r="C35" s="365"/>
      <c r="D35" s="366"/>
      <c r="E35" s="366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465"/>
      <c r="T35" s="599"/>
      <c r="U35" s="600"/>
      <c r="V35" s="600"/>
      <c r="W35" s="600"/>
      <c r="X35" s="600"/>
      <c r="Y35" s="600"/>
      <c r="Z35" s="600"/>
      <c r="AA35" s="601"/>
      <c r="AB35" s="595"/>
      <c r="AC35" s="512"/>
      <c r="AD35" s="512"/>
      <c r="AE35" s="512"/>
      <c r="AF35" s="512"/>
      <c r="AG35" s="512"/>
      <c r="AH35" s="512"/>
      <c r="AI35" s="549"/>
      <c r="AJ35" s="595"/>
      <c r="AK35" s="512"/>
      <c r="AL35" s="512"/>
      <c r="AM35" s="512"/>
      <c r="AN35" s="374"/>
      <c r="AO35" s="374"/>
      <c r="AP35" s="374"/>
      <c r="AQ35" s="465"/>
      <c r="AR35" s="595"/>
      <c r="AS35" s="512"/>
      <c r="AT35" s="512"/>
      <c r="AU35" s="512"/>
      <c r="AV35" s="512"/>
      <c r="AW35" s="512"/>
      <c r="AX35" s="512"/>
      <c r="AY35" s="644"/>
      <c r="AZ35" s="517"/>
      <c r="BA35" s="410"/>
      <c r="BB35" s="410"/>
      <c r="BC35" s="410"/>
      <c r="BD35" s="419"/>
      <c r="BE35" s="419"/>
      <c r="BF35" s="419"/>
      <c r="BG35" s="420"/>
      <c r="BH35" s="233"/>
      <c r="BI35" s="587"/>
      <c r="BJ35" s="553"/>
      <c r="BK35" s="554"/>
      <c r="BL35" s="554"/>
      <c r="BM35" s="528"/>
      <c r="BN35" s="528"/>
      <c r="BO35" s="528"/>
      <c r="BP35" s="528"/>
      <c r="BQ35" s="528"/>
      <c r="BR35" s="557"/>
      <c r="BS35" s="528"/>
      <c r="BT35" s="528"/>
      <c r="BU35" s="528"/>
      <c r="BV35" s="528"/>
      <c r="BW35" s="528"/>
      <c r="BX35" s="528"/>
      <c r="BY35" s="528"/>
      <c r="BZ35" s="528"/>
      <c r="CA35" s="599"/>
      <c r="CB35" s="600"/>
      <c r="CC35" s="600"/>
      <c r="CD35" s="600"/>
      <c r="CE35" s="600"/>
      <c r="CF35" s="600"/>
      <c r="CG35" s="600"/>
      <c r="CH35" s="601"/>
      <c r="CI35" s="595"/>
      <c r="CJ35" s="512"/>
      <c r="CK35" s="512"/>
      <c r="CL35" s="512"/>
      <c r="CM35" s="512"/>
      <c r="CN35" s="512"/>
      <c r="CO35" s="512"/>
      <c r="CP35" s="549"/>
      <c r="CQ35" s="595"/>
      <c r="CR35" s="512"/>
      <c r="CS35" s="512"/>
      <c r="CT35" s="512"/>
      <c r="CU35" s="374"/>
      <c r="CV35" s="374"/>
      <c r="CW35" s="374"/>
      <c r="CX35" s="465"/>
      <c r="CY35" s="595"/>
      <c r="CZ35" s="512"/>
      <c r="DA35" s="512"/>
      <c r="DB35" s="512"/>
      <c r="DC35" s="512"/>
      <c r="DD35" s="512"/>
      <c r="DE35" s="512"/>
      <c r="DF35" s="644"/>
      <c r="DG35" s="517"/>
      <c r="DH35" s="410"/>
      <c r="DI35" s="410"/>
      <c r="DJ35" s="410"/>
      <c r="DK35" s="419"/>
      <c r="DL35" s="419"/>
      <c r="DM35" s="419"/>
      <c r="DN35" s="420"/>
    </row>
    <row r="36" spans="1:118" ht="21" customHeight="1">
      <c r="A36" s="13"/>
      <c r="C36" s="365" t="s">
        <v>391</v>
      </c>
      <c r="D36" s="366"/>
      <c r="E36" s="366"/>
      <c r="F36" s="374" t="s">
        <v>1017</v>
      </c>
      <c r="G36" s="374"/>
      <c r="H36" s="374"/>
      <c r="I36" s="374"/>
      <c r="J36" s="374"/>
      <c r="K36" s="207"/>
      <c r="L36" s="374" t="s">
        <v>391</v>
      </c>
      <c r="M36" s="374"/>
      <c r="N36" s="374"/>
      <c r="O36" s="374" t="s">
        <v>1017</v>
      </c>
      <c r="P36" s="374"/>
      <c r="Q36" s="374"/>
      <c r="R36" s="374"/>
      <c r="S36" s="465"/>
      <c r="T36" s="599"/>
      <c r="U36" s="600"/>
      <c r="V36" s="600"/>
      <c r="W36" s="600"/>
      <c r="X36" s="600"/>
      <c r="Y36" s="600"/>
      <c r="Z36" s="600"/>
      <c r="AA36" s="601"/>
      <c r="AB36" s="595"/>
      <c r="AC36" s="512"/>
      <c r="AD36" s="512"/>
      <c r="AE36" s="512"/>
      <c r="AF36" s="512"/>
      <c r="AG36" s="512"/>
      <c r="AH36" s="512"/>
      <c r="AI36" s="549"/>
      <c r="AJ36" s="595"/>
      <c r="AK36" s="512"/>
      <c r="AL36" s="512"/>
      <c r="AM36" s="512"/>
      <c r="AN36" s="374"/>
      <c r="AO36" s="374"/>
      <c r="AP36" s="374"/>
      <c r="AQ36" s="465"/>
      <c r="AR36" s="595"/>
      <c r="AS36" s="512"/>
      <c r="AT36" s="512"/>
      <c r="AU36" s="512"/>
      <c r="AV36" s="512"/>
      <c r="AW36" s="512"/>
      <c r="AX36" s="512"/>
      <c r="AY36" s="644"/>
      <c r="AZ36" s="491">
        <f>IF(OR(COUNTIF(BA34:BC47,2)=3,COUNTIF(BA34:BC47,1)=3),(AB37+AJ37+AR37)/(AB37+AJ37+AF34+AN34+AW34+AR37),"")</f>
      </c>
      <c r="BA36" s="436"/>
      <c r="BB36" s="436"/>
      <c r="BC36" s="436"/>
      <c r="BD36" s="432">
        <f>IF(AZ36&lt;&gt;"",RANK(AZ36,AZ36:AZ49),RANK(BA34,BA34:BC47))</f>
        <v>1</v>
      </c>
      <c r="BE36" s="432"/>
      <c r="BF36" s="432"/>
      <c r="BG36" s="433"/>
      <c r="BH36" s="234"/>
      <c r="BJ36" s="553" t="s">
        <v>391</v>
      </c>
      <c r="BK36" s="554"/>
      <c r="BL36" s="554"/>
      <c r="BM36" s="528" t="str">
        <f>IF(BJ34="ここに","",VLOOKUP(BJ34,'登録ナンバー'!$A$1:$D$619,4,0))</f>
        <v>Kテニス</v>
      </c>
      <c r="BN36" s="528"/>
      <c r="BO36" s="528"/>
      <c r="BP36" s="528"/>
      <c r="BQ36" s="528"/>
      <c r="BR36" s="124"/>
      <c r="BS36" s="557" t="s">
        <v>391</v>
      </c>
      <c r="BT36" s="557"/>
      <c r="BU36" s="557"/>
      <c r="BV36" s="528" t="str">
        <f>IF(BS34="ここに","",VLOOKUP(BS34,'登録ナンバー'!$A$1:$D$619,4,0))</f>
        <v>Kテニス</v>
      </c>
      <c r="BW36" s="528"/>
      <c r="BX36" s="528"/>
      <c r="BY36" s="528"/>
      <c r="BZ36" s="560"/>
      <c r="CA36" s="599"/>
      <c r="CB36" s="600"/>
      <c r="CC36" s="600"/>
      <c r="CD36" s="600"/>
      <c r="CE36" s="600"/>
      <c r="CF36" s="600"/>
      <c r="CG36" s="600"/>
      <c r="CH36" s="601"/>
      <c r="CI36" s="595"/>
      <c r="CJ36" s="512"/>
      <c r="CK36" s="512"/>
      <c r="CL36" s="512"/>
      <c r="CM36" s="512"/>
      <c r="CN36" s="512"/>
      <c r="CO36" s="512"/>
      <c r="CP36" s="549"/>
      <c r="CQ36" s="595"/>
      <c r="CR36" s="512"/>
      <c r="CS36" s="512"/>
      <c r="CT36" s="512"/>
      <c r="CU36" s="374"/>
      <c r="CV36" s="374"/>
      <c r="CW36" s="374"/>
      <c r="CX36" s="465"/>
      <c r="CY36" s="595"/>
      <c r="CZ36" s="512"/>
      <c r="DA36" s="512"/>
      <c r="DB36" s="512"/>
      <c r="DC36" s="512"/>
      <c r="DD36" s="512"/>
      <c r="DE36" s="512"/>
      <c r="DF36" s="644"/>
      <c r="DG36" s="491">
        <f>IF(OR(COUNTIF(DH34:DJ47,2)=3,COUNTIF(DH34:DJ47,1)=3),(CI37+CQ37+CY37)/(CI37+CQ37+CM34+CU34+DB34+CY37),"")</f>
        <v>0.6666666666666666</v>
      </c>
      <c r="DH36" s="436"/>
      <c r="DI36" s="436"/>
      <c r="DJ36" s="436"/>
      <c r="DK36" s="432">
        <f>IF(DG36&lt;&gt;"",RANK(DG36,DG36:DG49),RANK(DH34,DH34:DJ47))</f>
        <v>1</v>
      </c>
      <c r="DL36" s="432"/>
      <c r="DM36" s="432"/>
      <c r="DN36" s="433"/>
    </row>
    <row r="37" spans="1:118" ht="3" customHeight="1" hidden="1">
      <c r="A37" s="13"/>
      <c r="C37" s="365"/>
      <c r="D37" s="366"/>
      <c r="E37" s="366"/>
      <c r="F37" s="207"/>
      <c r="G37" s="207"/>
      <c r="H37" s="207"/>
      <c r="I37" s="207"/>
      <c r="J37" s="207"/>
      <c r="K37" s="207"/>
      <c r="L37" s="377"/>
      <c r="M37" s="374"/>
      <c r="N37" s="374"/>
      <c r="O37" s="207"/>
      <c r="P37" s="207"/>
      <c r="Q37" s="207"/>
      <c r="R37" s="227"/>
      <c r="S37" s="228"/>
      <c r="T37" s="602"/>
      <c r="U37" s="603"/>
      <c r="V37" s="603"/>
      <c r="W37" s="603"/>
      <c r="X37" s="603"/>
      <c r="Y37" s="603"/>
      <c r="Z37" s="603"/>
      <c r="AA37" s="604"/>
      <c r="AB37" s="329" t="str">
        <f>IF(AB34="⑦","7",IF(AB34="⑥","6",AB34))</f>
        <v>6</v>
      </c>
      <c r="AC37" s="330"/>
      <c r="AD37" s="330"/>
      <c r="AE37" s="330"/>
      <c r="AF37" s="330"/>
      <c r="AG37" s="330"/>
      <c r="AH37" s="330"/>
      <c r="AI37" s="331"/>
      <c r="AJ37" s="329" t="str">
        <f>IF(AJ34="⑦","7",IF(AJ34="⑥","6",AJ34))</f>
        <v>6</v>
      </c>
      <c r="AK37" s="330"/>
      <c r="AL37" s="330"/>
      <c r="AM37" s="330"/>
      <c r="AN37" s="330"/>
      <c r="AO37" s="330"/>
      <c r="AP37" s="330"/>
      <c r="AQ37" s="331"/>
      <c r="AR37" s="330" t="str">
        <f>IF(AR34="⑦","7",IF(AR34="⑥","6",AR34))</f>
        <v>6</v>
      </c>
      <c r="AS37" s="330"/>
      <c r="AT37" s="330"/>
      <c r="AU37" s="339"/>
      <c r="AV37" s="207"/>
      <c r="AW37" s="339"/>
      <c r="AX37" s="339"/>
      <c r="AY37" s="348"/>
      <c r="AZ37" s="492"/>
      <c r="BA37" s="437"/>
      <c r="BB37" s="437"/>
      <c r="BC37" s="437"/>
      <c r="BD37" s="434"/>
      <c r="BE37" s="434"/>
      <c r="BF37" s="434"/>
      <c r="BG37" s="435"/>
      <c r="BH37" s="234"/>
      <c r="BJ37" s="555"/>
      <c r="BK37" s="556"/>
      <c r="BL37" s="556"/>
      <c r="BM37" s="124"/>
      <c r="BN37" s="124"/>
      <c r="BO37" s="124"/>
      <c r="BP37" s="124"/>
      <c r="BQ37" s="125"/>
      <c r="BR37" s="124"/>
      <c r="BS37" s="558"/>
      <c r="BT37" s="558"/>
      <c r="BU37" s="558"/>
      <c r="BV37" s="124"/>
      <c r="BW37" s="124"/>
      <c r="BX37" s="124"/>
      <c r="BY37" s="127"/>
      <c r="BZ37" s="150"/>
      <c r="CA37" s="602"/>
      <c r="CB37" s="603"/>
      <c r="CC37" s="603"/>
      <c r="CD37" s="603"/>
      <c r="CE37" s="603"/>
      <c r="CF37" s="603"/>
      <c r="CG37" s="603"/>
      <c r="CH37" s="604"/>
      <c r="CI37" s="329">
        <f>IF(CI34="⑦","7",IF(CI34="⑥","6",CI34))</f>
        <v>4</v>
      </c>
      <c r="CJ37" s="330"/>
      <c r="CK37" s="330"/>
      <c r="CL37" s="330"/>
      <c r="CM37" s="330"/>
      <c r="CN37" s="330"/>
      <c r="CO37" s="330"/>
      <c r="CP37" s="331"/>
      <c r="CQ37" s="329" t="str">
        <f>IF(CQ34="⑦","7",IF(CQ34="⑥","6",CQ34))</f>
        <v>6</v>
      </c>
      <c r="CR37" s="330"/>
      <c r="CS37" s="330"/>
      <c r="CT37" s="330"/>
      <c r="CU37" s="330"/>
      <c r="CV37" s="330"/>
      <c r="CW37" s="330"/>
      <c r="CX37" s="331"/>
      <c r="CY37" s="330" t="str">
        <f>IF(CY34="⑦","7",IF(CY34="⑥","6",CY34))</f>
        <v>6</v>
      </c>
      <c r="CZ37" s="330"/>
      <c r="DA37" s="330"/>
      <c r="DB37" s="339"/>
      <c r="DC37" s="207"/>
      <c r="DD37" s="339"/>
      <c r="DE37" s="339"/>
      <c r="DF37" s="348"/>
      <c r="DG37" s="492"/>
      <c r="DH37" s="437"/>
      <c r="DI37" s="437"/>
      <c r="DJ37" s="437"/>
      <c r="DK37" s="434"/>
      <c r="DL37" s="434"/>
      <c r="DM37" s="434"/>
      <c r="DN37" s="435"/>
    </row>
    <row r="38" spans="1:118" ht="12" customHeight="1">
      <c r="A38" s="13"/>
      <c r="B38" s="587">
        <f>BD40</f>
        <v>3</v>
      </c>
      <c r="C38" s="372" t="s">
        <v>1430</v>
      </c>
      <c r="D38" s="371"/>
      <c r="E38" s="371"/>
      <c r="F38" s="371" t="str">
        <f>IF(C38="ここに","",VLOOKUP(C38,'登録ナンバー'!$A$1:$C$616,2,0))</f>
        <v>古市</v>
      </c>
      <c r="G38" s="371"/>
      <c r="H38" s="371"/>
      <c r="I38" s="371"/>
      <c r="J38" s="371"/>
      <c r="K38" s="371" t="s">
        <v>389</v>
      </c>
      <c r="L38" s="371" t="s">
        <v>1431</v>
      </c>
      <c r="M38" s="371"/>
      <c r="N38" s="371"/>
      <c r="O38" s="371" t="str">
        <f>IF(L38="ここに","",VLOOKUP(L38,'登録ナンバー'!$A$1:$C$616,2,0))</f>
        <v>佐竹</v>
      </c>
      <c r="P38" s="371"/>
      <c r="Q38" s="371"/>
      <c r="R38" s="371"/>
      <c r="S38" s="568"/>
      <c r="T38" s="584">
        <f>IF(AB34="","",IF(AND(AF34=6,AB34&lt;&gt;"⑦"),"⑥",IF(AF34=7,"⑦",AF34)))</f>
        <v>4</v>
      </c>
      <c r="U38" s="371"/>
      <c r="V38" s="371"/>
      <c r="W38" s="371" t="s">
        <v>390</v>
      </c>
      <c r="X38" s="371">
        <f>IF(AB34="","",IF(AB34="⑥",6,IF(AB34="⑦",7,AB34)))</f>
        <v>6</v>
      </c>
      <c r="Y38" s="371"/>
      <c r="Z38" s="371"/>
      <c r="AA38" s="568"/>
      <c r="AB38" s="477"/>
      <c r="AC38" s="478"/>
      <c r="AD38" s="478"/>
      <c r="AE38" s="478"/>
      <c r="AF38" s="478"/>
      <c r="AG38" s="478"/>
      <c r="AH38" s="478"/>
      <c r="AI38" s="669"/>
      <c r="AJ38" s="546" t="s">
        <v>1376</v>
      </c>
      <c r="AK38" s="453"/>
      <c r="AL38" s="453"/>
      <c r="AM38" s="453" t="s">
        <v>390</v>
      </c>
      <c r="AN38" s="371">
        <v>1</v>
      </c>
      <c r="AO38" s="371"/>
      <c r="AP38" s="371"/>
      <c r="AQ38" s="568"/>
      <c r="AR38" s="546">
        <v>4</v>
      </c>
      <c r="AS38" s="453"/>
      <c r="AT38" s="453" t="s">
        <v>390</v>
      </c>
      <c r="AU38" s="453">
        <v>6</v>
      </c>
      <c r="AV38" s="453"/>
      <c r="AW38" s="453"/>
      <c r="AX38" s="453"/>
      <c r="AY38" s="641"/>
      <c r="AZ38" s="403">
        <f>IF(COUNTIF(BA34:BC49,1)=2,"直接対決","")</f>
      </c>
      <c r="BA38" s="425">
        <f>COUNTIF(T38:AY39,"⑥")+COUNTIF(T38:AY39,"⑦")</f>
        <v>1</v>
      </c>
      <c r="BB38" s="425"/>
      <c r="BC38" s="425"/>
      <c r="BD38" s="421">
        <f>IF(AB34="","",3-BA38)</f>
        <v>2</v>
      </c>
      <c r="BE38" s="421"/>
      <c r="BF38" s="421"/>
      <c r="BG38" s="422"/>
      <c r="BH38" s="233"/>
      <c r="BI38" s="587">
        <f>DK40</f>
        <v>2</v>
      </c>
      <c r="BJ38" s="551" t="s">
        <v>1432</v>
      </c>
      <c r="BK38" s="552"/>
      <c r="BL38" s="552"/>
      <c r="BM38" s="566" t="str">
        <f>IF(BJ38="ここに","",VLOOKUP(BJ38,'登録ナンバー'!$A$1:$C$619,2,0))</f>
        <v>西川</v>
      </c>
      <c r="BN38" s="566"/>
      <c r="BO38" s="566"/>
      <c r="BP38" s="566"/>
      <c r="BQ38" s="566"/>
      <c r="BR38" s="562" t="s">
        <v>389</v>
      </c>
      <c r="BS38" s="566" t="s">
        <v>43</v>
      </c>
      <c r="BT38" s="566"/>
      <c r="BU38" s="566"/>
      <c r="BV38" s="566" t="str">
        <f>IF(BS38="ここに","",VLOOKUP(BS38,'登録ナンバー'!$A$1:$C$619,2,0))</f>
        <v>藤原</v>
      </c>
      <c r="BW38" s="566"/>
      <c r="BX38" s="566"/>
      <c r="BY38" s="566"/>
      <c r="BZ38" s="615"/>
      <c r="CA38" s="617" t="str">
        <f>IF(CI34="","",IF(AND(CM34=6,CI34&lt;&gt;"⑦"),"⑥",IF(CM34=7,"⑦",CM34)))</f>
        <v>⑥</v>
      </c>
      <c r="CB38" s="367"/>
      <c r="CC38" s="367"/>
      <c r="CD38" s="367" t="s">
        <v>390</v>
      </c>
      <c r="CE38" s="367">
        <f>IF(CI34="","",IF(CI34="⑥",6,IF(CI34="⑦",7,CI34)))</f>
        <v>4</v>
      </c>
      <c r="CF38" s="367"/>
      <c r="CG38" s="367"/>
      <c r="CH38" s="369"/>
      <c r="CI38" s="540"/>
      <c r="CJ38" s="541"/>
      <c r="CK38" s="541"/>
      <c r="CL38" s="541"/>
      <c r="CM38" s="541"/>
      <c r="CN38" s="541"/>
      <c r="CO38" s="541"/>
      <c r="CP38" s="661"/>
      <c r="CQ38" s="538" t="s">
        <v>1360</v>
      </c>
      <c r="CR38" s="388"/>
      <c r="CS38" s="388"/>
      <c r="CT38" s="388" t="s">
        <v>390</v>
      </c>
      <c r="CU38" s="367">
        <v>2</v>
      </c>
      <c r="CV38" s="367"/>
      <c r="CW38" s="367"/>
      <c r="CX38" s="369"/>
      <c r="CY38" s="538">
        <v>4</v>
      </c>
      <c r="CZ38" s="388"/>
      <c r="DA38" s="388" t="s">
        <v>390</v>
      </c>
      <c r="DB38" s="388">
        <v>6</v>
      </c>
      <c r="DC38" s="388"/>
      <c r="DD38" s="388"/>
      <c r="DE38" s="388"/>
      <c r="DF38" s="645"/>
      <c r="DG38" s="399">
        <f>IF(COUNTIF(DH34:DJ49,1)=2,"直接対決","")</f>
      </c>
      <c r="DH38" s="415">
        <f>COUNTIF(CA38:DF39,"⑥")+COUNTIF(CA38:DF39,"⑦")</f>
        <v>2</v>
      </c>
      <c r="DI38" s="415"/>
      <c r="DJ38" s="415"/>
      <c r="DK38" s="428">
        <f>IF(CI34="","",3-DH38)</f>
        <v>1</v>
      </c>
      <c r="DL38" s="428"/>
      <c r="DM38" s="428"/>
      <c r="DN38" s="429"/>
    </row>
    <row r="39" spans="1:118" ht="12" customHeight="1">
      <c r="A39" s="13"/>
      <c r="B39" s="587"/>
      <c r="C39" s="365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458"/>
      <c r="T39" s="463"/>
      <c r="U39" s="366"/>
      <c r="V39" s="366"/>
      <c r="W39" s="366"/>
      <c r="X39" s="366"/>
      <c r="Y39" s="366"/>
      <c r="Z39" s="366"/>
      <c r="AA39" s="458"/>
      <c r="AB39" s="479"/>
      <c r="AC39" s="480"/>
      <c r="AD39" s="480"/>
      <c r="AE39" s="480"/>
      <c r="AF39" s="480"/>
      <c r="AG39" s="480"/>
      <c r="AH39" s="480"/>
      <c r="AI39" s="670"/>
      <c r="AJ39" s="547"/>
      <c r="AK39" s="454"/>
      <c r="AL39" s="454"/>
      <c r="AM39" s="454"/>
      <c r="AN39" s="366"/>
      <c r="AO39" s="366"/>
      <c r="AP39" s="366"/>
      <c r="AQ39" s="458"/>
      <c r="AR39" s="547"/>
      <c r="AS39" s="454"/>
      <c r="AT39" s="454"/>
      <c r="AU39" s="454"/>
      <c r="AV39" s="454"/>
      <c r="AW39" s="454"/>
      <c r="AX39" s="454"/>
      <c r="AY39" s="642"/>
      <c r="AZ39" s="404"/>
      <c r="BA39" s="426"/>
      <c r="BB39" s="426"/>
      <c r="BC39" s="426"/>
      <c r="BD39" s="423"/>
      <c r="BE39" s="423"/>
      <c r="BF39" s="423"/>
      <c r="BG39" s="424"/>
      <c r="BH39" s="233"/>
      <c r="BI39" s="587"/>
      <c r="BJ39" s="553"/>
      <c r="BK39" s="554"/>
      <c r="BL39" s="554"/>
      <c r="BM39" s="567"/>
      <c r="BN39" s="567"/>
      <c r="BO39" s="567"/>
      <c r="BP39" s="567"/>
      <c r="BQ39" s="567"/>
      <c r="BR39" s="562"/>
      <c r="BS39" s="567"/>
      <c r="BT39" s="567"/>
      <c r="BU39" s="567"/>
      <c r="BV39" s="567"/>
      <c r="BW39" s="567"/>
      <c r="BX39" s="567"/>
      <c r="BY39" s="567"/>
      <c r="BZ39" s="616"/>
      <c r="CA39" s="618"/>
      <c r="CB39" s="368"/>
      <c r="CC39" s="368"/>
      <c r="CD39" s="368"/>
      <c r="CE39" s="368"/>
      <c r="CF39" s="368"/>
      <c r="CG39" s="368"/>
      <c r="CH39" s="370"/>
      <c r="CI39" s="542"/>
      <c r="CJ39" s="543"/>
      <c r="CK39" s="543"/>
      <c r="CL39" s="543"/>
      <c r="CM39" s="543"/>
      <c r="CN39" s="543"/>
      <c r="CO39" s="543"/>
      <c r="CP39" s="662"/>
      <c r="CQ39" s="539"/>
      <c r="CR39" s="389"/>
      <c r="CS39" s="389"/>
      <c r="CT39" s="389"/>
      <c r="CU39" s="368"/>
      <c r="CV39" s="368"/>
      <c r="CW39" s="368"/>
      <c r="CX39" s="370"/>
      <c r="CY39" s="539"/>
      <c r="CZ39" s="389"/>
      <c r="DA39" s="389"/>
      <c r="DB39" s="389"/>
      <c r="DC39" s="389"/>
      <c r="DD39" s="389"/>
      <c r="DE39" s="389"/>
      <c r="DF39" s="646"/>
      <c r="DG39" s="400"/>
      <c r="DH39" s="416"/>
      <c r="DI39" s="416"/>
      <c r="DJ39" s="416"/>
      <c r="DK39" s="430"/>
      <c r="DL39" s="430"/>
      <c r="DM39" s="430"/>
      <c r="DN39" s="431"/>
    </row>
    <row r="40" spans="1:118" ht="18" customHeight="1">
      <c r="A40" s="13"/>
      <c r="B40" s="13"/>
      <c r="C40" s="365" t="s">
        <v>391</v>
      </c>
      <c r="D40" s="366"/>
      <c r="E40" s="366"/>
      <c r="F40" s="366" t="str">
        <f>IF(C38="ここに","",VLOOKUP(C38,'登録ナンバー'!$A$1:$D$616,4,0))</f>
        <v>ぼんズ</v>
      </c>
      <c r="G40" s="366"/>
      <c r="H40" s="366"/>
      <c r="I40" s="366"/>
      <c r="J40" s="366"/>
      <c r="K40" s="2"/>
      <c r="L40" s="366" t="s">
        <v>391</v>
      </c>
      <c r="M40" s="366"/>
      <c r="N40" s="366"/>
      <c r="O40" s="366" t="str">
        <f>IF(L38="ここに","",VLOOKUP(L38,'登録ナンバー'!$A$1:$D$616,4,0))</f>
        <v>ぼんズ</v>
      </c>
      <c r="P40" s="366"/>
      <c r="Q40" s="366"/>
      <c r="R40" s="366"/>
      <c r="S40" s="458"/>
      <c r="T40" s="463"/>
      <c r="U40" s="366"/>
      <c r="V40" s="366"/>
      <c r="W40" s="366"/>
      <c r="X40" s="366"/>
      <c r="Y40" s="366"/>
      <c r="Z40" s="366"/>
      <c r="AA40" s="458"/>
      <c r="AB40" s="479"/>
      <c r="AC40" s="480"/>
      <c r="AD40" s="480"/>
      <c r="AE40" s="480"/>
      <c r="AF40" s="480"/>
      <c r="AG40" s="480"/>
      <c r="AH40" s="480"/>
      <c r="AI40" s="670"/>
      <c r="AJ40" s="547"/>
      <c r="AK40" s="454"/>
      <c r="AL40" s="454"/>
      <c r="AM40" s="454"/>
      <c r="AN40" s="366"/>
      <c r="AO40" s="366"/>
      <c r="AP40" s="366"/>
      <c r="AQ40" s="458"/>
      <c r="AR40" s="547"/>
      <c r="AS40" s="454"/>
      <c r="AT40" s="454"/>
      <c r="AU40" s="454"/>
      <c r="AV40" s="454"/>
      <c r="AW40" s="454"/>
      <c r="AX40" s="454"/>
      <c r="AY40" s="642"/>
      <c r="AZ40" s="391">
        <f>IF(OR(COUNTIF(BA34:BC47,2)=3,COUNTIF(BA34:BC47,1)=3),(T41+AJ41+AR41)/(T41+AJ41+X38+AN38+AW38+AR41),"")</f>
      </c>
      <c r="BA40" s="366"/>
      <c r="BB40" s="366"/>
      <c r="BC40" s="366"/>
      <c r="BD40" s="405">
        <f>IF(AZ40&lt;&gt;"",RANK(AZ40,AZ36:AZ49),RANK(BA38,BA34:BC47))</f>
        <v>3</v>
      </c>
      <c r="BE40" s="405"/>
      <c r="BF40" s="405"/>
      <c r="BG40" s="406"/>
      <c r="BH40" s="234"/>
      <c r="BI40" s="13"/>
      <c r="BJ40" s="553" t="s">
        <v>391</v>
      </c>
      <c r="BK40" s="554"/>
      <c r="BL40" s="554"/>
      <c r="BM40" s="567" t="str">
        <f>IF(BJ38="ここに","",VLOOKUP(BJ38,'登録ナンバー'!$A$1:$D$619,4,0))</f>
        <v>ぼんズ</v>
      </c>
      <c r="BN40" s="567"/>
      <c r="BO40" s="567"/>
      <c r="BP40" s="567"/>
      <c r="BQ40" s="567"/>
      <c r="BR40" s="316"/>
      <c r="BS40" s="562" t="s">
        <v>391</v>
      </c>
      <c r="BT40" s="562"/>
      <c r="BU40" s="562"/>
      <c r="BV40" s="567" t="str">
        <f>IF(BS38="ここに","",VLOOKUP(BS38,'登録ナンバー'!$A$1:$D$619,4,0))</f>
        <v>ぼんズ</v>
      </c>
      <c r="BW40" s="567"/>
      <c r="BX40" s="567"/>
      <c r="BY40" s="567"/>
      <c r="BZ40" s="616"/>
      <c r="CA40" s="618"/>
      <c r="CB40" s="368"/>
      <c r="CC40" s="368"/>
      <c r="CD40" s="368"/>
      <c r="CE40" s="368"/>
      <c r="CF40" s="368"/>
      <c r="CG40" s="368"/>
      <c r="CH40" s="370"/>
      <c r="CI40" s="542"/>
      <c r="CJ40" s="543"/>
      <c r="CK40" s="543"/>
      <c r="CL40" s="543"/>
      <c r="CM40" s="543"/>
      <c r="CN40" s="543"/>
      <c r="CO40" s="543"/>
      <c r="CP40" s="662"/>
      <c r="CQ40" s="539"/>
      <c r="CR40" s="389"/>
      <c r="CS40" s="389"/>
      <c r="CT40" s="389"/>
      <c r="CU40" s="368"/>
      <c r="CV40" s="368"/>
      <c r="CW40" s="368"/>
      <c r="CX40" s="370"/>
      <c r="CY40" s="539"/>
      <c r="CZ40" s="389"/>
      <c r="DA40" s="389"/>
      <c r="DB40" s="389"/>
      <c r="DC40" s="389"/>
      <c r="DD40" s="389"/>
      <c r="DE40" s="389"/>
      <c r="DF40" s="646"/>
      <c r="DG40" s="401">
        <f>IF(OR(COUNTIF(DH34:DJ47,2)=3,COUNTIF(DH34:DJ47,1)=3),(CA41+CQ41+CY41)/(CA41+CQ41+CE38+CU38+DB38+CY41),"")</f>
        <v>0.5714285714285714</v>
      </c>
      <c r="DH40" s="368"/>
      <c r="DI40" s="368"/>
      <c r="DJ40" s="368"/>
      <c r="DK40" s="411">
        <v>2</v>
      </c>
      <c r="DL40" s="411"/>
      <c r="DM40" s="411"/>
      <c r="DN40" s="412"/>
    </row>
    <row r="41" spans="1:118" ht="3.75" customHeight="1" hidden="1">
      <c r="A41" s="13"/>
      <c r="B41" s="13"/>
      <c r="C41" s="365"/>
      <c r="D41" s="366"/>
      <c r="E41" s="366"/>
      <c r="F41" s="2"/>
      <c r="G41" s="2"/>
      <c r="H41" s="2"/>
      <c r="I41" s="2"/>
      <c r="J41" s="2"/>
      <c r="K41" s="2"/>
      <c r="L41" s="365"/>
      <c r="M41" s="366"/>
      <c r="N41" s="366"/>
      <c r="O41" s="2"/>
      <c r="P41" s="2"/>
      <c r="Q41" s="2"/>
      <c r="R41" s="10"/>
      <c r="S41" s="32"/>
      <c r="T41" s="28">
        <f>IF(T38="⑦","7",IF(T38="⑥","6",T38))</f>
        <v>4</v>
      </c>
      <c r="U41" s="10"/>
      <c r="V41" s="10"/>
      <c r="W41" s="10"/>
      <c r="X41" s="10"/>
      <c r="Y41" s="10"/>
      <c r="Z41" s="10"/>
      <c r="AA41" s="32"/>
      <c r="AB41" s="481"/>
      <c r="AC41" s="482"/>
      <c r="AD41" s="482"/>
      <c r="AE41" s="482"/>
      <c r="AF41" s="482"/>
      <c r="AG41" s="482"/>
      <c r="AH41" s="482"/>
      <c r="AI41" s="671"/>
      <c r="AJ41" s="28" t="str">
        <f>IF(AJ38="⑦","7",IF(AJ38="⑥","6",AJ38))</f>
        <v>6</v>
      </c>
      <c r="AK41" s="29"/>
      <c r="AL41" s="29"/>
      <c r="AM41" s="29"/>
      <c r="AN41" s="29"/>
      <c r="AO41" s="29"/>
      <c r="AP41" s="29"/>
      <c r="AQ41" s="30"/>
      <c r="AR41" s="29">
        <f>IF(AR38="⑦","7",IF(AR38="⑥","6",AR38))</f>
        <v>4</v>
      </c>
      <c r="AS41" s="29"/>
      <c r="AT41" s="29"/>
      <c r="AU41" s="29"/>
      <c r="AV41" s="29"/>
      <c r="AW41" s="29"/>
      <c r="AX41" s="29"/>
      <c r="AY41" s="36"/>
      <c r="AZ41" s="392"/>
      <c r="BA41" s="292"/>
      <c r="BB41" s="292"/>
      <c r="BC41" s="292"/>
      <c r="BD41" s="407"/>
      <c r="BE41" s="407"/>
      <c r="BF41" s="407"/>
      <c r="BG41" s="408"/>
      <c r="BH41" s="234"/>
      <c r="BI41" s="13"/>
      <c r="BJ41" s="555"/>
      <c r="BK41" s="556"/>
      <c r="BL41" s="556"/>
      <c r="BM41" s="316"/>
      <c r="BN41" s="316"/>
      <c r="BO41" s="316"/>
      <c r="BP41" s="316"/>
      <c r="BQ41" s="318"/>
      <c r="BR41" s="316"/>
      <c r="BS41" s="563"/>
      <c r="BT41" s="563"/>
      <c r="BU41" s="563"/>
      <c r="BV41" s="316"/>
      <c r="BW41" s="316"/>
      <c r="BX41" s="316"/>
      <c r="BY41" s="320"/>
      <c r="BZ41" s="352"/>
      <c r="CA41" s="324" t="str">
        <f>IF(CA38="⑦","7",IF(CA38="⑥","6",CA38))</f>
        <v>6</v>
      </c>
      <c r="CB41" s="325"/>
      <c r="CC41" s="325"/>
      <c r="CD41" s="325"/>
      <c r="CE41" s="325"/>
      <c r="CF41" s="325"/>
      <c r="CG41" s="325"/>
      <c r="CH41" s="326"/>
      <c r="CI41" s="544"/>
      <c r="CJ41" s="545"/>
      <c r="CK41" s="545"/>
      <c r="CL41" s="545"/>
      <c r="CM41" s="545"/>
      <c r="CN41" s="545"/>
      <c r="CO41" s="545"/>
      <c r="CP41" s="663"/>
      <c r="CQ41" s="324" t="str">
        <f>IF(CQ38="⑦","7",IF(CQ38="⑥","6",CQ38))</f>
        <v>6</v>
      </c>
      <c r="CR41" s="327"/>
      <c r="CS41" s="327"/>
      <c r="CT41" s="327"/>
      <c r="CU41" s="327"/>
      <c r="CV41" s="327"/>
      <c r="CW41" s="327"/>
      <c r="CX41" s="328"/>
      <c r="CY41" s="327">
        <f>IF(CY38="⑦","7",IF(CY38="⑥","6",CY38))</f>
        <v>4</v>
      </c>
      <c r="CZ41" s="327"/>
      <c r="DA41" s="327"/>
      <c r="DB41" s="327"/>
      <c r="DC41" s="327"/>
      <c r="DD41" s="327"/>
      <c r="DE41" s="327"/>
      <c r="DF41" s="346"/>
      <c r="DG41" s="402"/>
      <c r="DH41" s="383"/>
      <c r="DI41" s="383"/>
      <c r="DJ41" s="383"/>
      <c r="DK41" s="413"/>
      <c r="DL41" s="413"/>
      <c r="DM41" s="413"/>
      <c r="DN41" s="414"/>
    </row>
    <row r="42" spans="1:118" ht="12" customHeight="1">
      <c r="A42" s="13"/>
      <c r="B42" s="587">
        <f>BD44</f>
        <v>4</v>
      </c>
      <c r="C42" s="372" t="s">
        <v>1433</v>
      </c>
      <c r="D42" s="371"/>
      <c r="E42" s="371"/>
      <c r="F42" s="371" t="str">
        <f>IF(C42="ここに","",VLOOKUP(C42,'登録ナンバー'!$A$1:$C$616,2,0))</f>
        <v>片岡</v>
      </c>
      <c r="G42" s="371"/>
      <c r="H42" s="371"/>
      <c r="I42" s="371"/>
      <c r="J42" s="371"/>
      <c r="K42" s="371" t="s">
        <v>389</v>
      </c>
      <c r="L42" s="371" t="s">
        <v>1434</v>
      </c>
      <c r="M42" s="371"/>
      <c r="N42" s="371"/>
      <c r="O42" s="371" t="str">
        <f>IF(L42="ここに","",VLOOKUP(L42,'登録ナンバー'!$A$1:$C$616,2,0))</f>
        <v>竹下</v>
      </c>
      <c r="P42" s="371"/>
      <c r="Q42" s="371"/>
      <c r="R42" s="371"/>
      <c r="S42" s="568"/>
      <c r="T42" s="584">
        <f>IF(AN34="","",IF(AND(AN34=6,AJ34&lt;&gt;"⑦"),"⑥",IF(AN34=7,"⑦",AN34)))</f>
        <v>0</v>
      </c>
      <c r="U42" s="371"/>
      <c r="V42" s="371"/>
      <c r="W42" s="371" t="s">
        <v>390</v>
      </c>
      <c r="X42" s="371">
        <f>IF(AN34="","",IF(AJ34="⑥",6,IF(AJ34="⑦",7,AJ34)))</f>
        <v>6</v>
      </c>
      <c r="Y42" s="371"/>
      <c r="Z42" s="371"/>
      <c r="AA42" s="568"/>
      <c r="AB42" s="584">
        <v>1</v>
      </c>
      <c r="AC42" s="371"/>
      <c r="AD42" s="371"/>
      <c r="AE42" s="371" t="s">
        <v>390</v>
      </c>
      <c r="AF42" s="371">
        <f>IF(AN38="","",IF(AJ38="⑥",6,IF(AJ38="⑦",7,AJ38)))</f>
        <v>6</v>
      </c>
      <c r="AG42" s="371"/>
      <c r="AH42" s="371"/>
      <c r="AI42" s="568"/>
      <c r="AJ42" s="605"/>
      <c r="AK42" s="606"/>
      <c r="AL42" s="606"/>
      <c r="AM42" s="606"/>
      <c r="AN42" s="606"/>
      <c r="AO42" s="606"/>
      <c r="AP42" s="606"/>
      <c r="AQ42" s="654"/>
      <c r="AR42" s="546">
        <v>1</v>
      </c>
      <c r="AS42" s="453"/>
      <c r="AT42" s="453" t="s">
        <v>390</v>
      </c>
      <c r="AU42" s="453">
        <v>6</v>
      </c>
      <c r="AV42" s="453"/>
      <c r="AW42" s="453"/>
      <c r="AX42" s="453"/>
      <c r="AY42" s="641"/>
      <c r="AZ42" s="403">
        <f>IF(COUNTIF(BA34:BC49,1)=2,"直接対決","")</f>
      </c>
      <c r="BA42" s="425">
        <f>COUNTIF(T42:AY43,"⑥")+COUNTIF(T42:AY43,"⑦")</f>
        <v>0</v>
      </c>
      <c r="BB42" s="425"/>
      <c r="BC42" s="425"/>
      <c r="BD42" s="421">
        <f>IF(AB34="","",3-BA42)</f>
        <v>3</v>
      </c>
      <c r="BE42" s="421"/>
      <c r="BF42" s="421"/>
      <c r="BG42" s="422"/>
      <c r="BH42" s="233"/>
      <c r="BI42" s="587">
        <f>DK44</f>
        <v>4</v>
      </c>
      <c r="BJ42" s="551" t="s">
        <v>1435</v>
      </c>
      <c r="BK42" s="552"/>
      <c r="BL42" s="552"/>
      <c r="BM42" s="552" t="str">
        <f>IF(BJ42="ここに","",VLOOKUP(BJ42,'登録ナンバー'!$A$1:$C$619,2,0))</f>
        <v>山本</v>
      </c>
      <c r="BN42" s="552"/>
      <c r="BO42" s="552"/>
      <c r="BP42" s="552"/>
      <c r="BQ42" s="552"/>
      <c r="BR42" s="569" t="s">
        <v>389</v>
      </c>
      <c r="BS42" s="552" t="s">
        <v>1436</v>
      </c>
      <c r="BT42" s="552"/>
      <c r="BU42" s="552"/>
      <c r="BV42" s="552" t="str">
        <f>IF(BS42="ここに","",VLOOKUP(BS42,'登録ナンバー'!$A$1:$C$619,2,0))</f>
        <v>古株</v>
      </c>
      <c r="BW42" s="552"/>
      <c r="BX42" s="552"/>
      <c r="BY42" s="552"/>
      <c r="BZ42" s="582"/>
      <c r="CA42" s="584">
        <f>IF(CU34="","",IF(AND(CU34=6,CQ34&lt;&gt;"⑦"),"⑥",IF(CU34=7,"⑦",CU34)))</f>
        <v>0</v>
      </c>
      <c r="CB42" s="371"/>
      <c r="CC42" s="371"/>
      <c r="CD42" s="371" t="s">
        <v>390</v>
      </c>
      <c r="CE42" s="371">
        <f>IF(CU34="","",IF(CQ34="⑥",6,IF(CQ34="⑦",7,CQ34)))</f>
        <v>6</v>
      </c>
      <c r="CF42" s="371"/>
      <c r="CG42" s="371"/>
      <c r="CH42" s="568"/>
      <c r="CI42" s="584">
        <v>2</v>
      </c>
      <c r="CJ42" s="371"/>
      <c r="CK42" s="371"/>
      <c r="CL42" s="371" t="s">
        <v>390</v>
      </c>
      <c r="CM42" s="371">
        <f>IF(CU38="","",IF(CQ38="⑥",6,IF(CQ38="⑦",7,CQ38)))</f>
        <v>6</v>
      </c>
      <c r="CN42" s="371"/>
      <c r="CO42" s="371"/>
      <c r="CP42" s="568"/>
      <c r="CQ42" s="605"/>
      <c r="CR42" s="606"/>
      <c r="CS42" s="606"/>
      <c r="CT42" s="606"/>
      <c r="CU42" s="606"/>
      <c r="CV42" s="606"/>
      <c r="CW42" s="606"/>
      <c r="CX42" s="654"/>
      <c r="CY42" s="546">
        <v>4</v>
      </c>
      <c r="CZ42" s="453"/>
      <c r="DA42" s="453" t="s">
        <v>390</v>
      </c>
      <c r="DB42" s="453">
        <v>6</v>
      </c>
      <c r="DC42" s="453"/>
      <c r="DD42" s="453"/>
      <c r="DE42" s="453"/>
      <c r="DF42" s="641"/>
      <c r="DG42" s="403">
        <f>IF(COUNTIF(DH34:DJ49,1)=2,"直接対決","")</f>
      </c>
      <c r="DH42" s="425">
        <f>COUNTIF(CA42:DF43,"⑥")+COUNTIF(CA42:DF43,"⑦")</f>
        <v>0</v>
      </c>
      <c r="DI42" s="425"/>
      <c r="DJ42" s="425"/>
      <c r="DK42" s="421">
        <f>IF(CI34="","",3-DH42)</f>
        <v>3</v>
      </c>
      <c r="DL42" s="421"/>
      <c r="DM42" s="421"/>
      <c r="DN42" s="422"/>
    </row>
    <row r="43" spans="1:118" ht="12" customHeight="1">
      <c r="A43" s="13"/>
      <c r="B43" s="587"/>
      <c r="C43" s="365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458"/>
      <c r="T43" s="463"/>
      <c r="U43" s="366"/>
      <c r="V43" s="366"/>
      <c r="W43" s="366"/>
      <c r="X43" s="366"/>
      <c r="Y43" s="366"/>
      <c r="Z43" s="366"/>
      <c r="AA43" s="458"/>
      <c r="AB43" s="463"/>
      <c r="AC43" s="366"/>
      <c r="AD43" s="366"/>
      <c r="AE43" s="366"/>
      <c r="AF43" s="366"/>
      <c r="AG43" s="366"/>
      <c r="AH43" s="366"/>
      <c r="AI43" s="458"/>
      <c r="AJ43" s="608"/>
      <c r="AK43" s="493"/>
      <c r="AL43" s="493"/>
      <c r="AM43" s="493"/>
      <c r="AN43" s="493"/>
      <c r="AO43" s="493"/>
      <c r="AP43" s="493"/>
      <c r="AQ43" s="607"/>
      <c r="AR43" s="547"/>
      <c r="AS43" s="454"/>
      <c r="AT43" s="454"/>
      <c r="AU43" s="454"/>
      <c r="AV43" s="454"/>
      <c r="AW43" s="454"/>
      <c r="AX43" s="454"/>
      <c r="AY43" s="642"/>
      <c r="AZ43" s="404"/>
      <c r="BA43" s="426"/>
      <c r="BB43" s="426"/>
      <c r="BC43" s="426"/>
      <c r="BD43" s="423"/>
      <c r="BE43" s="423"/>
      <c r="BF43" s="423"/>
      <c r="BG43" s="424"/>
      <c r="BH43" s="233"/>
      <c r="BI43" s="587"/>
      <c r="BJ43" s="553"/>
      <c r="BK43" s="554"/>
      <c r="BL43" s="554"/>
      <c r="BM43" s="554"/>
      <c r="BN43" s="554"/>
      <c r="BO43" s="554"/>
      <c r="BP43" s="554"/>
      <c r="BQ43" s="554"/>
      <c r="BR43" s="569"/>
      <c r="BS43" s="554"/>
      <c r="BT43" s="554"/>
      <c r="BU43" s="554"/>
      <c r="BV43" s="554"/>
      <c r="BW43" s="554"/>
      <c r="BX43" s="554"/>
      <c r="BY43" s="554"/>
      <c r="BZ43" s="583"/>
      <c r="CA43" s="463"/>
      <c r="CB43" s="366"/>
      <c r="CC43" s="366"/>
      <c r="CD43" s="366"/>
      <c r="CE43" s="366"/>
      <c r="CF43" s="366"/>
      <c r="CG43" s="366"/>
      <c r="CH43" s="458"/>
      <c r="CI43" s="463"/>
      <c r="CJ43" s="366"/>
      <c r="CK43" s="366"/>
      <c r="CL43" s="366"/>
      <c r="CM43" s="366"/>
      <c r="CN43" s="366"/>
      <c r="CO43" s="366"/>
      <c r="CP43" s="458"/>
      <c r="CQ43" s="608"/>
      <c r="CR43" s="493"/>
      <c r="CS43" s="493"/>
      <c r="CT43" s="493"/>
      <c r="CU43" s="493"/>
      <c r="CV43" s="493"/>
      <c r="CW43" s="493"/>
      <c r="CX43" s="607"/>
      <c r="CY43" s="547"/>
      <c r="CZ43" s="454"/>
      <c r="DA43" s="454"/>
      <c r="DB43" s="454"/>
      <c r="DC43" s="454"/>
      <c r="DD43" s="454"/>
      <c r="DE43" s="454"/>
      <c r="DF43" s="642"/>
      <c r="DG43" s="404"/>
      <c r="DH43" s="426"/>
      <c r="DI43" s="426"/>
      <c r="DJ43" s="426"/>
      <c r="DK43" s="423"/>
      <c r="DL43" s="423"/>
      <c r="DM43" s="423"/>
      <c r="DN43" s="424"/>
    </row>
    <row r="44" spans="1:118" ht="15" customHeight="1">
      <c r="A44" s="13"/>
      <c r="B44" s="13"/>
      <c r="C44" s="365" t="s">
        <v>391</v>
      </c>
      <c r="D44" s="366"/>
      <c r="E44" s="366"/>
      <c r="F44" s="366" t="str">
        <f>IF(C42="ここに","",VLOOKUP(C42,'登録ナンバー'!$A$1:$D$616,4,0))</f>
        <v>うさかめ</v>
      </c>
      <c r="G44" s="366"/>
      <c r="H44" s="366"/>
      <c r="I44" s="366"/>
      <c r="J44" s="366"/>
      <c r="K44" s="2"/>
      <c r="L44" s="366" t="s">
        <v>391</v>
      </c>
      <c r="M44" s="366"/>
      <c r="N44" s="366"/>
      <c r="O44" s="366" t="str">
        <f>IF(L42="ここに","",VLOOKUP(L42,'登録ナンバー'!$A$1:$D$616,4,0))</f>
        <v>うさかめ</v>
      </c>
      <c r="P44" s="366"/>
      <c r="Q44" s="366"/>
      <c r="R44" s="366"/>
      <c r="S44" s="458"/>
      <c r="T44" s="463"/>
      <c r="U44" s="366"/>
      <c r="V44" s="366"/>
      <c r="W44" s="366"/>
      <c r="X44" s="366"/>
      <c r="Y44" s="366"/>
      <c r="Z44" s="366"/>
      <c r="AA44" s="458"/>
      <c r="AB44" s="463"/>
      <c r="AC44" s="366"/>
      <c r="AD44" s="366"/>
      <c r="AE44" s="366"/>
      <c r="AF44" s="366"/>
      <c r="AG44" s="366"/>
      <c r="AH44" s="366"/>
      <c r="AI44" s="458"/>
      <c r="AJ44" s="608"/>
      <c r="AK44" s="493"/>
      <c r="AL44" s="493"/>
      <c r="AM44" s="493"/>
      <c r="AN44" s="493"/>
      <c r="AO44" s="493"/>
      <c r="AP44" s="493"/>
      <c r="AQ44" s="607"/>
      <c r="AR44" s="547"/>
      <c r="AS44" s="454"/>
      <c r="AT44" s="564"/>
      <c r="AU44" s="454"/>
      <c r="AV44" s="454"/>
      <c r="AW44" s="454"/>
      <c r="AX44" s="454"/>
      <c r="AY44" s="642"/>
      <c r="AZ44" s="391">
        <f>IF(OR(COUNTIF(BA34:BC47,2)=3,COUNTIF(BA34:BC47,1)=3),(AB45+AR45+T45)/(T45+AF42+X42+AW42+AR45+AB45),"")</f>
      </c>
      <c r="BA44" s="427"/>
      <c r="BB44" s="427"/>
      <c r="BC44" s="427"/>
      <c r="BD44" s="405">
        <f>IF(AZ44&lt;&gt;"",RANK(AZ44,AZ36:AZ49),RANK(BA42,BA34:BC47))</f>
        <v>4</v>
      </c>
      <c r="BE44" s="405"/>
      <c r="BF44" s="405"/>
      <c r="BG44" s="406"/>
      <c r="BH44" s="234"/>
      <c r="BI44" s="13"/>
      <c r="BJ44" s="553" t="s">
        <v>391</v>
      </c>
      <c r="BK44" s="554"/>
      <c r="BL44" s="554"/>
      <c r="BM44" s="554" t="str">
        <f>IF(BJ42="ここに","",VLOOKUP(BJ42,'登録ナンバー'!$A$1:$D$619,4,0))</f>
        <v>うさかめ</v>
      </c>
      <c r="BN44" s="554"/>
      <c r="BO44" s="554"/>
      <c r="BP44" s="554"/>
      <c r="BQ44" s="554"/>
      <c r="BR44" s="123"/>
      <c r="BS44" s="569" t="s">
        <v>391</v>
      </c>
      <c r="BT44" s="569"/>
      <c r="BU44" s="569"/>
      <c r="BV44" s="554" t="str">
        <f>IF(BS42="ここに","",VLOOKUP(BS42,'登録ナンバー'!$A$1:$D$619,4,0))</f>
        <v>うさかめ</v>
      </c>
      <c r="BW44" s="554"/>
      <c r="BX44" s="554"/>
      <c r="BY44" s="554"/>
      <c r="BZ44" s="583"/>
      <c r="CA44" s="463"/>
      <c r="CB44" s="366"/>
      <c r="CC44" s="366"/>
      <c r="CD44" s="366"/>
      <c r="CE44" s="366"/>
      <c r="CF44" s="366"/>
      <c r="CG44" s="366"/>
      <c r="CH44" s="458"/>
      <c r="CI44" s="463"/>
      <c r="CJ44" s="366"/>
      <c r="CK44" s="366"/>
      <c r="CL44" s="366"/>
      <c r="CM44" s="366"/>
      <c r="CN44" s="366"/>
      <c r="CO44" s="366"/>
      <c r="CP44" s="458"/>
      <c r="CQ44" s="608"/>
      <c r="CR44" s="493"/>
      <c r="CS44" s="493"/>
      <c r="CT44" s="493"/>
      <c r="CU44" s="493"/>
      <c r="CV44" s="493"/>
      <c r="CW44" s="493"/>
      <c r="CX44" s="607"/>
      <c r="CY44" s="547"/>
      <c r="CZ44" s="454"/>
      <c r="DA44" s="564"/>
      <c r="DB44" s="454"/>
      <c r="DC44" s="454"/>
      <c r="DD44" s="454"/>
      <c r="DE44" s="454"/>
      <c r="DF44" s="642"/>
      <c r="DG44" s="391">
        <f>IF(OR(COUNTIF(DH34:DJ47,2)=3,COUNTIF(DH34:DJ47,1)=3),(CI45+CY45+CA45)/(CA45+CM42+CE42+DD42+CY45+CI45),"")</f>
        <v>0.3333333333333333</v>
      </c>
      <c r="DH44" s="427"/>
      <c r="DI44" s="427"/>
      <c r="DJ44" s="427"/>
      <c r="DK44" s="405">
        <f>IF(DG44&lt;&gt;"",RANK(DG44,DG36:DG49),RANK(DH42,DH34:DJ47))</f>
        <v>4</v>
      </c>
      <c r="DL44" s="405"/>
      <c r="DM44" s="405"/>
      <c r="DN44" s="406"/>
    </row>
    <row r="45" spans="1:118" ht="5.25" customHeight="1" hidden="1">
      <c r="A45" s="13"/>
      <c r="B45" s="13"/>
      <c r="C45" s="365"/>
      <c r="D45" s="366"/>
      <c r="E45" s="366"/>
      <c r="F45" s="2"/>
      <c r="G45" s="2"/>
      <c r="H45" s="2"/>
      <c r="I45" s="2"/>
      <c r="J45" s="2"/>
      <c r="K45" s="2"/>
      <c r="L45" s="365"/>
      <c r="M45" s="366"/>
      <c r="N45" s="366"/>
      <c r="O45" s="2"/>
      <c r="P45" s="2"/>
      <c r="Q45" s="2"/>
      <c r="R45" s="10"/>
      <c r="S45" s="32"/>
      <c r="T45" s="47">
        <f>IF(T42="⑦","7",IF(T42="⑥","6",T42))</f>
        <v>0</v>
      </c>
      <c r="AA45" s="21"/>
      <c r="AB45" s="47">
        <f>IF(AB42="⑦","7",IF(AB42="⑥","6",AB42))</f>
        <v>1</v>
      </c>
      <c r="AJ45" s="609"/>
      <c r="AK45" s="610"/>
      <c r="AL45" s="610"/>
      <c r="AM45" s="610"/>
      <c r="AN45" s="610"/>
      <c r="AO45" s="610"/>
      <c r="AP45" s="610"/>
      <c r="AQ45" s="611"/>
      <c r="AR45" s="29">
        <f>IF(AR42="⑦","7",IF(AR42="⑥","6",AR42))</f>
        <v>1</v>
      </c>
      <c r="AS45" s="29"/>
      <c r="AT45" s="29"/>
      <c r="AU45" s="29"/>
      <c r="AV45" s="29"/>
      <c r="AW45" s="29"/>
      <c r="AX45" s="29"/>
      <c r="AY45" s="36"/>
      <c r="AZ45" s="392"/>
      <c r="BA45" s="450"/>
      <c r="BB45" s="450"/>
      <c r="BC45" s="450"/>
      <c r="BD45" s="407"/>
      <c r="BE45" s="407"/>
      <c r="BF45" s="407"/>
      <c r="BG45" s="408"/>
      <c r="BH45" s="234"/>
      <c r="BI45" s="13"/>
      <c r="BJ45" s="555"/>
      <c r="BK45" s="556"/>
      <c r="BL45" s="556"/>
      <c r="BM45" s="123"/>
      <c r="BN45" s="123"/>
      <c r="BO45" s="123"/>
      <c r="BP45" s="123"/>
      <c r="BQ45" s="123"/>
      <c r="BR45" s="123"/>
      <c r="BS45" s="556"/>
      <c r="BT45" s="556"/>
      <c r="BU45" s="556"/>
      <c r="BV45" s="123"/>
      <c r="BW45" s="123"/>
      <c r="BX45" s="123"/>
      <c r="BY45" s="126"/>
      <c r="BZ45" s="335"/>
      <c r="CA45" s="47">
        <f>IF(CA42="⑦","7",IF(CA42="⑥","6",CA42))</f>
        <v>0</v>
      </c>
      <c r="CH45" s="21"/>
      <c r="CI45" s="47">
        <f>IF(CI42="⑦","7",IF(CI42="⑥","6",CI42))</f>
        <v>2</v>
      </c>
      <c r="CQ45" s="609"/>
      <c r="CR45" s="610"/>
      <c r="CS45" s="610"/>
      <c r="CT45" s="610"/>
      <c r="CU45" s="610"/>
      <c r="CV45" s="610"/>
      <c r="CW45" s="610"/>
      <c r="CX45" s="611"/>
      <c r="CY45" s="29">
        <f>IF(CY42="⑦","7",IF(CY42="⑥","6",CY42))</f>
        <v>4</v>
      </c>
      <c r="CZ45" s="29"/>
      <c r="DA45" s="29"/>
      <c r="DB45" s="29"/>
      <c r="DC45" s="29"/>
      <c r="DD45" s="29"/>
      <c r="DE45" s="29"/>
      <c r="DF45" s="36"/>
      <c r="DG45" s="392"/>
      <c r="DH45" s="450"/>
      <c r="DI45" s="450"/>
      <c r="DJ45" s="450"/>
      <c r="DK45" s="407"/>
      <c r="DL45" s="407"/>
      <c r="DM45" s="407"/>
      <c r="DN45" s="408"/>
    </row>
    <row r="46" spans="1:118" ht="12" customHeight="1">
      <c r="A46" s="13"/>
      <c r="B46" s="587">
        <f>BD48</f>
        <v>2</v>
      </c>
      <c r="C46" s="372" t="s">
        <v>1437</v>
      </c>
      <c r="D46" s="371"/>
      <c r="E46" s="371"/>
      <c r="F46" s="367" t="str">
        <f>IF(C46="ここに","",VLOOKUP(C46,'登録ナンバー'!$A$1:$C$616,2,0))</f>
        <v>川上</v>
      </c>
      <c r="G46" s="367"/>
      <c r="H46" s="367"/>
      <c r="I46" s="367"/>
      <c r="J46" s="367"/>
      <c r="K46" s="367" t="s">
        <v>389</v>
      </c>
      <c r="L46" s="367" t="s">
        <v>46</v>
      </c>
      <c r="M46" s="367"/>
      <c r="N46" s="367"/>
      <c r="O46" s="367" t="str">
        <f>IF(L46="ここに","",VLOOKUP(L46,'登録ナンバー'!$A$1:$C$616,2,0))</f>
        <v>今井</v>
      </c>
      <c r="P46" s="367"/>
      <c r="Q46" s="367"/>
      <c r="R46" s="367"/>
      <c r="S46" s="369"/>
      <c r="T46" s="617">
        <v>0</v>
      </c>
      <c r="U46" s="367"/>
      <c r="V46" s="367"/>
      <c r="W46" s="367" t="s">
        <v>390</v>
      </c>
      <c r="X46" s="367">
        <v>6</v>
      </c>
      <c r="Y46" s="367"/>
      <c r="Z46" s="367"/>
      <c r="AA46" s="369"/>
      <c r="AB46" s="617" t="s">
        <v>1360</v>
      </c>
      <c r="AC46" s="367"/>
      <c r="AD46" s="367"/>
      <c r="AE46" s="367" t="s">
        <v>390</v>
      </c>
      <c r="AF46" s="367">
        <f>IF(AU38="","",IF(AR38="⑥",6,IF(AR38="⑦",7,AR38)))</f>
        <v>4</v>
      </c>
      <c r="AG46" s="367"/>
      <c r="AH46" s="367"/>
      <c r="AI46" s="369"/>
      <c r="AJ46" s="617" t="s">
        <v>1360</v>
      </c>
      <c r="AK46" s="367"/>
      <c r="AL46" s="367"/>
      <c r="AM46" s="367" t="s">
        <v>390</v>
      </c>
      <c r="AN46" s="367">
        <f>IF(AU42="","",IF(AR42="⑥",6,IF(AR42="⑦",7,AR42)))</f>
        <v>1</v>
      </c>
      <c r="AO46" s="367"/>
      <c r="AP46" s="367"/>
      <c r="AQ46" s="369"/>
      <c r="AR46" s="500"/>
      <c r="AS46" s="501"/>
      <c r="AT46" s="501"/>
      <c r="AU46" s="501"/>
      <c r="AV46" s="501"/>
      <c r="AW46" s="501"/>
      <c r="AX46" s="501"/>
      <c r="AY46" s="680"/>
      <c r="AZ46" s="399">
        <f>IF(COUNTIF(BA34:BC47,1)=2,"直接対決","")</f>
      </c>
      <c r="BA46" s="415">
        <f>COUNTIF(T46:AQ47,"⑥")+COUNTIF(T46:AQ47,"⑦")</f>
        <v>2</v>
      </c>
      <c r="BB46" s="415"/>
      <c r="BC46" s="415"/>
      <c r="BD46" s="428">
        <f>IF(AB34="","",3-BA46)</f>
        <v>1</v>
      </c>
      <c r="BE46" s="428"/>
      <c r="BF46" s="428"/>
      <c r="BG46" s="429"/>
      <c r="BH46" s="233"/>
      <c r="BI46" s="587">
        <f>DK48</f>
        <v>3</v>
      </c>
      <c r="BJ46" s="551" t="s">
        <v>1438</v>
      </c>
      <c r="BK46" s="552"/>
      <c r="BL46" s="552"/>
      <c r="BM46" s="552" t="str">
        <f>IF(BJ46="ここに","",VLOOKUP(BJ46,'登録ナンバー'!$A$1:$C$619,2,0))</f>
        <v>池端</v>
      </c>
      <c r="BN46" s="552"/>
      <c r="BO46" s="552"/>
      <c r="BP46" s="552"/>
      <c r="BQ46" s="552"/>
      <c r="BR46" s="569" t="s">
        <v>389</v>
      </c>
      <c r="BS46" s="552" t="s">
        <v>1439</v>
      </c>
      <c r="BT46" s="552"/>
      <c r="BU46" s="552"/>
      <c r="BV46" s="552" t="str">
        <f>IF(BS46="ここに","",VLOOKUP(BS46,'登録ナンバー'!$A$1:$C$619,2,0))</f>
        <v>土肥</v>
      </c>
      <c r="BW46" s="552"/>
      <c r="BX46" s="552"/>
      <c r="BY46" s="552"/>
      <c r="BZ46" s="582"/>
      <c r="CA46" s="584">
        <v>2</v>
      </c>
      <c r="CB46" s="371"/>
      <c r="CC46" s="371"/>
      <c r="CD46" s="371" t="s">
        <v>390</v>
      </c>
      <c r="CE46" s="371">
        <f>IF(DB34="","",IF(CY34="⑥",6,IF(CY34="⑦",7,CY34)))</f>
        <v>6</v>
      </c>
      <c r="CF46" s="371"/>
      <c r="CG46" s="371"/>
      <c r="CH46" s="568"/>
      <c r="CI46" s="584" t="s">
        <v>1376</v>
      </c>
      <c r="CJ46" s="371"/>
      <c r="CK46" s="371"/>
      <c r="CL46" s="371" t="s">
        <v>390</v>
      </c>
      <c r="CM46" s="371">
        <f>IF(DB38="","",IF(CY38="⑥",6,IF(CY38="⑦",7,CY38)))</f>
        <v>4</v>
      </c>
      <c r="CN46" s="371"/>
      <c r="CO46" s="371"/>
      <c r="CP46" s="568"/>
      <c r="CQ46" s="584" t="s">
        <v>1376</v>
      </c>
      <c r="CR46" s="371"/>
      <c r="CS46" s="371"/>
      <c r="CT46" s="371" t="s">
        <v>390</v>
      </c>
      <c r="CU46" s="371">
        <v>4</v>
      </c>
      <c r="CV46" s="371"/>
      <c r="CW46" s="371"/>
      <c r="CX46" s="568"/>
      <c r="CY46" s="605"/>
      <c r="CZ46" s="606"/>
      <c r="DA46" s="606"/>
      <c r="DB46" s="606"/>
      <c r="DC46" s="606"/>
      <c r="DD46" s="606"/>
      <c r="DE46" s="606"/>
      <c r="DF46" s="648"/>
      <c r="DG46" s="403">
        <f>IF(COUNTIF(DH34:DJ47,1)=2,"直接対決","")</f>
      </c>
      <c r="DH46" s="425">
        <f>COUNTIF(CA46:CX47,"⑥")+COUNTIF(CA46:CX47,"⑦")</f>
        <v>2</v>
      </c>
      <c r="DI46" s="425"/>
      <c r="DJ46" s="425"/>
      <c r="DK46" s="421">
        <f>IF(CI34="","",3-DH46)</f>
        <v>1</v>
      </c>
      <c r="DL46" s="421"/>
      <c r="DM46" s="421"/>
      <c r="DN46" s="422"/>
    </row>
    <row r="47" spans="1:118" ht="12" customHeight="1">
      <c r="A47" s="13"/>
      <c r="B47" s="440"/>
      <c r="C47" s="365"/>
      <c r="D47" s="366"/>
      <c r="E47" s="366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70"/>
      <c r="T47" s="618"/>
      <c r="U47" s="368"/>
      <c r="V47" s="368"/>
      <c r="W47" s="368"/>
      <c r="X47" s="368"/>
      <c r="Y47" s="368"/>
      <c r="Z47" s="368"/>
      <c r="AA47" s="370"/>
      <c r="AB47" s="618"/>
      <c r="AC47" s="368"/>
      <c r="AD47" s="368"/>
      <c r="AE47" s="368"/>
      <c r="AF47" s="368"/>
      <c r="AG47" s="368"/>
      <c r="AH47" s="368"/>
      <c r="AI47" s="370"/>
      <c r="AJ47" s="618"/>
      <c r="AK47" s="368"/>
      <c r="AL47" s="368"/>
      <c r="AM47" s="368"/>
      <c r="AN47" s="368"/>
      <c r="AO47" s="368"/>
      <c r="AP47" s="368"/>
      <c r="AQ47" s="370"/>
      <c r="AR47" s="503"/>
      <c r="AS47" s="504"/>
      <c r="AT47" s="504"/>
      <c r="AU47" s="504"/>
      <c r="AV47" s="504"/>
      <c r="AW47" s="504"/>
      <c r="AX47" s="504"/>
      <c r="AY47" s="681"/>
      <c r="AZ47" s="400"/>
      <c r="BA47" s="416"/>
      <c r="BB47" s="416"/>
      <c r="BC47" s="416"/>
      <c r="BD47" s="430"/>
      <c r="BE47" s="430"/>
      <c r="BF47" s="430"/>
      <c r="BG47" s="431"/>
      <c r="BH47" s="233"/>
      <c r="BI47" s="440"/>
      <c r="BJ47" s="553"/>
      <c r="BK47" s="554"/>
      <c r="BL47" s="554"/>
      <c r="BM47" s="554"/>
      <c r="BN47" s="554"/>
      <c r="BO47" s="554"/>
      <c r="BP47" s="554"/>
      <c r="BQ47" s="554"/>
      <c r="BR47" s="569"/>
      <c r="BS47" s="554"/>
      <c r="BT47" s="554"/>
      <c r="BU47" s="554"/>
      <c r="BV47" s="554"/>
      <c r="BW47" s="554"/>
      <c r="BX47" s="554"/>
      <c r="BY47" s="554"/>
      <c r="BZ47" s="583"/>
      <c r="CA47" s="463"/>
      <c r="CB47" s="366"/>
      <c r="CC47" s="366"/>
      <c r="CD47" s="366"/>
      <c r="CE47" s="366"/>
      <c r="CF47" s="366"/>
      <c r="CG47" s="366"/>
      <c r="CH47" s="458"/>
      <c r="CI47" s="463"/>
      <c r="CJ47" s="366"/>
      <c r="CK47" s="366"/>
      <c r="CL47" s="366"/>
      <c r="CM47" s="366"/>
      <c r="CN47" s="366"/>
      <c r="CO47" s="366"/>
      <c r="CP47" s="458"/>
      <c r="CQ47" s="463"/>
      <c r="CR47" s="366"/>
      <c r="CS47" s="366"/>
      <c r="CT47" s="366"/>
      <c r="CU47" s="366"/>
      <c r="CV47" s="366"/>
      <c r="CW47" s="366"/>
      <c r="CX47" s="458"/>
      <c r="CY47" s="608"/>
      <c r="CZ47" s="493"/>
      <c r="DA47" s="493"/>
      <c r="DB47" s="493"/>
      <c r="DC47" s="493"/>
      <c r="DD47" s="493"/>
      <c r="DE47" s="493"/>
      <c r="DF47" s="494"/>
      <c r="DG47" s="404"/>
      <c r="DH47" s="426"/>
      <c r="DI47" s="426"/>
      <c r="DJ47" s="426"/>
      <c r="DK47" s="423"/>
      <c r="DL47" s="423"/>
      <c r="DM47" s="423"/>
      <c r="DN47" s="424"/>
    </row>
    <row r="48" spans="1:118" ht="17.25" customHeight="1" thickBot="1">
      <c r="A48" s="13"/>
      <c r="B48" s="13"/>
      <c r="C48" s="679" t="s">
        <v>391</v>
      </c>
      <c r="D48" s="526"/>
      <c r="E48" s="526"/>
      <c r="F48" s="368" t="str">
        <f>IF(C46="ここに","",VLOOKUP(C46,'登録ナンバー'!$A$1:$D$616,4,0))</f>
        <v>村田TC</v>
      </c>
      <c r="G48" s="368"/>
      <c r="H48" s="368"/>
      <c r="I48" s="368"/>
      <c r="J48" s="368"/>
      <c r="K48" s="319"/>
      <c r="L48" s="368" t="s">
        <v>391</v>
      </c>
      <c r="M48" s="368"/>
      <c r="N48" s="368"/>
      <c r="O48" s="368" t="str">
        <f>IF(L46="ここに","",VLOOKUP(L46,'登録ナンバー'!$A$1:$D$616,4,0))</f>
        <v>うさかめ</v>
      </c>
      <c r="P48" s="368"/>
      <c r="Q48" s="368"/>
      <c r="R48" s="368"/>
      <c r="S48" s="370"/>
      <c r="T48" s="664"/>
      <c r="U48" s="665"/>
      <c r="V48" s="665"/>
      <c r="W48" s="368"/>
      <c r="X48" s="665"/>
      <c r="Y48" s="665"/>
      <c r="Z48" s="665"/>
      <c r="AA48" s="666"/>
      <c r="AB48" s="664"/>
      <c r="AC48" s="665"/>
      <c r="AD48" s="665"/>
      <c r="AE48" s="368"/>
      <c r="AF48" s="665"/>
      <c r="AG48" s="665"/>
      <c r="AH48" s="665"/>
      <c r="AI48" s="666"/>
      <c r="AJ48" s="664"/>
      <c r="AK48" s="665"/>
      <c r="AL48" s="665"/>
      <c r="AM48" s="665"/>
      <c r="AN48" s="665"/>
      <c r="AO48" s="665"/>
      <c r="AP48" s="665"/>
      <c r="AQ48" s="666"/>
      <c r="AR48" s="503"/>
      <c r="AS48" s="504"/>
      <c r="AT48" s="504"/>
      <c r="AU48" s="504"/>
      <c r="AV48" s="504"/>
      <c r="AW48" s="504"/>
      <c r="AX48" s="504"/>
      <c r="AY48" s="681"/>
      <c r="AZ48" s="401">
        <f>IF(OR(COUNTIF(BA34:BC47,2)=3,COUNTIF(BA34:BC47,1)=3),(AB49+AJ49+T49)/(AB49+AJ49+AF46+AN46+X46+T49),"")</f>
      </c>
      <c r="BA48" s="297"/>
      <c r="BB48" s="297"/>
      <c r="BC48" s="297"/>
      <c r="BD48" s="411">
        <f>IF(AZ48&lt;&gt;"",RANK(AZ48,AZ36:AZ49),RANK(BA46,BA34:BC47))</f>
        <v>2</v>
      </c>
      <c r="BE48" s="411"/>
      <c r="BF48" s="411"/>
      <c r="BG48" s="412"/>
      <c r="BH48" s="234"/>
      <c r="BI48" s="13"/>
      <c r="BJ48" s="553" t="s">
        <v>391</v>
      </c>
      <c r="BK48" s="554"/>
      <c r="BL48" s="554"/>
      <c r="BM48" s="554" t="str">
        <f>IF(BJ46="ここに","",VLOOKUP(BJ46,'登録ナンバー'!$A$1:$D$619,4,0))</f>
        <v>ぼんズ</v>
      </c>
      <c r="BN48" s="554"/>
      <c r="BO48" s="554"/>
      <c r="BP48" s="554"/>
      <c r="BQ48" s="554"/>
      <c r="BR48" s="123"/>
      <c r="BS48" s="569" t="s">
        <v>391</v>
      </c>
      <c r="BT48" s="569"/>
      <c r="BU48" s="569"/>
      <c r="BV48" s="673" t="str">
        <f>IF(BS46="ここに","",VLOOKUP(BS46,'登録ナンバー'!$A$1:$D$619,4,0))</f>
        <v>フレンズ</v>
      </c>
      <c r="BW48" s="673"/>
      <c r="BX48" s="673"/>
      <c r="BY48" s="673"/>
      <c r="BZ48" s="674"/>
      <c r="CA48" s="649"/>
      <c r="CB48" s="526"/>
      <c r="CC48" s="526"/>
      <c r="CD48" s="366"/>
      <c r="CE48" s="526"/>
      <c r="CF48" s="526"/>
      <c r="CG48" s="526"/>
      <c r="CH48" s="650"/>
      <c r="CI48" s="649"/>
      <c r="CJ48" s="526"/>
      <c r="CK48" s="526"/>
      <c r="CL48" s="366"/>
      <c r="CM48" s="526"/>
      <c r="CN48" s="526"/>
      <c r="CO48" s="526"/>
      <c r="CP48" s="650"/>
      <c r="CQ48" s="649"/>
      <c r="CR48" s="526"/>
      <c r="CS48" s="526"/>
      <c r="CT48" s="526"/>
      <c r="CU48" s="526"/>
      <c r="CV48" s="526"/>
      <c r="CW48" s="526"/>
      <c r="CX48" s="650"/>
      <c r="CY48" s="608"/>
      <c r="CZ48" s="493"/>
      <c r="DA48" s="493"/>
      <c r="DB48" s="493"/>
      <c r="DC48" s="493"/>
      <c r="DD48" s="493"/>
      <c r="DE48" s="493"/>
      <c r="DF48" s="494"/>
      <c r="DG48" s="391">
        <f>IF(OR(COUNTIF(DH34:DJ47,2)=3,COUNTIF(DH34:DJ47,1)=3),(CI49+CQ49+CA49)/(CI49+CQ49+CM46+CU46+CE46+CA49),"")</f>
        <v>0.5</v>
      </c>
      <c r="DH48" s="427"/>
      <c r="DI48" s="427"/>
      <c r="DJ48" s="427"/>
      <c r="DK48" s="405">
        <f>IF(DG48&lt;&gt;"",RANK(DG48,DG36:DG49),RANK(DH46,DH34:DJ47))</f>
        <v>3</v>
      </c>
      <c r="DL48" s="405"/>
      <c r="DM48" s="405"/>
      <c r="DN48" s="406"/>
    </row>
    <row r="49" spans="2:118" ht="3.75" customHeight="1" hidden="1">
      <c r="B49" s="13"/>
      <c r="C49" s="667"/>
      <c r="D49" s="668"/>
      <c r="E49" s="668"/>
      <c r="F49" s="682"/>
      <c r="G49" s="367"/>
      <c r="H49" s="367"/>
      <c r="I49" s="367"/>
      <c r="J49" s="369"/>
      <c r="K49" s="317"/>
      <c r="L49" s="683"/>
      <c r="M49" s="367"/>
      <c r="N49" s="367"/>
      <c r="O49" s="367"/>
      <c r="P49" s="367"/>
      <c r="Q49" s="367"/>
      <c r="R49" s="367"/>
      <c r="S49" s="369"/>
      <c r="T49" s="353">
        <f>IF(T46="⑦","7",IF(T46="⑥","6",T46))</f>
        <v>0</v>
      </c>
      <c r="U49" s="354"/>
      <c r="V49" s="354"/>
      <c r="W49" s="354"/>
      <c r="X49" s="354"/>
      <c r="Y49" s="354"/>
      <c r="Z49" s="354"/>
      <c r="AA49" s="355"/>
      <c r="AB49" s="353" t="str">
        <f>IF(AB46="⑦","7",IF(AB46="⑥","6",AB46))</f>
        <v>6</v>
      </c>
      <c r="AC49" s="354"/>
      <c r="AD49" s="354"/>
      <c r="AE49" s="354"/>
      <c r="AF49" s="354"/>
      <c r="AG49" s="354"/>
      <c r="AH49" s="354"/>
      <c r="AI49" s="355"/>
      <c r="AJ49" s="353" t="str">
        <f>IF(AJ46="⑦","7",IF(AJ46="⑥","6",AJ46))</f>
        <v>6</v>
      </c>
      <c r="AK49" s="354"/>
      <c r="AL49" s="354"/>
      <c r="AM49" s="354"/>
      <c r="AN49" s="354"/>
      <c r="AO49" s="354"/>
      <c r="AP49" s="354"/>
      <c r="AQ49" s="355"/>
      <c r="AR49" s="503"/>
      <c r="AS49" s="504"/>
      <c r="AT49" s="504"/>
      <c r="AU49" s="504"/>
      <c r="AV49" s="504"/>
      <c r="AW49" s="504"/>
      <c r="AX49" s="504"/>
      <c r="AY49" s="681"/>
      <c r="AZ49" s="401"/>
      <c r="BA49" s="297"/>
      <c r="BB49" s="297"/>
      <c r="BC49" s="297"/>
      <c r="BD49" s="411"/>
      <c r="BE49" s="411"/>
      <c r="BF49" s="411"/>
      <c r="BG49" s="412"/>
      <c r="BH49" s="74"/>
      <c r="BI49" s="13"/>
      <c r="BJ49" s="553"/>
      <c r="BK49" s="554"/>
      <c r="BL49" s="554"/>
      <c r="BM49" s="123"/>
      <c r="BN49" s="123"/>
      <c r="BO49" s="123"/>
      <c r="BP49" s="123"/>
      <c r="BQ49" s="123"/>
      <c r="BR49" s="123"/>
      <c r="BS49" s="554"/>
      <c r="BT49" s="554"/>
      <c r="BU49" s="554"/>
      <c r="BV49" s="123"/>
      <c r="BW49" s="123"/>
      <c r="BX49" s="123"/>
      <c r="BY49" s="357"/>
      <c r="BZ49" s="358"/>
      <c r="CA49" s="67">
        <f>IF(CA46="⑦","7",IF(CA46="⑥","6",CA46))</f>
        <v>2</v>
      </c>
      <c r="CB49" s="46"/>
      <c r="CC49" s="46"/>
      <c r="CD49" s="46"/>
      <c r="CE49" s="46"/>
      <c r="CF49" s="46"/>
      <c r="CG49" s="46"/>
      <c r="CH49" s="66"/>
      <c r="CI49" s="67" t="str">
        <f>IF(CI46="⑦","7",IF(CI46="⑥","6",CI46))</f>
        <v>6</v>
      </c>
      <c r="CJ49" s="46"/>
      <c r="CK49" s="46"/>
      <c r="CL49" s="46"/>
      <c r="CM49" s="46"/>
      <c r="CN49" s="46"/>
      <c r="CO49" s="46"/>
      <c r="CP49" s="66"/>
      <c r="CQ49" s="67" t="str">
        <f>IF(CQ46="⑦","7",IF(CQ46="⑥","6",CQ46))</f>
        <v>6</v>
      </c>
      <c r="CR49" s="46"/>
      <c r="CS49" s="46"/>
      <c r="CT49" s="46"/>
      <c r="CU49" s="46"/>
      <c r="CV49" s="46"/>
      <c r="CW49" s="46"/>
      <c r="CX49" s="66"/>
      <c r="CY49" s="608"/>
      <c r="CZ49" s="493"/>
      <c r="DA49" s="493"/>
      <c r="DB49" s="493"/>
      <c r="DC49" s="493"/>
      <c r="DD49" s="493"/>
      <c r="DE49" s="493"/>
      <c r="DF49" s="494"/>
      <c r="DG49" s="647"/>
      <c r="DH49" s="651"/>
      <c r="DI49" s="651"/>
      <c r="DJ49" s="651"/>
      <c r="DK49" s="652"/>
      <c r="DL49" s="652"/>
      <c r="DM49" s="652"/>
      <c r="DN49" s="653"/>
    </row>
    <row r="50" spans="2:118" ht="23.25" customHeight="1">
      <c r="B50" s="15"/>
      <c r="C50" s="4"/>
      <c r="D50" s="4"/>
      <c r="E50" s="4"/>
      <c r="F50" s="4"/>
      <c r="G50" s="639" t="s">
        <v>394</v>
      </c>
      <c r="H50" s="639"/>
      <c r="I50" s="639"/>
      <c r="J50" s="639"/>
      <c r="K50" s="639"/>
      <c r="L50" s="639"/>
      <c r="M50" s="639"/>
      <c r="N50" s="639"/>
      <c r="O50" s="639"/>
      <c r="P50" s="639"/>
      <c r="Q50" s="639"/>
      <c r="R50" s="639"/>
      <c r="S50" s="639"/>
      <c r="T50" s="639"/>
      <c r="U50" s="639"/>
      <c r="V50" s="639"/>
      <c r="W50" s="639"/>
      <c r="X50" s="639"/>
      <c r="Y50" s="639"/>
      <c r="Z50" s="639"/>
      <c r="AA50" s="639"/>
      <c r="AB50" s="639"/>
      <c r="AC50" s="639"/>
      <c r="AD50" s="639"/>
      <c r="AE50" s="639"/>
      <c r="AF50" s="639"/>
      <c r="AG50" s="639"/>
      <c r="AH50" s="639"/>
      <c r="AI50" s="639"/>
      <c r="AJ50" s="639"/>
      <c r="AK50" s="639"/>
      <c r="AL50" s="639"/>
      <c r="AM50" s="639"/>
      <c r="AN50" s="639"/>
      <c r="AO50" s="639"/>
      <c r="AP50" s="639"/>
      <c r="AQ50" s="639"/>
      <c r="AR50" s="639"/>
      <c r="AS50" s="639"/>
      <c r="AT50" s="639"/>
      <c r="AU50" s="639"/>
      <c r="AV50" s="639"/>
      <c r="AW50" s="639"/>
      <c r="AX50" s="639"/>
      <c r="AY50" s="639"/>
      <c r="AZ50" s="639"/>
      <c r="BA50" s="639"/>
      <c r="BB50" s="639"/>
      <c r="BC50" s="639"/>
      <c r="BD50" s="639"/>
      <c r="BE50" s="639"/>
      <c r="BF50" s="639"/>
      <c r="BG50" s="639"/>
      <c r="BH50" s="639"/>
      <c r="BI50" s="639"/>
      <c r="BJ50" s="639"/>
      <c r="BK50" s="639"/>
      <c r="BL50" s="639"/>
      <c r="BM50" s="639"/>
      <c r="BN50" s="639"/>
      <c r="BO50" s="639"/>
      <c r="BP50" s="639"/>
      <c r="BQ50" s="639"/>
      <c r="BR50" s="639"/>
      <c r="BS50" s="639"/>
      <c r="BT50" s="639"/>
      <c r="BU50" s="639"/>
      <c r="BV50" s="639"/>
      <c r="BW50" s="639"/>
      <c r="BX50" s="639"/>
      <c r="BY50" s="639"/>
      <c r="BZ50" s="639"/>
      <c r="CA50" s="639"/>
      <c r="CB50" s="639"/>
      <c r="CC50" s="639"/>
      <c r="CD50" s="639"/>
      <c r="CE50" s="639"/>
      <c r="CF50" s="639"/>
      <c r="CG50" s="639"/>
      <c r="CH50" s="639"/>
      <c r="CI50" s="639"/>
      <c r="CJ50" s="639"/>
      <c r="CK50" s="639"/>
      <c r="CL50" s="639"/>
      <c r="CM50" s="639"/>
      <c r="CN50" s="639"/>
      <c r="CO50" s="4"/>
      <c r="CP50" s="4"/>
      <c r="CQ50" s="4"/>
      <c r="CR50" s="4"/>
      <c r="CS50" s="4"/>
      <c r="CT50" s="4"/>
      <c r="CU50" s="4"/>
      <c r="CV50" s="4"/>
      <c r="CW50" s="4"/>
      <c r="CX50" s="12"/>
      <c r="CY50" s="12"/>
      <c r="CZ50" s="12"/>
      <c r="DA50" s="12"/>
      <c r="DB50" s="12"/>
      <c r="DC50" s="12"/>
      <c r="DD50" s="12"/>
      <c r="DE50" s="12"/>
      <c r="DF50" s="46"/>
      <c r="DG50" s="46"/>
      <c r="DH50" s="46"/>
      <c r="DI50" s="46"/>
      <c r="DJ50" s="46"/>
      <c r="DK50" s="46"/>
      <c r="DL50" s="46"/>
      <c r="DM50" s="46"/>
      <c r="DN50" s="46"/>
    </row>
    <row r="51" spans="2:94" ht="7.5" customHeight="1">
      <c r="B51" s="15"/>
      <c r="C51" s="2"/>
      <c r="D51" s="2"/>
      <c r="E51" s="2"/>
      <c r="Y51" s="2"/>
      <c r="Z51" s="11"/>
      <c r="AA51" s="11"/>
      <c r="AB51" s="11"/>
      <c r="AC51" s="11"/>
      <c r="AJ51" s="632" t="s">
        <v>1444</v>
      </c>
      <c r="AK51" s="632"/>
      <c r="AL51" s="632"/>
      <c r="AM51" s="632"/>
      <c r="AN51" s="632"/>
      <c r="AO51" s="632"/>
      <c r="AP51" s="632"/>
      <c r="AQ51" s="632"/>
      <c r="AR51" s="632"/>
      <c r="AS51" s="632"/>
      <c r="AT51" s="632"/>
      <c r="AU51" s="632"/>
      <c r="AV51" s="632"/>
      <c r="AW51" s="632"/>
      <c r="AX51" s="632"/>
      <c r="AY51" s="632"/>
      <c r="AZ51" s="632"/>
      <c r="BA51" s="632"/>
      <c r="BB51" s="632"/>
      <c r="BC51" s="632"/>
      <c r="BD51" s="632"/>
      <c r="BE51" s="632"/>
      <c r="BF51" s="632"/>
      <c r="BG51" s="632"/>
      <c r="BH51" s="632"/>
      <c r="BI51" s="283"/>
      <c r="BJ51" s="283"/>
      <c r="BK51" s="283"/>
      <c r="BL51" s="283"/>
      <c r="BM51" s="283"/>
      <c r="BN51" s="283"/>
      <c r="BV51" s="2"/>
      <c r="BW51" s="2"/>
      <c r="BX51" s="2"/>
      <c r="BY51" s="2"/>
      <c r="BZ51" s="2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</row>
    <row r="52" spans="2:94" ht="7.5" customHeight="1">
      <c r="B52" s="15"/>
      <c r="C52" s="2"/>
      <c r="D52" s="2"/>
      <c r="E52" s="2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AC52" s="2"/>
      <c r="AJ52" s="632"/>
      <c r="AK52" s="632"/>
      <c r="AL52" s="632"/>
      <c r="AM52" s="632"/>
      <c r="AN52" s="632"/>
      <c r="AO52" s="632"/>
      <c r="AP52" s="632"/>
      <c r="AQ52" s="632"/>
      <c r="AR52" s="632"/>
      <c r="AS52" s="632"/>
      <c r="AT52" s="632"/>
      <c r="AU52" s="632"/>
      <c r="AV52" s="632"/>
      <c r="AW52" s="632"/>
      <c r="AX52" s="632"/>
      <c r="AY52" s="632"/>
      <c r="AZ52" s="632"/>
      <c r="BA52" s="632"/>
      <c r="BB52" s="632"/>
      <c r="BC52" s="632"/>
      <c r="BD52" s="632"/>
      <c r="BE52" s="632"/>
      <c r="BF52" s="632"/>
      <c r="BG52" s="632"/>
      <c r="BH52" s="632"/>
      <c r="BI52" s="283"/>
      <c r="BJ52" s="283"/>
      <c r="BK52" s="283"/>
      <c r="BL52" s="283"/>
      <c r="BM52" s="283"/>
      <c r="BN52" s="283"/>
      <c r="BV52" s="2"/>
      <c r="BW52" s="2"/>
      <c r="BX52" s="2"/>
      <c r="BY52" s="2"/>
      <c r="BZ52" s="2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</row>
    <row r="53" spans="2:89" ht="7.5" customHeight="1">
      <c r="B53" s="15"/>
      <c r="C53" s="2"/>
      <c r="D53" s="2"/>
      <c r="E53" s="2"/>
      <c r="F53" s="11"/>
      <c r="G53" s="11"/>
      <c r="H53" s="11"/>
      <c r="I53" s="11"/>
      <c r="J53" s="11"/>
      <c r="K53" s="11"/>
      <c r="L53" s="11"/>
      <c r="M53" s="11"/>
      <c r="N53" s="11"/>
      <c r="O53" s="366" t="s">
        <v>1114</v>
      </c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 t="str">
        <f>IF($AB$10="","",VLOOKUP(1,$B$10:$S$24,14,FALSE))</f>
        <v>山本</v>
      </c>
      <c r="AA53" s="366"/>
      <c r="AB53" s="366"/>
      <c r="AC53" s="366"/>
      <c r="AD53" s="366"/>
      <c r="AE53" s="366"/>
      <c r="AF53" s="366"/>
      <c r="AG53" s="366"/>
      <c r="AH53" s="366"/>
      <c r="AI53" s="366"/>
      <c r="AJ53" s="632"/>
      <c r="AK53" s="632"/>
      <c r="AL53" s="632"/>
      <c r="AM53" s="632"/>
      <c r="AN53" s="632"/>
      <c r="AO53" s="632"/>
      <c r="AP53" s="632"/>
      <c r="AQ53" s="632"/>
      <c r="AR53" s="632"/>
      <c r="AS53" s="632"/>
      <c r="AT53" s="632"/>
      <c r="AU53" s="632"/>
      <c r="AV53" s="632"/>
      <c r="AW53" s="632"/>
      <c r="AX53" s="632"/>
      <c r="AY53" s="632"/>
      <c r="AZ53" s="632"/>
      <c r="BA53" s="632"/>
      <c r="BB53" s="632"/>
      <c r="BC53" s="632"/>
      <c r="BD53" s="632"/>
      <c r="BE53" s="632"/>
      <c r="BF53" s="632"/>
      <c r="BG53" s="632"/>
      <c r="BH53" s="632"/>
      <c r="BK53" s="368" t="str">
        <f>IF($CI$10="","リーグ3・1位",VLOOKUP(1,$BI$10:$BZ$25,5,FALSE))</f>
        <v>稲場</v>
      </c>
      <c r="BL53" s="368"/>
      <c r="BM53" s="368"/>
      <c r="BN53" s="368"/>
      <c r="BO53" s="368"/>
      <c r="BP53" s="368"/>
      <c r="BQ53" s="368"/>
      <c r="BR53" s="368"/>
      <c r="BS53" s="368"/>
      <c r="BT53" s="368"/>
      <c r="BU53" s="368"/>
      <c r="BV53" s="368"/>
      <c r="BW53" s="368"/>
      <c r="BX53" s="368"/>
      <c r="BY53" s="368"/>
      <c r="BZ53" s="368"/>
      <c r="CA53" s="368"/>
      <c r="CB53" s="368" t="str">
        <f>IF($CI$10="","",VLOOKUP(1,$BI$10:$BZ$25,14,FALSE))</f>
        <v>佐々木</v>
      </c>
      <c r="CC53" s="368"/>
      <c r="CD53" s="368"/>
      <c r="CE53" s="368"/>
      <c r="CF53" s="368"/>
      <c r="CG53" s="368"/>
      <c r="CH53" s="368"/>
      <c r="CI53" s="368"/>
      <c r="CJ53" s="368"/>
      <c r="CK53" s="368"/>
    </row>
    <row r="54" spans="2:89" ht="7.5" customHeight="1" thickBo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6"/>
      <c r="AH54" s="366"/>
      <c r="AI54" s="366"/>
      <c r="AJ54" s="632"/>
      <c r="AK54" s="632"/>
      <c r="AL54" s="632"/>
      <c r="AM54" s="632"/>
      <c r="AN54" s="632"/>
      <c r="AO54" s="632"/>
      <c r="AP54" s="632"/>
      <c r="AQ54" s="632"/>
      <c r="AR54" s="632"/>
      <c r="AS54" s="632"/>
      <c r="AT54" s="632"/>
      <c r="AU54" s="632"/>
      <c r="AV54" s="632"/>
      <c r="AW54" s="632"/>
      <c r="AX54" s="632"/>
      <c r="AY54" s="632"/>
      <c r="AZ54" s="632"/>
      <c r="BA54" s="632"/>
      <c r="BB54" s="632"/>
      <c r="BC54" s="632"/>
      <c r="BD54" s="632"/>
      <c r="BE54" s="632"/>
      <c r="BF54" s="632"/>
      <c r="BG54" s="632"/>
      <c r="BH54" s="632"/>
      <c r="BI54" s="14"/>
      <c r="BJ54" s="14"/>
      <c r="BK54" s="368"/>
      <c r="BL54" s="368"/>
      <c r="BM54" s="368"/>
      <c r="BN54" s="368"/>
      <c r="BO54" s="368"/>
      <c r="BP54" s="368"/>
      <c r="BQ54" s="368"/>
      <c r="BR54" s="368"/>
      <c r="BS54" s="368"/>
      <c r="BT54" s="368"/>
      <c r="BU54" s="368"/>
      <c r="BV54" s="368"/>
      <c r="BW54" s="368"/>
      <c r="BX54" s="368"/>
      <c r="BY54" s="368"/>
      <c r="BZ54" s="368"/>
      <c r="CA54" s="368"/>
      <c r="CB54" s="368"/>
      <c r="CC54" s="368"/>
      <c r="CD54" s="368"/>
      <c r="CE54" s="368"/>
      <c r="CF54" s="368"/>
      <c r="CG54" s="368"/>
      <c r="CH54" s="368"/>
      <c r="CI54" s="368"/>
      <c r="CJ54" s="368"/>
      <c r="CK54" s="368"/>
    </row>
    <row r="55" spans="2:105" s="2" customFormat="1" ht="7.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  <c r="AD55" s="366"/>
      <c r="AE55" s="366"/>
      <c r="AF55" s="366"/>
      <c r="AG55" s="366"/>
      <c r="AH55" s="366"/>
      <c r="AI55" s="366"/>
      <c r="AJ55" s="268"/>
      <c r="AK55" s="268"/>
      <c r="AL55" s="268"/>
      <c r="AM55" s="268"/>
      <c r="AN55" s="268"/>
      <c r="AO55" s="281"/>
      <c r="AP55" s="15"/>
      <c r="AQ55" s="15"/>
      <c r="AR55" s="15"/>
      <c r="AS55" s="15"/>
      <c r="AT55" s="15"/>
      <c r="AU55" s="15"/>
      <c r="AV55" s="374" t="s">
        <v>396</v>
      </c>
      <c r="AW55" s="374"/>
      <c r="AX55" s="374"/>
      <c r="AY55" s="374"/>
      <c r="AZ55" s="374"/>
      <c r="BA55" s="15"/>
      <c r="BB55" s="15"/>
      <c r="BC55" s="15"/>
      <c r="BD55" s="15"/>
      <c r="BE55" s="267"/>
      <c r="BF55" s="268"/>
      <c r="BG55" s="268"/>
      <c r="BH55" s="268"/>
      <c r="BI55" s="15"/>
      <c r="BJ55" s="3"/>
      <c r="BK55" s="368"/>
      <c r="BL55" s="368"/>
      <c r="BM55" s="368"/>
      <c r="BN55" s="368"/>
      <c r="BO55" s="368"/>
      <c r="BP55" s="368"/>
      <c r="BQ55" s="368"/>
      <c r="BR55" s="368"/>
      <c r="BS55" s="368"/>
      <c r="BT55" s="368"/>
      <c r="BU55" s="368"/>
      <c r="BV55" s="368"/>
      <c r="BW55" s="368"/>
      <c r="BX55" s="368"/>
      <c r="BY55" s="368"/>
      <c r="BZ55" s="368"/>
      <c r="CA55" s="368"/>
      <c r="CB55" s="368"/>
      <c r="CC55" s="368"/>
      <c r="CD55" s="368"/>
      <c r="CE55" s="368"/>
      <c r="CF55" s="368"/>
      <c r="CG55" s="368"/>
      <c r="CH55" s="368"/>
      <c r="CI55" s="368"/>
      <c r="CJ55" s="368"/>
      <c r="CK55" s="368"/>
      <c r="CW55" s="17"/>
      <c r="CX55" s="17"/>
      <c r="CY55" s="17"/>
      <c r="CZ55" s="17"/>
      <c r="DA55" s="17"/>
    </row>
    <row r="56" spans="2:105" s="2" customFormat="1" ht="7.5" customHeight="1" thickBo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66"/>
      <c r="AH56" s="366"/>
      <c r="AI56" s="366"/>
      <c r="AN56" s="3"/>
      <c r="AO56" s="9"/>
      <c r="AQ56" s="18"/>
      <c r="AR56" s="18"/>
      <c r="AS56" s="18"/>
      <c r="AT56" s="18"/>
      <c r="AU56" s="15"/>
      <c r="AV56" s="374"/>
      <c r="AW56" s="374"/>
      <c r="AX56" s="374"/>
      <c r="AY56" s="374"/>
      <c r="AZ56" s="374"/>
      <c r="BA56" s="18"/>
      <c r="BB56" s="18"/>
      <c r="BC56" s="18"/>
      <c r="BD56" s="18"/>
      <c r="BE56" s="269"/>
      <c r="BF56" s="15"/>
      <c r="BG56" s="15"/>
      <c r="BH56" s="15"/>
      <c r="BI56" s="15"/>
      <c r="BJ56" s="15"/>
      <c r="BK56" s="368"/>
      <c r="BL56" s="368"/>
      <c r="BM56" s="368"/>
      <c r="BN56" s="368"/>
      <c r="BO56" s="368"/>
      <c r="BP56" s="368"/>
      <c r="BQ56" s="368"/>
      <c r="BR56" s="368"/>
      <c r="BS56" s="368"/>
      <c r="BT56" s="368"/>
      <c r="BU56" s="368"/>
      <c r="BV56" s="368"/>
      <c r="BW56" s="368"/>
      <c r="BX56" s="368"/>
      <c r="BY56" s="368"/>
      <c r="BZ56" s="368"/>
      <c r="CA56" s="368"/>
      <c r="CB56" s="368"/>
      <c r="CC56" s="368"/>
      <c r="CD56" s="368"/>
      <c r="CE56" s="368"/>
      <c r="CF56" s="368"/>
      <c r="CG56" s="368"/>
      <c r="CH56" s="368"/>
      <c r="CI56" s="368"/>
      <c r="CJ56" s="368"/>
      <c r="CK56" s="368"/>
      <c r="CW56" s="17"/>
      <c r="CX56" s="17"/>
      <c r="CY56" s="17"/>
      <c r="CZ56" s="17"/>
      <c r="DA56" s="17"/>
    </row>
    <row r="57" spans="2:105" ht="7.5" customHeight="1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366" t="str">
        <f>IF($CI$34="","リーグ4・2位",VLOOKUP(2,$BI$34:$BZ$47,5,FALSE))</f>
        <v>西川</v>
      </c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 t="str">
        <f>IF($CI$34="","",VLOOKUP(2,$BI$34:$BZ$47,14,FALSE))</f>
        <v>藤原</v>
      </c>
      <c r="AA57" s="366"/>
      <c r="AB57" s="366"/>
      <c r="AC57" s="366"/>
      <c r="AD57" s="366"/>
      <c r="AE57" s="366"/>
      <c r="AF57" s="366"/>
      <c r="AG57" s="366"/>
      <c r="AH57" s="366"/>
      <c r="AI57" s="366"/>
      <c r="AJ57" s="15"/>
      <c r="AK57" s="15"/>
      <c r="AL57" s="15"/>
      <c r="AM57" s="15"/>
      <c r="AO57" s="21"/>
      <c r="AP57" s="2"/>
      <c r="AQ57" s="366" t="s">
        <v>1382</v>
      </c>
      <c r="AR57" s="366"/>
      <c r="AS57" s="366"/>
      <c r="AT57" s="458"/>
      <c r="AU57" s="20"/>
      <c r="AV57" s="374"/>
      <c r="AW57" s="374"/>
      <c r="AX57" s="374"/>
      <c r="AY57" s="374"/>
      <c r="AZ57" s="374"/>
      <c r="BA57" s="621" t="s">
        <v>1381</v>
      </c>
      <c r="BB57" s="523"/>
      <c r="BC57" s="523"/>
      <c r="BD57" s="525"/>
      <c r="BE57" s="26"/>
      <c r="BF57" s="15"/>
      <c r="BG57" s="15"/>
      <c r="BH57" s="15"/>
      <c r="BI57" s="15"/>
      <c r="BJ57" s="15"/>
      <c r="BK57" s="366" t="str">
        <f>IF(AB34="","リーグ2・2位",VLOOKUP(2,$B$34:$S$47,5,FALSE))</f>
        <v>川上</v>
      </c>
      <c r="BL57" s="366"/>
      <c r="BM57" s="366"/>
      <c r="BN57" s="366"/>
      <c r="BO57" s="366"/>
      <c r="BP57" s="366"/>
      <c r="BQ57" s="366"/>
      <c r="BR57" s="366"/>
      <c r="BS57" s="366"/>
      <c r="BT57" s="366"/>
      <c r="BU57" s="366"/>
      <c r="BV57" s="366"/>
      <c r="BW57" s="366"/>
      <c r="BX57" s="366"/>
      <c r="BY57" s="366"/>
      <c r="BZ57" s="366"/>
      <c r="CA57" s="366"/>
      <c r="CB57" s="366" t="str">
        <f>IF(AJ34="","",VLOOKUP(2,$B$34:$S$47,14,FALSE))</f>
        <v>今井</v>
      </c>
      <c r="CC57" s="366" t="str">
        <f aca="true" t="shared" si="0" ref="CC57:CK60">IF(AT34="","リーグ2・2位",VLOOKUP(2,$B$34:$S$47,5,FALSE))</f>
        <v>川上</v>
      </c>
      <c r="CD57" s="366" t="str">
        <f t="shared" si="0"/>
        <v>川上</v>
      </c>
      <c r="CE57" s="366" t="str">
        <f t="shared" si="0"/>
        <v>リーグ2・2位</v>
      </c>
      <c r="CF57" s="366" t="str">
        <f t="shared" si="0"/>
        <v>リーグ2・2位</v>
      </c>
      <c r="CG57" s="366" t="str">
        <f t="shared" si="0"/>
        <v>リーグ2・2位</v>
      </c>
      <c r="CH57" s="366" t="str">
        <f t="shared" si="0"/>
        <v>リーグ2・2位</v>
      </c>
      <c r="CI57" s="366" t="str">
        <f t="shared" si="0"/>
        <v>リーグ2・2位</v>
      </c>
      <c r="CJ57" s="366" t="str">
        <f t="shared" si="0"/>
        <v>川上</v>
      </c>
      <c r="CK57" s="366" t="str">
        <f t="shared" si="0"/>
        <v>リーグ2・2位</v>
      </c>
      <c r="CW57" s="17"/>
      <c r="CX57" s="17"/>
      <c r="CY57" s="17"/>
      <c r="CZ57" s="17"/>
      <c r="DA57" s="17"/>
    </row>
    <row r="58" spans="2:89" ht="7.5" customHeight="1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15"/>
      <c r="AK58" s="15"/>
      <c r="AL58" s="10"/>
      <c r="AM58" s="33"/>
      <c r="AN58" s="14"/>
      <c r="AO58" s="25"/>
      <c r="AP58" s="15"/>
      <c r="AQ58" s="366"/>
      <c r="AR58" s="366"/>
      <c r="AS58" s="366"/>
      <c r="AT58" s="458"/>
      <c r="AY58" s="9"/>
      <c r="BA58" s="620"/>
      <c r="BB58" s="366"/>
      <c r="BC58" s="366"/>
      <c r="BD58" s="458"/>
      <c r="BE58" s="22"/>
      <c r="BF58" s="14"/>
      <c r="BG58" s="14"/>
      <c r="BH58" s="14"/>
      <c r="BI58" s="10"/>
      <c r="BJ58" s="10"/>
      <c r="BK58" s="366"/>
      <c r="BL58" s="366"/>
      <c r="BM58" s="366"/>
      <c r="BN58" s="366"/>
      <c r="BO58" s="366"/>
      <c r="BP58" s="366"/>
      <c r="BQ58" s="366"/>
      <c r="BR58" s="366"/>
      <c r="BS58" s="366"/>
      <c r="BT58" s="366"/>
      <c r="BU58" s="366"/>
      <c r="BV58" s="366"/>
      <c r="BW58" s="366"/>
      <c r="BX58" s="366"/>
      <c r="BY58" s="366"/>
      <c r="BZ58" s="366"/>
      <c r="CA58" s="366"/>
      <c r="CB58" s="366" t="str">
        <f>IF(AS35="","リーグ2・2位",VLOOKUP(2,$B$34:$S$47,5,FALSE))</f>
        <v>リーグ2・2位</v>
      </c>
      <c r="CC58" s="366" t="str">
        <f t="shared" si="0"/>
        <v>リーグ2・2位</v>
      </c>
      <c r="CD58" s="366" t="str">
        <f t="shared" si="0"/>
        <v>リーグ2・2位</v>
      </c>
      <c r="CE58" s="366" t="str">
        <f t="shared" si="0"/>
        <v>リーグ2・2位</v>
      </c>
      <c r="CF58" s="366" t="str">
        <f t="shared" si="0"/>
        <v>リーグ2・2位</v>
      </c>
      <c r="CG58" s="366" t="str">
        <f t="shared" si="0"/>
        <v>リーグ2・2位</v>
      </c>
      <c r="CH58" s="366" t="str">
        <f t="shared" si="0"/>
        <v>リーグ2・2位</v>
      </c>
      <c r="CI58" s="366" t="str">
        <f t="shared" si="0"/>
        <v>リーグ2・2位</v>
      </c>
      <c r="CJ58" s="366" t="str">
        <f t="shared" si="0"/>
        <v>リーグ2・2位</v>
      </c>
      <c r="CK58" s="366" t="str">
        <f t="shared" si="0"/>
        <v>リーグ2・2位</v>
      </c>
    </row>
    <row r="59" spans="2:89" ht="7.5" customHeight="1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366"/>
      <c r="P59" s="366"/>
      <c r="Q59" s="366"/>
      <c r="R59" s="366"/>
      <c r="S59" s="366"/>
      <c r="T59" s="366"/>
      <c r="U59" s="366"/>
      <c r="V59" s="366"/>
      <c r="W59" s="366"/>
      <c r="X59" s="366"/>
      <c r="Y59" s="366"/>
      <c r="Z59" s="366"/>
      <c r="AA59" s="366"/>
      <c r="AB59" s="366"/>
      <c r="AC59" s="366"/>
      <c r="AD59" s="366"/>
      <c r="AE59" s="366"/>
      <c r="AF59" s="366"/>
      <c r="AG59" s="366"/>
      <c r="AH59" s="366"/>
      <c r="AI59" s="366"/>
      <c r="AJ59" s="23"/>
      <c r="AK59" s="23"/>
      <c r="AL59" s="39"/>
      <c r="AM59" s="39"/>
      <c r="AN59" s="39"/>
      <c r="AO59" s="39"/>
      <c r="AT59" s="21"/>
      <c r="AY59" s="9"/>
      <c r="BA59" s="274"/>
      <c r="BE59" s="15"/>
      <c r="BF59" s="15"/>
      <c r="BG59" s="15"/>
      <c r="BH59" s="15"/>
      <c r="BI59" s="15"/>
      <c r="BJ59" s="15"/>
      <c r="BK59" s="366"/>
      <c r="BL59" s="366"/>
      <c r="BM59" s="366"/>
      <c r="BN59" s="366"/>
      <c r="BO59" s="366"/>
      <c r="BP59" s="366"/>
      <c r="BQ59" s="366"/>
      <c r="BR59" s="366"/>
      <c r="BS59" s="366"/>
      <c r="BT59" s="366"/>
      <c r="BU59" s="366"/>
      <c r="BV59" s="366"/>
      <c r="BW59" s="366"/>
      <c r="BX59" s="366"/>
      <c r="BY59" s="366"/>
      <c r="BZ59" s="366"/>
      <c r="CA59" s="366"/>
      <c r="CB59" s="366" t="str">
        <f>IF(AS36="","リーグ2・2位",VLOOKUP(2,$B$34:$S$47,5,FALSE))</f>
        <v>リーグ2・2位</v>
      </c>
      <c r="CC59" s="366" t="str">
        <f t="shared" si="0"/>
        <v>リーグ2・2位</v>
      </c>
      <c r="CD59" s="366" t="str">
        <f t="shared" si="0"/>
        <v>リーグ2・2位</v>
      </c>
      <c r="CE59" s="366" t="str">
        <f t="shared" si="0"/>
        <v>リーグ2・2位</v>
      </c>
      <c r="CF59" s="366" t="str">
        <f t="shared" si="0"/>
        <v>リーグ2・2位</v>
      </c>
      <c r="CG59" s="366" t="str">
        <f t="shared" si="0"/>
        <v>リーグ2・2位</v>
      </c>
      <c r="CH59" s="366" t="str">
        <f t="shared" si="0"/>
        <v>リーグ2・2位</v>
      </c>
      <c r="CI59" s="366" t="str">
        <f t="shared" si="0"/>
        <v>リーグ2・2位</v>
      </c>
      <c r="CJ59" s="366" t="str">
        <f t="shared" si="0"/>
        <v>リーグ2・2位</v>
      </c>
      <c r="CK59" s="366" t="str">
        <f t="shared" si="0"/>
        <v>リーグ2・2位</v>
      </c>
    </row>
    <row r="60" spans="2:89" ht="7.5" customHeight="1" thickBot="1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15"/>
      <c r="AK60" s="15"/>
      <c r="AQ60" s="366" t="s">
        <v>1382</v>
      </c>
      <c r="AR60" s="366"/>
      <c r="AS60" s="366"/>
      <c r="AT60" s="458"/>
      <c r="AV60" s="8"/>
      <c r="AW60" s="8"/>
      <c r="AX60" s="8"/>
      <c r="AY60" s="275"/>
      <c r="BA60" s="620" t="s">
        <v>1387</v>
      </c>
      <c r="BB60" s="366"/>
      <c r="BC60" s="366"/>
      <c r="BD60" s="366"/>
      <c r="BE60" s="15"/>
      <c r="BF60" s="15"/>
      <c r="BG60" s="15"/>
      <c r="BH60" s="15"/>
      <c r="BI60" s="15"/>
      <c r="BJ60" s="15"/>
      <c r="BK60" s="366"/>
      <c r="BL60" s="366"/>
      <c r="BM60" s="366"/>
      <c r="BN60" s="366"/>
      <c r="BO60" s="366"/>
      <c r="BP60" s="366"/>
      <c r="BQ60" s="366"/>
      <c r="BR60" s="366"/>
      <c r="BS60" s="366"/>
      <c r="BT60" s="366"/>
      <c r="BU60" s="366"/>
      <c r="BV60" s="366"/>
      <c r="BW60" s="366"/>
      <c r="BX60" s="366"/>
      <c r="BY60" s="366"/>
      <c r="BZ60" s="366"/>
      <c r="CA60" s="366"/>
      <c r="CB60" s="366" t="str">
        <f>IF(AS37="","リーグ2・2位",VLOOKUP(2,$B$34:$S$47,5,FALSE))</f>
        <v>リーグ2・2位</v>
      </c>
      <c r="CC60" s="366" t="str">
        <f t="shared" si="0"/>
        <v>リーグ2・2位</v>
      </c>
      <c r="CD60" s="366" t="str">
        <f t="shared" si="0"/>
        <v>リーグ2・2位</v>
      </c>
      <c r="CE60" s="366" t="str">
        <f t="shared" si="0"/>
        <v>リーグ2・2位</v>
      </c>
      <c r="CF60" s="366" t="str">
        <f t="shared" si="0"/>
        <v>リーグ2・2位</v>
      </c>
      <c r="CG60" s="366" t="str">
        <f t="shared" si="0"/>
        <v>リーグ2・2位</v>
      </c>
      <c r="CH60" s="366" t="str">
        <f t="shared" si="0"/>
        <v>リーグ2・2位</v>
      </c>
      <c r="CI60" s="366" t="str">
        <f t="shared" si="0"/>
        <v>リーグ2・2位</v>
      </c>
      <c r="CJ60" s="366" t="str">
        <f t="shared" si="0"/>
        <v>リーグ2・2位</v>
      </c>
      <c r="CK60" s="366" t="str">
        <f t="shared" si="0"/>
        <v>リーグ2・2位</v>
      </c>
    </row>
    <row r="61" spans="2:89" ht="7.5" customHeight="1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366" t="str">
        <f>IF($CI$10="","リーグ3・2位",VLOOKUP(2,$BI$10:$BZ$23,5,FALSE))</f>
        <v>上野</v>
      </c>
      <c r="P61" s="366"/>
      <c r="Q61" s="366"/>
      <c r="R61" s="366"/>
      <c r="S61" s="366"/>
      <c r="T61" s="366"/>
      <c r="U61" s="366"/>
      <c r="V61" s="366"/>
      <c r="W61" s="366"/>
      <c r="X61" s="366"/>
      <c r="Y61" s="366"/>
      <c r="Z61" s="366" t="str">
        <f>IF($CI$10="","",VLOOKUP(2,$BI$10:$BZ$23,14,FALSE))</f>
        <v>近藤</v>
      </c>
      <c r="AA61" s="366"/>
      <c r="AB61" s="366"/>
      <c r="AC61" s="366"/>
      <c r="AD61" s="366"/>
      <c r="AE61" s="366"/>
      <c r="AF61" s="366"/>
      <c r="AG61" s="366"/>
      <c r="AH61" s="366"/>
      <c r="AI61" s="366"/>
      <c r="AJ61" s="15"/>
      <c r="AK61" s="15"/>
      <c r="AL61" s="15"/>
      <c r="AM61" s="15"/>
      <c r="AN61" s="15"/>
      <c r="AO61" s="15"/>
      <c r="AP61" s="15"/>
      <c r="AQ61" s="366"/>
      <c r="AR61" s="366"/>
      <c r="AS61" s="366"/>
      <c r="AT61" s="366"/>
      <c r="AU61" s="633" t="s">
        <v>1391</v>
      </c>
      <c r="AV61" s="366"/>
      <c r="AW61" s="366"/>
      <c r="AX61" s="366"/>
      <c r="AY61" s="366"/>
      <c r="AZ61" s="634"/>
      <c r="BA61" s="366"/>
      <c r="BB61" s="366"/>
      <c r="BC61" s="366"/>
      <c r="BD61" s="366"/>
      <c r="BE61" s="15"/>
      <c r="BF61" s="15"/>
      <c r="BG61" s="15"/>
      <c r="BH61" s="15"/>
      <c r="BI61" s="15"/>
      <c r="BJ61" s="15"/>
      <c r="BK61" s="366" t="str">
        <f>IF(AB10="","リーグ1.2位",VLOOKUP(2,$B$10:$S$25,5,FALSE))</f>
        <v>八木</v>
      </c>
      <c r="BL61" s="366"/>
      <c r="BM61" s="366"/>
      <c r="BN61" s="366"/>
      <c r="BO61" s="366"/>
      <c r="BP61" s="366"/>
      <c r="BQ61" s="366"/>
      <c r="BR61" s="366"/>
      <c r="BS61" s="366"/>
      <c r="BT61" s="366"/>
      <c r="BU61" s="366"/>
      <c r="BV61" s="366"/>
      <c r="BW61" s="366"/>
      <c r="BX61" s="366"/>
      <c r="BY61" s="366"/>
      <c r="BZ61" s="366"/>
      <c r="CA61" s="366"/>
      <c r="CB61" s="366" t="s">
        <v>874</v>
      </c>
      <c r="CC61" s="366" t="str">
        <f aca="true" t="shared" si="1" ref="CC61:CK64">IF(AT10="","リーグ1.2位",VLOOKUP(2,$B$10:$S$25,5,FALSE))</f>
        <v>八木</v>
      </c>
      <c r="CD61" s="366" t="str">
        <f t="shared" si="1"/>
        <v>八木</v>
      </c>
      <c r="CE61" s="366" t="str">
        <f t="shared" si="1"/>
        <v>リーグ1.2位</v>
      </c>
      <c r="CF61" s="366" t="str">
        <f t="shared" si="1"/>
        <v>リーグ1.2位</v>
      </c>
      <c r="CG61" s="366" t="str">
        <f t="shared" si="1"/>
        <v>リーグ1.2位</v>
      </c>
      <c r="CH61" s="366" t="str">
        <f t="shared" si="1"/>
        <v>リーグ1.2位</v>
      </c>
      <c r="CI61" s="366" t="str">
        <f t="shared" si="1"/>
        <v>リーグ1.2位</v>
      </c>
      <c r="CJ61" s="366" t="str">
        <f t="shared" si="1"/>
        <v>八木</v>
      </c>
      <c r="CK61" s="366" t="str">
        <f t="shared" si="1"/>
        <v>リーグ1.2位</v>
      </c>
    </row>
    <row r="62" spans="15:89" ht="7.5" customHeight="1"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  <c r="Z62" s="366"/>
      <c r="AA62" s="366"/>
      <c r="AB62" s="366"/>
      <c r="AC62" s="366"/>
      <c r="AD62" s="366"/>
      <c r="AE62" s="366"/>
      <c r="AF62" s="366"/>
      <c r="AG62" s="366"/>
      <c r="AH62" s="366"/>
      <c r="AI62" s="366"/>
      <c r="AJ62" s="14"/>
      <c r="AK62" s="14"/>
      <c r="AL62" s="10"/>
      <c r="AM62" s="33"/>
      <c r="AN62" s="14"/>
      <c r="AO62" s="14"/>
      <c r="AP62" s="15"/>
      <c r="AU62" s="620"/>
      <c r="AV62" s="366"/>
      <c r="AW62" s="366"/>
      <c r="AX62" s="366"/>
      <c r="AY62" s="366"/>
      <c r="AZ62" s="458"/>
      <c r="BE62" s="14"/>
      <c r="BF62" s="14"/>
      <c r="BG62" s="14"/>
      <c r="BH62" s="14"/>
      <c r="BI62" s="10"/>
      <c r="BJ62" s="10"/>
      <c r="BK62" s="366"/>
      <c r="BL62" s="366"/>
      <c r="BM62" s="366"/>
      <c r="BN62" s="366"/>
      <c r="BO62" s="366"/>
      <c r="BP62" s="366"/>
      <c r="BQ62" s="366"/>
      <c r="BR62" s="366"/>
      <c r="BS62" s="366"/>
      <c r="BT62" s="366"/>
      <c r="BU62" s="366"/>
      <c r="BV62" s="366"/>
      <c r="BW62" s="366"/>
      <c r="BX62" s="366"/>
      <c r="BY62" s="366"/>
      <c r="BZ62" s="366"/>
      <c r="CA62" s="366"/>
      <c r="CB62" s="366" t="str">
        <f>IF(AS11="","リーグ1.2位",VLOOKUP(2,$B$10:$S$25,5,FALSE))</f>
        <v>リーグ1.2位</v>
      </c>
      <c r="CC62" s="366" t="str">
        <f t="shared" si="1"/>
        <v>リーグ1.2位</v>
      </c>
      <c r="CD62" s="366" t="str">
        <f t="shared" si="1"/>
        <v>リーグ1.2位</v>
      </c>
      <c r="CE62" s="366" t="str">
        <f t="shared" si="1"/>
        <v>リーグ1.2位</v>
      </c>
      <c r="CF62" s="366" t="str">
        <f t="shared" si="1"/>
        <v>リーグ1.2位</v>
      </c>
      <c r="CG62" s="366" t="str">
        <f t="shared" si="1"/>
        <v>リーグ1.2位</v>
      </c>
      <c r="CH62" s="366" t="str">
        <f t="shared" si="1"/>
        <v>リーグ1.2位</v>
      </c>
      <c r="CI62" s="366" t="str">
        <f t="shared" si="1"/>
        <v>リーグ1.2位</v>
      </c>
      <c r="CJ62" s="366" t="str">
        <f t="shared" si="1"/>
        <v>リーグ1.2位</v>
      </c>
      <c r="CK62" s="366" t="str">
        <f t="shared" si="1"/>
        <v>リーグ1.2位</v>
      </c>
    </row>
    <row r="63" spans="15:89" ht="7.5" customHeight="1">
      <c r="O63" s="366"/>
      <c r="P63" s="366"/>
      <c r="Q63" s="366"/>
      <c r="R63" s="366"/>
      <c r="S63" s="366"/>
      <c r="T63" s="366"/>
      <c r="U63" s="366"/>
      <c r="V63" s="366"/>
      <c r="W63" s="366"/>
      <c r="X63" s="366"/>
      <c r="Y63" s="366"/>
      <c r="Z63" s="366"/>
      <c r="AA63" s="366"/>
      <c r="AB63" s="366"/>
      <c r="AC63" s="366"/>
      <c r="AD63" s="366"/>
      <c r="AE63" s="366"/>
      <c r="AF63" s="366"/>
      <c r="AG63" s="366"/>
      <c r="AH63" s="366"/>
      <c r="AI63" s="366"/>
      <c r="AJ63" s="15"/>
      <c r="AK63" s="15"/>
      <c r="AM63" s="24"/>
      <c r="AO63" s="16"/>
      <c r="AP63" s="26"/>
      <c r="AU63" s="274"/>
      <c r="AZ63" s="21"/>
      <c r="BD63" s="21"/>
      <c r="BE63" s="15"/>
      <c r="BF63" s="15"/>
      <c r="BG63" s="15"/>
      <c r="BH63" s="15"/>
      <c r="BK63" s="366"/>
      <c r="BL63" s="366"/>
      <c r="BM63" s="366"/>
      <c r="BN63" s="366"/>
      <c r="BO63" s="366"/>
      <c r="BP63" s="366"/>
      <c r="BQ63" s="366"/>
      <c r="BR63" s="366"/>
      <c r="BS63" s="366"/>
      <c r="BT63" s="366"/>
      <c r="BU63" s="366"/>
      <c r="BV63" s="366"/>
      <c r="BW63" s="366"/>
      <c r="BX63" s="366"/>
      <c r="BY63" s="366"/>
      <c r="BZ63" s="366"/>
      <c r="CA63" s="366"/>
      <c r="CB63" s="366" t="str">
        <f>IF(AS12="","リーグ1.2位",VLOOKUP(2,$B$10:$S$25,5,FALSE))</f>
        <v>リーグ1.2位</v>
      </c>
      <c r="CC63" s="366" t="str">
        <f t="shared" si="1"/>
        <v>リーグ1.2位</v>
      </c>
      <c r="CD63" s="366" t="str">
        <f t="shared" si="1"/>
        <v>リーグ1.2位</v>
      </c>
      <c r="CE63" s="366" t="str">
        <f t="shared" si="1"/>
        <v>リーグ1.2位</v>
      </c>
      <c r="CF63" s="366" t="str">
        <f t="shared" si="1"/>
        <v>リーグ1.2位</v>
      </c>
      <c r="CG63" s="366" t="str">
        <f t="shared" si="1"/>
        <v>リーグ1.2位</v>
      </c>
      <c r="CH63" s="366" t="str">
        <f t="shared" si="1"/>
        <v>リーグ1.2位</v>
      </c>
      <c r="CI63" s="366" t="str">
        <f t="shared" si="1"/>
        <v>八木</v>
      </c>
      <c r="CJ63" s="366" t="str">
        <f t="shared" si="1"/>
        <v>リーグ1.2位</v>
      </c>
      <c r="CK63" s="366" t="str">
        <f t="shared" si="1"/>
        <v>リーグ1.2位</v>
      </c>
    </row>
    <row r="64" spans="15:89" ht="7.5" customHeight="1" thickBot="1">
      <c r="O64" s="366"/>
      <c r="P64" s="366"/>
      <c r="Q64" s="366"/>
      <c r="R64" s="366"/>
      <c r="S64" s="366"/>
      <c r="T64" s="366"/>
      <c r="U64" s="366"/>
      <c r="V64" s="366"/>
      <c r="W64" s="366"/>
      <c r="X64" s="366"/>
      <c r="Y64" s="366"/>
      <c r="Z64" s="366"/>
      <c r="AA64" s="366"/>
      <c r="AB64" s="366"/>
      <c r="AC64" s="366"/>
      <c r="AD64" s="366"/>
      <c r="AE64" s="366"/>
      <c r="AF64" s="366"/>
      <c r="AG64" s="366"/>
      <c r="AH64" s="366"/>
      <c r="AI64" s="366"/>
      <c r="AJ64" s="15"/>
      <c r="AK64" s="15"/>
      <c r="AL64" s="15"/>
      <c r="AM64" s="15"/>
      <c r="AN64" s="522"/>
      <c r="AO64" s="522"/>
      <c r="AP64" s="71"/>
      <c r="AQ64" s="8"/>
      <c r="AR64" s="8"/>
      <c r="AS64" s="8"/>
      <c r="AT64" s="8"/>
      <c r="AU64" s="274"/>
      <c r="AV64" s="2"/>
      <c r="AW64" s="2"/>
      <c r="AX64" s="2"/>
      <c r="AY64" s="2"/>
      <c r="AZ64" s="21"/>
      <c r="BA64" s="8"/>
      <c r="BB64" s="8"/>
      <c r="BC64" s="8"/>
      <c r="BD64" s="35"/>
      <c r="BE64" s="26"/>
      <c r="BF64" s="15"/>
      <c r="BG64" s="15"/>
      <c r="BH64" s="15"/>
      <c r="BI64" s="15"/>
      <c r="BJ64" s="15"/>
      <c r="BK64" s="366"/>
      <c r="BL64" s="366"/>
      <c r="BM64" s="366"/>
      <c r="BN64" s="366"/>
      <c r="BO64" s="366"/>
      <c r="BP64" s="366"/>
      <c r="BQ64" s="366"/>
      <c r="BR64" s="366"/>
      <c r="BS64" s="366"/>
      <c r="BT64" s="366"/>
      <c r="BU64" s="366"/>
      <c r="BV64" s="366"/>
      <c r="BW64" s="366"/>
      <c r="BX64" s="366"/>
      <c r="BY64" s="366"/>
      <c r="BZ64" s="366"/>
      <c r="CA64" s="366"/>
      <c r="CB64" s="366" t="str">
        <f>IF(AS13="","リーグ1.2位",VLOOKUP(2,$B$10:$S$25,5,FALSE))</f>
        <v>リーグ1.2位</v>
      </c>
      <c r="CC64" s="366" t="str">
        <f t="shared" si="1"/>
        <v>リーグ1.2位</v>
      </c>
      <c r="CD64" s="366" t="str">
        <f t="shared" si="1"/>
        <v>リーグ1.2位</v>
      </c>
      <c r="CE64" s="366" t="str">
        <f t="shared" si="1"/>
        <v>リーグ1.2位</v>
      </c>
      <c r="CF64" s="366" t="str">
        <f t="shared" si="1"/>
        <v>リーグ1.2位</v>
      </c>
      <c r="CG64" s="366" t="str">
        <f t="shared" si="1"/>
        <v>リーグ1.2位</v>
      </c>
      <c r="CH64" s="366" t="str">
        <f t="shared" si="1"/>
        <v>リーグ1.2位</v>
      </c>
      <c r="CI64" s="366" t="str">
        <f t="shared" si="1"/>
        <v>リーグ1.2位</v>
      </c>
      <c r="CJ64" s="366" t="str">
        <f t="shared" si="1"/>
        <v>リーグ1.2位</v>
      </c>
      <c r="CK64" s="366" t="str">
        <f t="shared" si="1"/>
        <v>リーグ1.2位</v>
      </c>
    </row>
    <row r="65" spans="15:89" ht="7.5" customHeight="1">
      <c r="O65" s="374" t="str">
        <f>IF($AB$34="","リーグ2・1位",VLOOKUP(1,$B$34:$S$49,5,FALSE))</f>
        <v>金武</v>
      </c>
      <c r="P65" s="374"/>
      <c r="Q65" s="374"/>
      <c r="R65" s="374"/>
      <c r="S65" s="374"/>
      <c r="T65" s="374"/>
      <c r="U65" s="374"/>
      <c r="V65" s="374"/>
      <c r="W65" s="374"/>
      <c r="X65" s="374"/>
      <c r="Y65" s="374"/>
      <c r="Z65" s="374" t="str">
        <f>IF($AB$34="","",VLOOKUP(1,$B$34:$S$49,14,FALSE))</f>
        <v>佐合</v>
      </c>
      <c r="AA65" s="374"/>
      <c r="AB65" s="374"/>
      <c r="AC65" s="374"/>
      <c r="AD65" s="374"/>
      <c r="AE65" s="374"/>
      <c r="AF65" s="374"/>
      <c r="AG65" s="374"/>
      <c r="AH65" s="374"/>
      <c r="AI65" s="374"/>
      <c r="AN65" s="522"/>
      <c r="AO65" s="675"/>
      <c r="AP65" s="24"/>
      <c r="AQ65" s="366" t="s">
        <v>1380</v>
      </c>
      <c r="AR65" s="366"/>
      <c r="AS65" s="366"/>
      <c r="AT65" s="366"/>
      <c r="AU65" s="366"/>
      <c r="AV65" s="2"/>
      <c r="AW65" s="2"/>
      <c r="AX65" s="2"/>
      <c r="AY65" s="2"/>
      <c r="AZ65" s="15"/>
      <c r="BA65" s="366" t="s">
        <v>1384</v>
      </c>
      <c r="BB65" s="366"/>
      <c r="BC65" s="366"/>
      <c r="BD65" s="366"/>
      <c r="BE65" s="269"/>
      <c r="BF65" s="15"/>
      <c r="BG65" s="15"/>
      <c r="BH65" s="15"/>
      <c r="BI65" s="15"/>
      <c r="BJ65" s="15"/>
      <c r="BK65" s="366" t="str">
        <f>IF($CI$34="","リーグ4・1位",VLOOKUP(1,$BI$34:$BZ$47,5,FALSE))</f>
        <v>永里</v>
      </c>
      <c r="BL65" s="366"/>
      <c r="BM65" s="366"/>
      <c r="BN65" s="366"/>
      <c r="BO65" s="366"/>
      <c r="BP65" s="366"/>
      <c r="BQ65" s="366"/>
      <c r="BR65" s="366"/>
      <c r="BS65" s="366"/>
      <c r="BT65" s="366"/>
      <c r="BU65" s="366"/>
      <c r="BV65" s="366"/>
      <c r="BW65" s="366"/>
      <c r="BX65" s="366"/>
      <c r="BY65" s="366"/>
      <c r="BZ65" s="366"/>
      <c r="CA65" s="366"/>
      <c r="CB65" s="366" t="str">
        <f>IF($CI$34="","",VLOOKUP(1,$BI$34:$BZ$47,14,FALSE))</f>
        <v>永松</v>
      </c>
      <c r="CC65" s="366" t="str">
        <f aca="true" t="shared" si="2" ref="CC65:CK65">IF($CI$34="","リーグ4・1位",VLOOKUP(1,$BI$34:$BZ$47,5,FALSE))</f>
        <v>永里</v>
      </c>
      <c r="CD65" s="366" t="str">
        <f t="shared" si="2"/>
        <v>永里</v>
      </c>
      <c r="CE65" s="366" t="str">
        <f t="shared" si="2"/>
        <v>永里</v>
      </c>
      <c r="CF65" s="366" t="str">
        <f t="shared" si="2"/>
        <v>永里</v>
      </c>
      <c r="CG65" s="366" t="str">
        <f t="shared" si="2"/>
        <v>永里</v>
      </c>
      <c r="CH65" s="366" t="str">
        <f t="shared" si="2"/>
        <v>永里</v>
      </c>
      <c r="CI65" s="366" t="str">
        <f t="shared" si="2"/>
        <v>永里</v>
      </c>
      <c r="CJ65" s="366" t="str">
        <f t="shared" si="2"/>
        <v>永里</v>
      </c>
      <c r="CK65" s="366" t="str">
        <f t="shared" si="2"/>
        <v>永里</v>
      </c>
    </row>
    <row r="66" spans="15:89" ht="7.5" customHeight="1" thickBot="1">
      <c r="O66" s="374"/>
      <c r="P66" s="374"/>
      <c r="Q66" s="374"/>
      <c r="R66" s="374"/>
      <c r="S66" s="374"/>
      <c r="T66" s="374"/>
      <c r="U66" s="374"/>
      <c r="V66" s="374"/>
      <c r="W66" s="374"/>
      <c r="X66" s="374"/>
      <c r="Y66" s="374"/>
      <c r="Z66" s="374"/>
      <c r="AA66" s="374"/>
      <c r="AB66" s="374"/>
      <c r="AC66" s="374"/>
      <c r="AD66" s="374"/>
      <c r="AE66" s="374"/>
      <c r="AF66" s="374"/>
      <c r="AG66" s="374"/>
      <c r="AH66" s="374"/>
      <c r="AI66" s="374"/>
      <c r="AJ66" s="18"/>
      <c r="AK66" s="18"/>
      <c r="AL66" s="18"/>
      <c r="AM66" s="18"/>
      <c r="AN66" s="18"/>
      <c r="AO66" s="266"/>
      <c r="AP66" s="15"/>
      <c r="AQ66" s="366"/>
      <c r="AR66" s="366"/>
      <c r="AS66" s="366"/>
      <c r="AT66" s="366"/>
      <c r="AU66" s="366"/>
      <c r="AV66" s="15"/>
      <c r="AW66" s="15"/>
      <c r="AX66" s="15"/>
      <c r="AY66" s="15"/>
      <c r="AZ66" s="15"/>
      <c r="BA66" s="366"/>
      <c r="BB66" s="366"/>
      <c r="BC66" s="366"/>
      <c r="BD66" s="366"/>
      <c r="BE66" s="270"/>
      <c r="BF66" s="18"/>
      <c r="BG66" s="18"/>
      <c r="BH66" s="18"/>
      <c r="BI66" s="14"/>
      <c r="BJ66" s="14"/>
      <c r="BK66" s="366"/>
      <c r="BL66" s="366"/>
      <c r="BM66" s="366"/>
      <c r="BN66" s="366"/>
      <c r="BO66" s="366"/>
      <c r="BP66" s="366"/>
      <c r="BQ66" s="366"/>
      <c r="BR66" s="366"/>
      <c r="BS66" s="366"/>
      <c r="BT66" s="366"/>
      <c r="BU66" s="366"/>
      <c r="BV66" s="366"/>
      <c r="BW66" s="366"/>
      <c r="BX66" s="366"/>
      <c r="BY66" s="366"/>
      <c r="BZ66" s="366"/>
      <c r="CA66" s="366"/>
      <c r="CB66" s="366" t="str">
        <f aca="true" t="shared" si="3" ref="CB66:CK66">IF($CI$34="","リーグ4・1位",VLOOKUP(1,$BI$34:$BZ$47,5,FALSE))</f>
        <v>永里</v>
      </c>
      <c r="CC66" s="366" t="str">
        <f t="shared" si="3"/>
        <v>永里</v>
      </c>
      <c r="CD66" s="366" t="str">
        <f t="shared" si="3"/>
        <v>永里</v>
      </c>
      <c r="CE66" s="366" t="str">
        <f t="shared" si="3"/>
        <v>永里</v>
      </c>
      <c r="CF66" s="366" t="str">
        <f t="shared" si="3"/>
        <v>永里</v>
      </c>
      <c r="CG66" s="366" t="str">
        <f t="shared" si="3"/>
        <v>永里</v>
      </c>
      <c r="CH66" s="366" t="str">
        <f t="shared" si="3"/>
        <v>永里</v>
      </c>
      <c r="CI66" s="366" t="str">
        <f t="shared" si="3"/>
        <v>永里</v>
      </c>
      <c r="CJ66" s="366" t="str">
        <f t="shared" si="3"/>
        <v>永里</v>
      </c>
      <c r="CK66" s="366" t="str">
        <f t="shared" si="3"/>
        <v>永里</v>
      </c>
    </row>
    <row r="67" spans="5:89" ht="7.5" customHeight="1"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374"/>
      <c r="P67" s="374"/>
      <c r="Q67" s="374"/>
      <c r="R67" s="374"/>
      <c r="S67" s="374"/>
      <c r="T67" s="374"/>
      <c r="U67" s="374"/>
      <c r="V67" s="374"/>
      <c r="W67" s="374"/>
      <c r="X67" s="374"/>
      <c r="Y67" s="374"/>
      <c r="Z67" s="374"/>
      <c r="AA67" s="374"/>
      <c r="AB67" s="374"/>
      <c r="AC67" s="374"/>
      <c r="AD67" s="374"/>
      <c r="AE67" s="374"/>
      <c r="AF67" s="374"/>
      <c r="AG67" s="374"/>
      <c r="AH67" s="374"/>
      <c r="AI67" s="374"/>
      <c r="AJ67" s="15"/>
      <c r="AK67" s="15"/>
      <c r="AL67" s="15"/>
      <c r="AM67" s="15"/>
      <c r="AN67" s="15"/>
      <c r="AO67" s="15"/>
      <c r="AP67" s="15"/>
      <c r="BK67" s="366"/>
      <c r="BL67" s="366"/>
      <c r="BM67" s="366"/>
      <c r="BN67" s="366"/>
      <c r="BO67" s="366"/>
      <c r="BP67" s="366"/>
      <c r="BQ67" s="366"/>
      <c r="BR67" s="366"/>
      <c r="BS67" s="366"/>
      <c r="BT67" s="366"/>
      <c r="BU67" s="366"/>
      <c r="BV67" s="366"/>
      <c r="BW67" s="366"/>
      <c r="BX67" s="366"/>
      <c r="BY67" s="366"/>
      <c r="BZ67" s="366"/>
      <c r="CA67" s="366"/>
      <c r="CB67" s="366" t="str">
        <f aca="true" t="shared" si="4" ref="CB67:CK67">IF($CI$34="","リーグ4・1位",VLOOKUP(1,$BI$34:$BZ$47,5,FALSE))</f>
        <v>永里</v>
      </c>
      <c r="CC67" s="366" t="str">
        <f t="shared" si="4"/>
        <v>永里</v>
      </c>
      <c r="CD67" s="366" t="str">
        <f t="shared" si="4"/>
        <v>永里</v>
      </c>
      <c r="CE67" s="366" t="str">
        <f t="shared" si="4"/>
        <v>永里</v>
      </c>
      <c r="CF67" s="366" t="str">
        <f t="shared" si="4"/>
        <v>永里</v>
      </c>
      <c r="CG67" s="366" t="str">
        <f t="shared" si="4"/>
        <v>永里</v>
      </c>
      <c r="CH67" s="366" t="str">
        <f t="shared" si="4"/>
        <v>永里</v>
      </c>
      <c r="CI67" s="366" t="str">
        <f t="shared" si="4"/>
        <v>永里</v>
      </c>
      <c r="CJ67" s="366" t="str">
        <f t="shared" si="4"/>
        <v>永里</v>
      </c>
      <c r="CK67" s="366" t="str">
        <f t="shared" si="4"/>
        <v>永里</v>
      </c>
    </row>
    <row r="68" spans="15:89" ht="7.5" customHeight="1"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  <c r="AD68" s="374"/>
      <c r="AE68" s="374"/>
      <c r="AF68" s="374"/>
      <c r="AG68" s="374"/>
      <c r="AH68" s="374"/>
      <c r="AI68" s="374"/>
      <c r="BK68" s="366"/>
      <c r="BL68" s="366"/>
      <c r="BM68" s="366"/>
      <c r="BN68" s="366"/>
      <c r="BO68" s="366"/>
      <c r="BP68" s="366"/>
      <c r="BQ68" s="366"/>
      <c r="BR68" s="366"/>
      <c r="BS68" s="366"/>
      <c r="BT68" s="366"/>
      <c r="BU68" s="366"/>
      <c r="BV68" s="366"/>
      <c r="BW68" s="366"/>
      <c r="BX68" s="366"/>
      <c r="BY68" s="366"/>
      <c r="BZ68" s="366"/>
      <c r="CA68" s="366"/>
      <c r="CB68" s="366" t="str">
        <f aca="true" t="shared" si="5" ref="CB68:CK68">IF($CI$34="","リーグ4・1位",VLOOKUP(1,$BI$34:$BZ$47,5,FALSE))</f>
        <v>永里</v>
      </c>
      <c r="CC68" s="366" t="str">
        <f t="shared" si="5"/>
        <v>永里</v>
      </c>
      <c r="CD68" s="366" t="str">
        <f t="shared" si="5"/>
        <v>永里</v>
      </c>
      <c r="CE68" s="366" t="str">
        <f t="shared" si="5"/>
        <v>永里</v>
      </c>
      <c r="CF68" s="366" t="str">
        <f t="shared" si="5"/>
        <v>永里</v>
      </c>
      <c r="CG68" s="366" t="str">
        <f t="shared" si="5"/>
        <v>永里</v>
      </c>
      <c r="CH68" s="366" t="str">
        <f t="shared" si="5"/>
        <v>永里</v>
      </c>
      <c r="CI68" s="366" t="str">
        <f t="shared" si="5"/>
        <v>永里</v>
      </c>
      <c r="CJ68" s="366" t="str">
        <f t="shared" si="5"/>
        <v>永里</v>
      </c>
      <c r="CK68" s="366" t="str">
        <f t="shared" si="5"/>
        <v>永里</v>
      </c>
    </row>
    <row r="69" spans="30:80" ht="7.5" customHeight="1">
      <c r="AD69" s="11"/>
      <c r="BB69" s="374" t="s">
        <v>1114</v>
      </c>
      <c r="BC69" s="374"/>
      <c r="BD69" s="374"/>
      <c r="BE69" s="374"/>
      <c r="BF69" s="374"/>
      <c r="BG69" s="374"/>
      <c r="BH69" s="374"/>
      <c r="BI69" s="374"/>
      <c r="BJ69" s="374"/>
      <c r="BK69" s="314"/>
      <c r="BL69" s="207"/>
      <c r="BM69" s="374" t="s">
        <v>837</v>
      </c>
      <c r="BN69" s="374"/>
      <c r="BO69" s="374"/>
      <c r="BP69" s="374"/>
      <c r="BQ69" s="374"/>
      <c r="BR69" s="374"/>
      <c r="BS69" s="374"/>
      <c r="BT69" s="374"/>
      <c r="BU69" s="374"/>
      <c r="BV69" s="2"/>
      <c r="BW69" s="2"/>
      <c r="BX69" s="2"/>
      <c r="BY69" s="2"/>
      <c r="BZ69" s="2"/>
      <c r="CA69" s="2"/>
      <c r="CB69" s="2"/>
    </row>
    <row r="70" spans="22:84" ht="7.5" customHeight="1" thickBot="1">
      <c r="V70" s="455" t="s">
        <v>397</v>
      </c>
      <c r="W70" s="455"/>
      <c r="X70" s="455"/>
      <c r="Y70" s="455"/>
      <c r="Z70" s="455"/>
      <c r="AA70" s="455"/>
      <c r="AB70" s="455"/>
      <c r="AC70" s="455"/>
      <c r="AD70" s="455"/>
      <c r="AE70" s="455"/>
      <c r="AF70" s="455"/>
      <c r="AG70" s="455"/>
      <c r="AH70" s="455"/>
      <c r="AI70" s="455"/>
      <c r="AJ70" s="455"/>
      <c r="AK70" s="455"/>
      <c r="AL70" s="455"/>
      <c r="AM70" s="455"/>
      <c r="AN70" s="455"/>
      <c r="AO70" s="455"/>
      <c r="AP70" s="455"/>
      <c r="AQ70" s="455"/>
      <c r="AR70" s="455"/>
      <c r="AS70" s="455"/>
      <c r="AT70" s="455"/>
      <c r="AU70" s="455"/>
      <c r="AV70" s="455"/>
      <c r="AW70" s="455"/>
      <c r="AX70" s="455"/>
      <c r="AY70" s="455"/>
      <c r="AZ70" s="455"/>
      <c r="BA70" s="455"/>
      <c r="BB70" s="374"/>
      <c r="BC70" s="374"/>
      <c r="BD70" s="374"/>
      <c r="BE70" s="374"/>
      <c r="BF70" s="374"/>
      <c r="BG70" s="374"/>
      <c r="BH70" s="374"/>
      <c r="BI70" s="374"/>
      <c r="BJ70" s="374"/>
      <c r="BK70" s="314"/>
      <c r="BL70" s="314"/>
      <c r="BM70" s="374"/>
      <c r="BN70" s="374"/>
      <c r="BO70" s="374"/>
      <c r="BP70" s="374"/>
      <c r="BQ70" s="374"/>
      <c r="BR70" s="374"/>
      <c r="BS70" s="374"/>
      <c r="BT70" s="374"/>
      <c r="BU70" s="374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</row>
    <row r="71" spans="22:84" ht="7.5" customHeight="1">
      <c r="V71" s="455"/>
      <c r="W71" s="455"/>
      <c r="X71" s="455"/>
      <c r="Y71" s="455"/>
      <c r="Z71" s="455"/>
      <c r="AA71" s="455"/>
      <c r="AB71" s="455"/>
      <c r="AC71" s="455"/>
      <c r="AD71" s="455"/>
      <c r="AE71" s="455"/>
      <c r="AF71" s="455"/>
      <c r="AG71" s="455"/>
      <c r="AH71" s="455"/>
      <c r="AI71" s="455"/>
      <c r="AJ71" s="455"/>
      <c r="AK71" s="455"/>
      <c r="AL71" s="455"/>
      <c r="AM71" s="455"/>
      <c r="AN71" s="455"/>
      <c r="AO71" s="455"/>
      <c r="AP71" s="455"/>
      <c r="AQ71" s="455"/>
      <c r="AR71" s="455"/>
      <c r="AS71" s="455"/>
      <c r="AT71" s="455"/>
      <c r="AU71" s="455"/>
      <c r="AV71" s="455"/>
      <c r="AW71" s="455"/>
      <c r="AX71" s="455"/>
      <c r="AY71" s="455"/>
      <c r="AZ71" s="455"/>
      <c r="BA71" s="455"/>
      <c r="BB71" s="374"/>
      <c r="BC71" s="374"/>
      <c r="BD71" s="374"/>
      <c r="BE71" s="374"/>
      <c r="BF71" s="374"/>
      <c r="BG71" s="374"/>
      <c r="BH71" s="374"/>
      <c r="BI71" s="374"/>
      <c r="BJ71" s="374"/>
      <c r="BK71" s="314"/>
      <c r="BL71" s="314"/>
      <c r="BM71" s="374"/>
      <c r="BN71" s="374"/>
      <c r="BO71" s="374"/>
      <c r="BP71" s="374"/>
      <c r="BQ71" s="374"/>
      <c r="BR71" s="374"/>
      <c r="BS71" s="374"/>
      <c r="BT71" s="374"/>
      <c r="BU71" s="374"/>
      <c r="BV71" s="268"/>
      <c r="BW71" s="268"/>
      <c r="BX71" s="281"/>
      <c r="BY71" s="15"/>
      <c r="BZ71" s="15"/>
      <c r="CA71" s="15"/>
      <c r="CB71" s="15"/>
      <c r="CC71" s="15"/>
      <c r="CD71" s="15"/>
      <c r="CE71" s="15"/>
      <c r="CF71" s="15"/>
    </row>
    <row r="72" spans="22:85" ht="7.5" customHeight="1" thickBot="1">
      <c r="V72" s="455"/>
      <c r="W72" s="455"/>
      <c r="X72" s="455"/>
      <c r="Y72" s="455"/>
      <c r="Z72" s="455"/>
      <c r="AA72" s="455"/>
      <c r="AB72" s="455"/>
      <c r="AC72" s="455"/>
      <c r="AD72" s="455"/>
      <c r="AE72" s="455"/>
      <c r="AF72" s="455"/>
      <c r="AG72" s="455"/>
      <c r="AH72" s="455"/>
      <c r="AI72" s="455"/>
      <c r="AJ72" s="455"/>
      <c r="AK72" s="455"/>
      <c r="AL72" s="455"/>
      <c r="AM72" s="455"/>
      <c r="AN72" s="455"/>
      <c r="AO72" s="455"/>
      <c r="AP72" s="455"/>
      <c r="AQ72" s="455"/>
      <c r="AR72" s="455"/>
      <c r="AS72" s="455"/>
      <c r="AT72" s="455"/>
      <c r="AU72" s="455"/>
      <c r="AV72" s="455"/>
      <c r="AW72" s="455"/>
      <c r="AX72" s="455"/>
      <c r="AY72" s="455"/>
      <c r="AZ72" s="455"/>
      <c r="BA72" s="455"/>
      <c r="BB72" s="374"/>
      <c r="BC72" s="374"/>
      <c r="BD72" s="374"/>
      <c r="BE72" s="374"/>
      <c r="BF72" s="374"/>
      <c r="BG72" s="374"/>
      <c r="BH72" s="374"/>
      <c r="BI72" s="374"/>
      <c r="BJ72" s="374"/>
      <c r="BK72" s="314"/>
      <c r="BL72" s="314"/>
      <c r="BM72" s="374"/>
      <c r="BN72" s="374"/>
      <c r="BO72" s="374"/>
      <c r="BP72" s="374"/>
      <c r="BQ72" s="374"/>
      <c r="BR72" s="374"/>
      <c r="BS72" s="374"/>
      <c r="BT72" s="374"/>
      <c r="BU72" s="374"/>
      <c r="BX72" s="9"/>
      <c r="BY72" s="8"/>
      <c r="BZ72" s="8"/>
      <c r="CA72" s="8"/>
      <c r="CB72" s="8"/>
      <c r="CC72" s="366" t="s">
        <v>398</v>
      </c>
      <c r="CD72" s="366"/>
      <c r="CE72" s="366"/>
      <c r="CF72" s="366"/>
      <c r="CG72" s="366"/>
    </row>
    <row r="73" spans="22:85" ht="7.5" customHeight="1">
      <c r="V73" s="455"/>
      <c r="W73" s="455"/>
      <c r="X73" s="455"/>
      <c r="Y73" s="455"/>
      <c r="Z73" s="455"/>
      <c r="AA73" s="455"/>
      <c r="AB73" s="455"/>
      <c r="AC73" s="455"/>
      <c r="AD73" s="455"/>
      <c r="AE73" s="455"/>
      <c r="AF73" s="455"/>
      <c r="AG73" s="455"/>
      <c r="AH73" s="455"/>
      <c r="AI73" s="455"/>
      <c r="AJ73" s="455"/>
      <c r="AK73" s="455"/>
      <c r="AL73" s="455"/>
      <c r="AM73" s="455"/>
      <c r="AN73" s="455"/>
      <c r="AO73" s="455"/>
      <c r="AP73" s="455"/>
      <c r="AQ73" s="455"/>
      <c r="AR73" s="455"/>
      <c r="AS73" s="455"/>
      <c r="AT73" s="455"/>
      <c r="AU73" s="455"/>
      <c r="AV73" s="455"/>
      <c r="AW73" s="455"/>
      <c r="AX73" s="455"/>
      <c r="AY73" s="455"/>
      <c r="AZ73" s="455"/>
      <c r="BA73" s="455"/>
      <c r="BB73" s="366" t="s">
        <v>1388</v>
      </c>
      <c r="BC73" s="366"/>
      <c r="BD73" s="366"/>
      <c r="BE73" s="366"/>
      <c r="BF73" s="366"/>
      <c r="BG73" s="366"/>
      <c r="BH73" s="366"/>
      <c r="BI73" s="366"/>
      <c r="BJ73" s="366"/>
      <c r="BM73" s="366" t="s">
        <v>1389</v>
      </c>
      <c r="BN73" s="366"/>
      <c r="BO73" s="366"/>
      <c r="BP73" s="366"/>
      <c r="BQ73" s="366"/>
      <c r="BR73" s="366"/>
      <c r="BS73" s="366"/>
      <c r="BT73" s="366"/>
      <c r="BU73" s="366"/>
      <c r="BX73" s="282"/>
      <c r="BY73" s="523" t="s">
        <v>1390</v>
      </c>
      <c r="BZ73" s="523"/>
      <c r="CA73" s="523"/>
      <c r="CB73" s="523"/>
      <c r="CC73" s="366"/>
      <c r="CD73" s="366"/>
      <c r="CE73" s="366"/>
      <c r="CF73" s="366"/>
      <c r="CG73" s="366"/>
    </row>
    <row r="74" spans="22:85" ht="7.5" customHeight="1">
      <c r="V74" s="455"/>
      <c r="W74" s="455"/>
      <c r="X74" s="455"/>
      <c r="Y74" s="455"/>
      <c r="Z74" s="455"/>
      <c r="AA74" s="455"/>
      <c r="AB74" s="455"/>
      <c r="AC74" s="455"/>
      <c r="AD74" s="455"/>
      <c r="AE74" s="455"/>
      <c r="AF74" s="455"/>
      <c r="AG74" s="455"/>
      <c r="AH74" s="455"/>
      <c r="AI74" s="455"/>
      <c r="AJ74" s="455"/>
      <c r="AK74" s="455"/>
      <c r="AL74" s="455"/>
      <c r="AM74" s="455"/>
      <c r="AN74" s="455"/>
      <c r="AO74" s="455"/>
      <c r="AP74" s="455"/>
      <c r="AQ74" s="455"/>
      <c r="AR74" s="455"/>
      <c r="AS74" s="455"/>
      <c r="AT74" s="455"/>
      <c r="AU74" s="455"/>
      <c r="AV74" s="455"/>
      <c r="AW74" s="455"/>
      <c r="AX74" s="455"/>
      <c r="AY74" s="455"/>
      <c r="AZ74" s="455"/>
      <c r="BA74" s="455"/>
      <c r="BB74" s="366"/>
      <c r="BC74" s="366"/>
      <c r="BD74" s="366"/>
      <c r="BE74" s="366"/>
      <c r="BF74" s="366"/>
      <c r="BG74" s="366"/>
      <c r="BH74" s="366"/>
      <c r="BI74" s="366"/>
      <c r="BJ74" s="366"/>
      <c r="BM74" s="366"/>
      <c r="BN74" s="366"/>
      <c r="BO74" s="366"/>
      <c r="BP74" s="366"/>
      <c r="BQ74" s="366"/>
      <c r="BR74" s="366"/>
      <c r="BS74" s="366"/>
      <c r="BT74" s="366"/>
      <c r="BU74" s="366"/>
      <c r="BV74" s="38"/>
      <c r="BW74" s="38"/>
      <c r="BX74" s="53"/>
      <c r="BY74" s="366"/>
      <c r="BZ74" s="366"/>
      <c r="CA74" s="366"/>
      <c r="CB74" s="366"/>
      <c r="CC74" s="366"/>
      <c r="CD74" s="366"/>
      <c r="CE74" s="366"/>
      <c r="CF74" s="366"/>
      <c r="CG74" s="366"/>
    </row>
    <row r="75" spans="30:83" ht="7.5" customHeight="1">
      <c r="AD75" s="2"/>
      <c r="BB75" s="366"/>
      <c r="BC75" s="366"/>
      <c r="BD75" s="366"/>
      <c r="BE75" s="366"/>
      <c r="BF75" s="366"/>
      <c r="BG75" s="366"/>
      <c r="BH75" s="366"/>
      <c r="BI75" s="366"/>
      <c r="BJ75" s="366"/>
      <c r="BM75" s="366"/>
      <c r="BN75" s="366"/>
      <c r="BO75" s="366"/>
      <c r="BP75" s="366"/>
      <c r="BQ75" s="366"/>
      <c r="BR75" s="366"/>
      <c r="BS75" s="366"/>
      <c r="BT75" s="366"/>
      <c r="BU75" s="366"/>
      <c r="BW75" s="2"/>
      <c r="BX75" s="2"/>
      <c r="BY75" s="366"/>
      <c r="BZ75" s="366"/>
      <c r="CA75" s="366"/>
      <c r="CB75" s="366"/>
      <c r="CC75" s="2"/>
      <c r="CD75" s="2"/>
      <c r="CE75" s="2"/>
    </row>
    <row r="76" spans="25:125" ht="7.5" customHeight="1">
      <c r="Y76" s="2"/>
      <c r="Z76" s="11"/>
      <c r="AA76" s="11"/>
      <c r="AB76" s="11"/>
      <c r="AC76" s="11"/>
      <c r="AS76" s="631" t="s">
        <v>1363</v>
      </c>
      <c r="AT76" s="631"/>
      <c r="AU76" s="631"/>
      <c r="AV76" s="631"/>
      <c r="AW76" s="631"/>
      <c r="AX76" s="631"/>
      <c r="AY76" s="631"/>
      <c r="AZ76" s="631"/>
      <c r="BA76" s="631"/>
      <c r="BB76" s="631"/>
      <c r="BC76" s="631"/>
      <c r="BD76" s="631"/>
      <c r="BE76" s="631"/>
      <c r="BF76" s="631"/>
      <c r="BG76" s="631"/>
      <c r="BH76" s="631"/>
      <c r="BI76" s="631"/>
      <c r="BJ76" s="631"/>
      <c r="BK76" s="631"/>
      <c r="BL76" s="631"/>
      <c r="BM76" s="631"/>
      <c r="BX76" s="2"/>
      <c r="BY76" s="2"/>
      <c r="BZ76" s="2"/>
      <c r="CA76" s="2"/>
      <c r="CB76" s="2"/>
      <c r="CC76" s="6"/>
      <c r="CD76" s="6"/>
      <c r="CE76" s="6"/>
      <c r="CF76" s="6"/>
      <c r="CG76" s="6"/>
      <c r="CH76" s="6"/>
      <c r="CI76" s="6"/>
      <c r="CJ76" s="6"/>
      <c r="CK76" s="6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</row>
    <row r="77" spans="25:124" ht="7.5" customHeight="1">
      <c r="Y77" s="2"/>
      <c r="Z77" s="11"/>
      <c r="AA77" s="11"/>
      <c r="AB77" s="11"/>
      <c r="AC77" s="11"/>
      <c r="AS77" s="631"/>
      <c r="AT77" s="631"/>
      <c r="AU77" s="631"/>
      <c r="AV77" s="631"/>
      <c r="AW77" s="631"/>
      <c r="AX77" s="631"/>
      <c r="AY77" s="631"/>
      <c r="AZ77" s="631"/>
      <c r="BA77" s="631"/>
      <c r="BB77" s="631"/>
      <c r="BC77" s="631"/>
      <c r="BD77" s="631"/>
      <c r="BE77" s="631"/>
      <c r="BF77" s="631"/>
      <c r="BG77" s="631"/>
      <c r="BH77" s="631"/>
      <c r="BI77" s="631"/>
      <c r="BJ77" s="631"/>
      <c r="BK77" s="631"/>
      <c r="BL77" s="631"/>
      <c r="BM77" s="631"/>
      <c r="BV77" s="2"/>
      <c r="BW77" s="2"/>
      <c r="BX77" s="2"/>
      <c r="BY77" s="2"/>
      <c r="BZ77" s="2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</row>
    <row r="78" spans="15:124" ht="7.5" customHeight="1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AC78" s="2"/>
      <c r="AS78" s="631"/>
      <c r="AT78" s="631"/>
      <c r="AU78" s="631"/>
      <c r="AV78" s="631"/>
      <c r="AW78" s="631"/>
      <c r="AX78" s="631"/>
      <c r="AY78" s="631"/>
      <c r="AZ78" s="631"/>
      <c r="BA78" s="631"/>
      <c r="BB78" s="631"/>
      <c r="BC78" s="631"/>
      <c r="BD78" s="631"/>
      <c r="BE78" s="631"/>
      <c r="BF78" s="631"/>
      <c r="BG78" s="631"/>
      <c r="BH78" s="631"/>
      <c r="BI78" s="631"/>
      <c r="BJ78" s="631"/>
      <c r="BK78" s="631"/>
      <c r="BL78" s="631"/>
      <c r="BM78" s="631"/>
      <c r="BV78" s="2"/>
      <c r="BW78" s="2"/>
      <c r="BX78" s="2"/>
      <c r="BY78" s="2"/>
      <c r="BZ78" s="2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</row>
    <row r="79" spans="15:124" ht="7.5" customHeight="1">
      <c r="O79" s="366" t="s">
        <v>823</v>
      </c>
      <c r="P79" s="366"/>
      <c r="Q79" s="366"/>
      <c r="R79" s="366"/>
      <c r="S79" s="366"/>
      <c r="T79" s="366"/>
      <c r="U79" s="366"/>
      <c r="V79" s="366"/>
      <c r="W79" s="366"/>
      <c r="X79" s="366"/>
      <c r="Y79" s="366"/>
      <c r="Z79" s="366" t="s">
        <v>324</v>
      </c>
      <c r="AA79" s="366"/>
      <c r="AB79" s="366"/>
      <c r="AC79" s="366"/>
      <c r="AD79" s="366"/>
      <c r="AE79" s="366"/>
      <c r="AF79" s="366"/>
      <c r="AG79" s="366"/>
      <c r="AH79" s="366"/>
      <c r="AI79" s="366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K79" s="374" t="s">
        <v>1378</v>
      </c>
      <c r="BL79" s="374"/>
      <c r="BM79" s="374"/>
      <c r="BN79" s="374"/>
      <c r="BO79" s="374"/>
      <c r="BP79" s="374"/>
      <c r="BQ79" s="374"/>
      <c r="BR79" s="374"/>
      <c r="BS79" s="374"/>
      <c r="BT79" s="374"/>
      <c r="BU79" s="374"/>
      <c r="BV79" s="374"/>
      <c r="BW79" s="374"/>
      <c r="BX79" s="374"/>
      <c r="BY79" s="374"/>
      <c r="BZ79" s="374"/>
      <c r="CA79" s="374"/>
      <c r="CB79" s="374" t="s">
        <v>841</v>
      </c>
      <c r="CC79" s="374"/>
      <c r="CD79" s="374"/>
      <c r="CE79" s="374"/>
      <c r="CF79" s="374"/>
      <c r="CG79" s="374"/>
      <c r="CH79" s="374"/>
      <c r="CI79" s="374"/>
      <c r="CJ79" s="374"/>
      <c r="CK79" s="374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</row>
    <row r="80" spans="15:124" ht="7.5" customHeight="1" thickBot="1">
      <c r="O80" s="366"/>
      <c r="P80" s="366"/>
      <c r="Q80" s="366"/>
      <c r="R80" s="366"/>
      <c r="S80" s="366"/>
      <c r="T80" s="366"/>
      <c r="U80" s="366"/>
      <c r="V80" s="366"/>
      <c r="W80" s="366"/>
      <c r="X80" s="366"/>
      <c r="Y80" s="366"/>
      <c r="Z80" s="366"/>
      <c r="AA80" s="366"/>
      <c r="AB80" s="366"/>
      <c r="AC80" s="366"/>
      <c r="AD80" s="366"/>
      <c r="AE80" s="366"/>
      <c r="AF80" s="366"/>
      <c r="AG80" s="366"/>
      <c r="AH80" s="366"/>
      <c r="AI80" s="366"/>
      <c r="AJ80" s="15"/>
      <c r="AK80" s="15"/>
      <c r="AL80" s="15"/>
      <c r="AM80" s="15"/>
      <c r="AN80" s="15"/>
      <c r="AO80" s="15"/>
      <c r="AP80" s="1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15"/>
      <c r="BI80" s="15"/>
      <c r="BJ80" s="15"/>
      <c r="BK80" s="374"/>
      <c r="BL80" s="374"/>
      <c r="BM80" s="374"/>
      <c r="BN80" s="374"/>
      <c r="BO80" s="374"/>
      <c r="BP80" s="374"/>
      <c r="BQ80" s="374"/>
      <c r="BR80" s="374"/>
      <c r="BS80" s="374"/>
      <c r="BT80" s="374"/>
      <c r="BU80" s="374"/>
      <c r="BV80" s="374"/>
      <c r="BW80" s="374"/>
      <c r="BX80" s="374"/>
      <c r="BY80" s="374"/>
      <c r="BZ80" s="374"/>
      <c r="CA80" s="374"/>
      <c r="CB80" s="374"/>
      <c r="CC80" s="374"/>
      <c r="CD80" s="374"/>
      <c r="CE80" s="374"/>
      <c r="CF80" s="374"/>
      <c r="CG80" s="374"/>
      <c r="CH80" s="374"/>
      <c r="CI80" s="374"/>
      <c r="CJ80" s="374"/>
      <c r="CK80" s="374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</row>
    <row r="81" spans="15:124" ht="7.5" customHeight="1">
      <c r="O81" s="366"/>
      <c r="P81" s="366"/>
      <c r="Q81" s="366"/>
      <c r="R81" s="366"/>
      <c r="S81" s="366"/>
      <c r="T81" s="366"/>
      <c r="U81" s="366"/>
      <c r="V81" s="366"/>
      <c r="W81" s="366"/>
      <c r="X81" s="366"/>
      <c r="Y81" s="366"/>
      <c r="Z81" s="366"/>
      <c r="AA81" s="366"/>
      <c r="AB81" s="366"/>
      <c r="AC81" s="366"/>
      <c r="AD81" s="366"/>
      <c r="AE81" s="366"/>
      <c r="AF81" s="366"/>
      <c r="AG81" s="366"/>
      <c r="AH81" s="366"/>
      <c r="AI81" s="366"/>
      <c r="AJ81" s="268"/>
      <c r="AK81" s="268"/>
      <c r="AL81" s="268"/>
      <c r="AM81" s="268"/>
      <c r="AN81" s="268"/>
      <c r="AO81" s="281"/>
      <c r="AP81" s="15"/>
      <c r="AQ81" s="15"/>
      <c r="AR81" s="15"/>
      <c r="AS81" s="15"/>
      <c r="AT81" s="15"/>
      <c r="AU81" s="15"/>
      <c r="AV81" s="374" t="s">
        <v>396</v>
      </c>
      <c r="AW81" s="374"/>
      <c r="AX81" s="374"/>
      <c r="AY81" s="374"/>
      <c r="AZ81" s="374"/>
      <c r="BA81" s="15"/>
      <c r="BB81" s="15"/>
      <c r="BC81" s="15"/>
      <c r="BD81" s="15"/>
      <c r="BE81" s="267"/>
      <c r="BF81" s="268"/>
      <c r="BG81" s="268"/>
      <c r="BH81" s="268"/>
      <c r="BI81" s="268"/>
      <c r="BJ81" s="277"/>
      <c r="BK81" s="374"/>
      <c r="BL81" s="374"/>
      <c r="BM81" s="374"/>
      <c r="BN81" s="374"/>
      <c r="BO81" s="374"/>
      <c r="BP81" s="374"/>
      <c r="BQ81" s="374"/>
      <c r="BR81" s="374"/>
      <c r="BS81" s="374"/>
      <c r="BT81" s="374"/>
      <c r="BU81" s="374"/>
      <c r="BV81" s="374"/>
      <c r="BW81" s="374"/>
      <c r="BX81" s="374"/>
      <c r="BY81" s="374"/>
      <c r="BZ81" s="374"/>
      <c r="CA81" s="374"/>
      <c r="CB81" s="374"/>
      <c r="CC81" s="374"/>
      <c r="CD81" s="374"/>
      <c r="CE81" s="374"/>
      <c r="CF81" s="374"/>
      <c r="CG81" s="374"/>
      <c r="CH81" s="374"/>
      <c r="CI81" s="374"/>
      <c r="CJ81" s="374"/>
      <c r="CK81" s="374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</row>
    <row r="82" spans="15:124" ht="7.5" customHeight="1" thickBot="1">
      <c r="O82" s="366"/>
      <c r="P82" s="366"/>
      <c r="Q82" s="366"/>
      <c r="R82" s="366"/>
      <c r="S82" s="366"/>
      <c r="T82" s="366"/>
      <c r="U82" s="366"/>
      <c r="V82" s="366"/>
      <c r="W82" s="366"/>
      <c r="X82" s="366"/>
      <c r="Y82" s="366"/>
      <c r="Z82" s="366"/>
      <c r="AA82" s="366"/>
      <c r="AB82" s="366"/>
      <c r="AC82" s="366"/>
      <c r="AD82" s="366"/>
      <c r="AE82" s="366"/>
      <c r="AF82" s="366"/>
      <c r="AG82" s="366"/>
      <c r="AH82" s="366"/>
      <c r="AI82" s="366"/>
      <c r="AJ82" s="2"/>
      <c r="AK82" s="2"/>
      <c r="AL82" s="2"/>
      <c r="AM82" s="2"/>
      <c r="AO82" s="9"/>
      <c r="AP82" s="2"/>
      <c r="AQ82" s="15"/>
      <c r="AR82" s="15"/>
      <c r="AS82" s="15"/>
      <c r="AT82" s="15"/>
      <c r="AU82" s="15"/>
      <c r="AV82" s="374"/>
      <c r="AW82" s="374"/>
      <c r="AX82" s="374"/>
      <c r="AY82" s="374"/>
      <c r="AZ82" s="374"/>
      <c r="BA82" s="18"/>
      <c r="BB82" s="18"/>
      <c r="BC82" s="18"/>
      <c r="BD82" s="18"/>
      <c r="BE82" s="269"/>
      <c r="BF82" s="15"/>
      <c r="BG82" s="15"/>
      <c r="BH82" s="15"/>
      <c r="BI82" s="15"/>
      <c r="BJ82" s="15"/>
      <c r="BK82" s="374"/>
      <c r="BL82" s="374"/>
      <c r="BM82" s="374"/>
      <c r="BN82" s="374"/>
      <c r="BO82" s="374"/>
      <c r="BP82" s="374"/>
      <c r="BQ82" s="374"/>
      <c r="BR82" s="374"/>
      <c r="BS82" s="374"/>
      <c r="BT82" s="374"/>
      <c r="BU82" s="374"/>
      <c r="BV82" s="374"/>
      <c r="BW82" s="374"/>
      <c r="BX82" s="374"/>
      <c r="BY82" s="374"/>
      <c r="BZ82" s="374"/>
      <c r="CA82" s="374"/>
      <c r="CB82" s="374"/>
      <c r="CC82" s="374"/>
      <c r="CD82" s="374"/>
      <c r="CE82" s="374"/>
      <c r="CF82" s="374"/>
      <c r="CG82" s="374"/>
      <c r="CH82" s="374"/>
      <c r="CI82" s="374"/>
      <c r="CJ82" s="374"/>
      <c r="CK82" s="374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</row>
    <row r="83" spans="15:124" ht="7.5" customHeight="1">
      <c r="O83" s="366" t="s">
        <v>837</v>
      </c>
      <c r="P83" s="366"/>
      <c r="Q83" s="366"/>
      <c r="R83" s="366"/>
      <c r="S83" s="366"/>
      <c r="T83" s="366"/>
      <c r="U83" s="366"/>
      <c r="V83" s="366"/>
      <c r="W83" s="366"/>
      <c r="X83" s="366"/>
      <c r="Y83" s="366"/>
      <c r="Z83" s="366" t="s">
        <v>840</v>
      </c>
      <c r="AA83" s="366"/>
      <c r="AB83" s="366"/>
      <c r="AC83" s="366"/>
      <c r="AD83" s="366"/>
      <c r="AE83" s="366"/>
      <c r="AF83" s="366"/>
      <c r="AG83" s="366"/>
      <c r="AH83" s="366"/>
      <c r="AI83" s="366"/>
      <c r="AJ83" s="15"/>
      <c r="AK83" s="15"/>
      <c r="AL83" s="15"/>
      <c r="AM83" s="15"/>
      <c r="AO83" s="21"/>
      <c r="AP83" s="524" t="s">
        <v>1381</v>
      </c>
      <c r="AQ83" s="523"/>
      <c r="AR83" s="523"/>
      <c r="AS83" s="523"/>
      <c r="AT83" s="525"/>
      <c r="AU83" s="20"/>
      <c r="AV83" s="374"/>
      <c r="AW83" s="374"/>
      <c r="AX83" s="374"/>
      <c r="AY83" s="374"/>
      <c r="AZ83" s="374"/>
      <c r="BA83" s="621" t="s">
        <v>1381</v>
      </c>
      <c r="BB83" s="523"/>
      <c r="BC83" s="523"/>
      <c r="BD83" s="525"/>
      <c r="BE83" s="15"/>
      <c r="BF83" s="15"/>
      <c r="BG83" s="15"/>
      <c r="BH83" s="15"/>
      <c r="BI83" s="15"/>
      <c r="BJ83" s="15"/>
      <c r="BK83" s="366" t="s">
        <v>825</v>
      </c>
      <c r="BL83" s="366"/>
      <c r="BM83" s="366"/>
      <c r="BN83" s="366"/>
      <c r="BO83" s="366"/>
      <c r="BP83" s="366"/>
      <c r="BQ83" s="366"/>
      <c r="BR83" s="366"/>
      <c r="BS83" s="366"/>
      <c r="BT83" s="366"/>
      <c r="BU83" s="366"/>
      <c r="BV83" s="366"/>
      <c r="BW83" s="366"/>
      <c r="BX83" s="366"/>
      <c r="BY83" s="366"/>
      <c r="BZ83" s="366"/>
      <c r="CA83" s="366"/>
      <c r="CB83" s="366" t="s">
        <v>1379</v>
      </c>
      <c r="CC83" s="366" t="e">
        <f>IF(#REF!="","リーグ2・2位",VLOOKUP(2,$B$34:$S$47,5,FALSE))</f>
        <v>#REF!</v>
      </c>
      <c r="CD83" s="366" t="e">
        <f>IF(#REF!="","リーグ2・2位",VLOOKUP(2,$B$34:$S$47,5,FALSE))</f>
        <v>#REF!</v>
      </c>
      <c r="CE83" s="366" t="e">
        <f>IF(#REF!="","リーグ2・2位",VLOOKUP(2,$B$34:$S$47,5,FALSE))</f>
        <v>#REF!</v>
      </c>
      <c r="CF83" s="366" t="e">
        <f>IF(#REF!="","リーグ2・2位",VLOOKUP(2,$B$34:$S$47,5,FALSE))</f>
        <v>#REF!</v>
      </c>
      <c r="CG83" s="366" t="e">
        <f>IF(#REF!="","リーグ2・2位",VLOOKUP(2,$B$34:$S$47,5,FALSE))</f>
        <v>#REF!</v>
      </c>
      <c r="CH83" s="366" t="e">
        <f>IF(#REF!="","リーグ2・2位",VLOOKUP(2,$B$34:$S$47,5,FALSE))</f>
        <v>#REF!</v>
      </c>
      <c r="CI83" s="366" t="e">
        <f>IF(#REF!="","リーグ2・2位",VLOOKUP(2,$B$34:$S$47,5,FALSE))</f>
        <v>#REF!</v>
      </c>
      <c r="CJ83" s="366" t="e">
        <f>IF(#REF!="","リーグ2・2位",VLOOKUP(2,$B$34:$S$47,5,FALSE))</f>
        <v>#REF!</v>
      </c>
      <c r="CK83" s="366" t="str">
        <f>IF(W70="","リーグ2・2位",VLOOKUP(2,$B$34:$S$47,5,FALSE))</f>
        <v>リーグ2・2位</v>
      </c>
      <c r="DG83" s="7"/>
      <c r="DH83" s="2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</row>
    <row r="84" spans="2:124" s="15" customFormat="1" ht="7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66"/>
      <c r="P84" s="366"/>
      <c r="Q84" s="366"/>
      <c r="R84" s="366"/>
      <c r="S84" s="366"/>
      <c r="T84" s="366"/>
      <c r="U84" s="366"/>
      <c r="V84" s="366"/>
      <c r="W84" s="366"/>
      <c r="X84" s="366"/>
      <c r="Y84" s="366"/>
      <c r="Z84" s="366"/>
      <c r="AA84" s="366"/>
      <c r="AB84" s="366"/>
      <c r="AC84" s="366"/>
      <c r="AD84" s="366"/>
      <c r="AE84" s="366"/>
      <c r="AF84" s="366"/>
      <c r="AG84" s="366"/>
      <c r="AH84" s="366"/>
      <c r="AI84" s="366"/>
      <c r="AL84" s="10"/>
      <c r="AM84" s="33"/>
      <c r="AN84" s="14"/>
      <c r="AO84" s="25"/>
      <c r="AP84" s="463"/>
      <c r="AQ84" s="366"/>
      <c r="AR84" s="366"/>
      <c r="AS84" s="366"/>
      <c r="AT84" s="458"/>
      <c r="AU84" s="3"/>
      <c r="AV84" s="3"/>
      <c r="AW84" s="3"/>
      <c r="AX84" s="3"/>
      <c r="AY84" s="9"/>
      <c r="AZ84" s="9"/>
      <c r="BA84" s="620"/>
      <c r="BB84" s="366"/>
      <c r="BC84" s="366"/>
      <c r="BD84" s="458"/>
      <c r="BE84" s="14"/>
      <c r="BF84" s="14"/>
      <c r="BG84" s="14"/>
      <c r="BH84" s="14"/>
      <c r="BI84" s="10"/>
      <c r="BJ84" s="10"/>
      <c r="BK84" s="366"/>
      <c r="BL84" s="366"/>
      <c r="BM84" s="366"/>
      <c r="BN84" s="366"/>
      <c r="BO84" s="366"/>
      <c r="BP84" s="366"/>
      <c r="BQ84" s="366"/>
      <c r="BR84" s="366"/>
      <c r="BS84" s="366"/>
      <c r="BT84" s="366"/>
      <c r="BU84" s="366"/>
      <c r="BV84" s="366"/>
      <c r="BW84" s="366"/>
      <c r="BX84" s="366"/>
      <c r="BY84" s="366"/>
      <c r="BZ84" s="366"/>
      <c r="CA84" s="366"/>
      <c r="CB84" s="366" t="e">
        <f>IF(#REF!="","リーグ2・2位",VLOOKUP(2,$B$34:$S$47,5,FALSE))</f>
        <v>#REF!</v>
      </c>
      <c r="CC84" s="366" t="e">
        <f>IF(#REF!="","リーグ2・2位",VLOOKUP(2,$B$34:$S$47,5,FALSE))</f>
        <v>#REF!</v>
      </c>
      <c r="CD84" s="366" t="e">
        <f>IF(#REF!="","リーグ2・2位",VLOOKUP(2,$B$34:$S$47,5,FALSE))</f>
        <v>#REF!</v>
      </c>
      <c r="CE84" s="366" t="e">
        <f>IF(#REF!="","リーグ2・2位",VLOOKUP(2,$B$34:$S$47,5,FALSE))</f>
        <v>#REF!</v>
      </c>
      <c r="CF84" s="366" t="e">
        <f>IF(#REF!="","リーグ2・2位",VLOOKUP(2,$B$34:$S$47,5,FALSE))</f>
        <v>#REF!</v>
      </c>
      <c r="CG84" s="366" t="e">
        <f>IF(#REF!="","リーグ2・2位",VLOOKUP(2,$B$34:$S$47,5,FALSE))</f>
        <v>#REF!</v>
      </c>
      <c r="CH84" s="366" t="e">
        <f>IF(#REF!="","リーグ2・2位",VLOOKUP(2,$B$34:$S$47,5,FALSE))</f>
        <v>#REF!</v>
      </c>
      <c r="CI84" s="366" t="e">
        <f>IF(#REF!="","リーグ2・2位",VLOOKUP(2,$B$34:$S$47,5,FALSE))</f>
        <v>#REF!</v>
      </c>
      <c r="CJ84" s="366" t="str">
        <f>IF(V71="","リーグ2・2位",VLOOKUP(2,$B$34:$S$47,5,FALSE))</f>
        <v>リーグ2・2位</v>
      </c>
      <c r="CK84" s="366" t="str">
        <f>IF(W71="","リーグ2・2位",VLOOKUP(2,$B$34:$S$47,5,FALSE))</f>
        <v>リーグ2・2位</v>
      </c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2"/>
      <c r="DG84" s="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</row>
    <row r="85" spans="2:124" s="15" customFormat="1" ht="7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66"/>
      <c r="P85" s="366"/>
      <c r="Q85" s="366"/>
      <c r="R85" s="366"/>
      <c r="S85" s="366"/>
      <c r="T85" s="366"/>
      <c r="U85" s="366"/>
      <c r="V85" s="366"/>
      <c r="W85" s="366"/>
      <c r="X85" s="366"/>
      <c r="Y85" s="366"/>
      <c r="Z85" s="366"/>
      <c r="AA85" s="366"/>
      <c r="AB85" s="366"/>
      <c r="AC85" s="366"/>
      <c r="AD85" s="366"/>
      <c r="AE85" s="366"/>
      <c r="AF85" s="366"/>
      <c r="AG85" s="366"/>
      <c r="AH85" s="366"/>
      <c r="AI85" s="366"/>
      <c r="AJ85" s="23"/>
      <c r="AK85" s="23"/>
      <c r="AL85" s="39"/>
      <c r="AM85" s="39"/>
      <c r="AN85" s="39"/>
      <c r="AO85" s="39"/>
      <c r="AP85" s="3"/>
      <c r="AQ85" s="3"/>
      <c r="AR85" s="3"/>
      <c r="AS85" s="3"/>
      <c r="AT85" s="21"/>
      <c r="AU85" s="3"/>
      <c r="AV85" s="3"/>
      <c r="AW85" s="3"/>
      <c r="AX85" s="3"/>
      <c r="AY85" s="9"/>
      <c r="AZ85" s="9"/>
      <c r="BA85" s="274"/>
      <c r="BB85" s="3"/>
      <c r="BC85" s="3"/>
      <c r="BD85" s="3"/>
      <c r="BK85" s="366"/>
      <c r="BL85" s="366"/>
      <c r="BM85" s="366"/>
      <c r="BN85" s="366"/>
      <c r="BO85" s="366"/>
      <c r="BP85" s="366"/>
      <c r="BQ85" s="366"/>
      <c r="BR85" s="366"/>
      <c r="BS85" s="366"/>
      <c r="BT85" s="366"/>
      <c r="BU85" s="366"/>
      <c r="BV85" s="366"/>
      <c r="BW85" s="366"/>
      <c r="BX85" s="366"/>
      <c r="BY85" s="366"/>
      <c r="BZ85" s="366"/>
      <c r="CA85" s="366"/>
      <c r="CB85" s="366" t="e">
        <f>IF(#REF!="","リーグ2・2位",VLOOKUP(2,$B$34:$S$47,5,FALSE))</f>
        <v>#REF!</v>
      </c>
      <c r="CC85" s="366" t="e">
        <f>IF(#REF!="","リーグ2・2位",VLOOKUP(2,$B$34:$S$47,5,FALSE))</f>
        <v>#REF!</v>
      </c>
      <c r="CD85" s="366" t="e">
        <f>IF(#REF!="","リーグ2・2位",VLOOKUP(2,$B$34:$S$47,5,FALSE))</f>
        <v>#REF!</v>
      </c>
      <c r="CE85" s="366" t="e">
        <f>IF(#REF!="","リーグ2・2位",VLOOKUP(2,$B$34:$S$47,5,FALSE))</f>
        <v>#REF!</v>
      </c>
      <c r="CF85" s="366" t="e">
        <f>IF(#REF!="","リーグ2・2位",VLOOKUP(2,$B$34:$S$47,5,FALSE))</f>
        <v>#REF!</v>
      </c>
      <c r="CG85" s="366" t="e">
        <f>IF(#REF!="","リーグ2・2位",VLOOKUP(2,$B$34:$S$47,5,FALSE))</f>
        <v>#REF!</v>
      </c>
      <c r="CH85" s="366" t="e">
        <f>IF(#REF!="","リーグ2・2位",VLOOKUP(2,$B$34:$S$47,5,FALSE))</f>
        <v>#REF!</v>
      </c>
      <c r="CI85" s="366" t="e">
        <f>IF(#REF!="","リーグ2・2位",VLOOKUP(2,$B$34:$S$47,5,FALSE))</f>
        <v>#REF!</v>
      </c>
      <c r="CJ85" s="366" t="str">
        <f>IF(V72="","リーグ2・2位",VLOOKUP(2,$B$34:$S$47,5,FALSE))</f>
        <v>リーグ2・2位</v>
      </c>
      <c r="CK85" s="366" t="str">
        <f>IF(W72="","リーグ2・2位",VLOOKUP(2,$B$34:$S$47,5,FALSE))</f>
        <v>リーグ2・2位</v>
      </c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</row>
    <row r="86" spans="2:124" s="15" customFormat="1" ht="7.5" customHeight="1" thickBo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66"/>
      <c r="P86" s="366"/>
      <c r="Q86" s="366"/>
      <c r="R86" s="366"/>
      <c r="S86" s="366"/>
      <c r="T86" s="366"/>
      <c r="U86" s="366"/>
      <c r="V86" s="366"/>
      <c r="W86" s="366"/>
      <c r="X86" s="366"/>
      <c r="Y86" s="366"/>
      <c r="Z86" s="366"/>
      <c r="AA86" s="366"/>
      <c r="AB86" s="366"/>
      <c r="AC86" s="366"/>
      <c r="AD86" s="366"/>
      <c r="AE86" s="366"/>
      <c r="AF86" s="366"/>
      <c r="AG86" s="366"/>
      <c r="AH86" s="366"/>
      <c r="AI86" s="366"/>
      <c r="AL86" s="3"/>
      <c r="AM86" s="3"/>
      <c r="AN86" s="3"/>
      <c r="AO86" s="3"/>
      <c r="AP86" s="3"/>
      <c r="AQ86" s="366" t="s">
        <v>1386</v>
      </c>
      <c r="AR86" s="366"/>
      <c r="AS86" s="366"/>
      <c r="AT86" s="458"/>
      <c r="AU86" s="3"/>
      <c r="AV86" s="10"/>
      <c r="AW86" s="10"/>
      <c r="AX86" s="10"/>
      <c r="AY86" s="356"/>
      <c r="AZ86" s="275"/>
      <c r="BA86" s="620" t="s">
        <v>1385</v>
      </c>
      <c r="BB86" s="366"/>
      <c r="BC86" s="366"/>
      <c r="BD86" s="366"/>
      <c r="BK86" s="366"/>
      <c r="BL86" s="366"/>
      <c r="BM86" s="366"/>
      <c r="BN86" s="366"/>
      <c r="BO86" s="366"/>
      <c r="BP86" s="366"/>
      <c r="BQ86" s="366"/>
      <c r="BR86" s="366"/>
      <c r="BS86" s="366"/>
      <c r="BT86" s="366"/>
      <c r="BU86" s="366"/>
      <c r="BV86" s="366"/>
      <c r="BW86" s="366"/>
      <c r="BX86" s="366"/>
      <c r="BY86" s="366"/>
      <c r="BZ86" s="366"/>
      <c r="CA86" s="366"/>
      <c r="CB86" s="366" t="e">
        <f>IF(#REF!="","リーグ2・2位",VLOOKUP(2,$B$34:$S$47,5,FALSE))</f>
        <v>#REF!</v>
      </c>
      <c r="CC86" s="366" t="e">
        <f>IF(#REF!="","リーグ2・2位",VLOOKUP(2,$B$34:$S$47,5,FALSE))</f>
        <v>#REF!</v>
      </c>
      <c r="CD86" s="366" t="e">
        <f>IF(#REF!="","リーグ2・2位",VLOOKUP(2,$B$34:$S$47,5,FALSE))</f>
        <v>#REF!</v>
      </c>
      <c r="CE86" s="366" t="e">
        <f>IF(#REF!="","リーグ2・2位",VLOOKUP(2,$B$34:$S$47,5,FALSE))</f>
        <v>#REF!</v>
      </c>
      <c r="CF86" s="366" t="e">
        <f>IF(#REF!="","リーグ2・2位",VLOOKUP(2,$B$34:$S$47,5,FALSE))</f>
        <v>#REF!</v>
      </c>
      <c r="CG86" s="366" t="e">
        <f>IF(#REF!="","リーグ2・2位",VLOOKUP(2,$B$34:$S$47,5,FALSE))</f>
        <v>#REF!</v>
      </c>
      <c r="CH86" s="366" t="e">
        <f>IF(#REF!="","リーグ2・2位",VLOOKUP(2,$B$34:$S$47,5,FALSE))</f>
        <v>#REF!</v>
      </c>
      <c r="CI86" s="366" t="e">
        <f>IF(#REF!="","リーグ2・2位",VLOOKUP(2,$B$34:$S$47,5,FALSE))</f>
        <v>#REF!</v>
      </c>
      <c r="CJ86" s="366" t="str">
        <f>IF(V73="","リーグ2・2位",VLOOKUP(2,$B$34:$S$47,5,FALSE))</f>
        <v>リーグ2・2位</v>
      </c>
      <c r="CK86" s="366" t="str">
        <f>IF(W73="","リーグ2・2位",VLOOKUP(2,$B$34:$S$47,5,FALSE))</f>
        <v>リーグ2・2位</v>
      </c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</row>
    <row r="87" spans="2:124" s="15" customFormat="1" ht="7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66" t="s">
        <v>1104</v>
      </c>
      <c r="P87" s="366"/>
      <c r="Q87" s="366"/>
      <c r="R87" s="366"/>
      <c r="S87" s="366"/>
      <c r="T87" s="366"/>
      <c r="U87" s="366"/>
      <c r="V87" s="366"/>
      <c r="W87" s="366"/>
      <c r="X87" s="366"/>
      <c r="Y87" s="366"/>
      <c r="Z87" s="366" t="s">
        <v>882</v>
      </c>
      <c r="AA87" s="366"/>
      <c r="AB87" s="366"/>
      <c r="AC87" s="366"/>
      <c r="AD87" s="366"/>
      <c r="AE87" s="366"/>
      <c r="AF87" s="366"/>
      <c r="AG87" s="366"/>
      <c r="AH87" s="366"/>
      <c r="AI87" s="366"/>
      <c r="AQ87" s="366"/>
      <c r="AR87" s="366"/>
      <c r="AS87" s="366"/>
      <c r="AT87" s="366"/>
      <c r="AU87" s="635" t="s">
        <v>1409</v>
      </c>
      <c r="AV87" s="366"/>
      <c r="AW87" s="366"/>
      <c r="AX87" s="366"/>
      <c r="AY87" s="366"/>
      <c r="AZ87" s="458"/>
      <c r="BA87" s="366"/>
      <c r="BB87" s="366"/>
      <c r="BC87" s="366"/>
      <c r="BD87" s="366"/>
      <c r="BK87" s="366" t="s">
        <v>1383</v>
      </c>
      <c r="BL87" s="366"/>
      <c r="BM87" s="366"/>
      <c r="BN87" s="366"/>
      <c r="BO87" s="366"/>
      <c r="BP87" s="366"/>
      <c r="BQ87" s="366"/>
      <c r="BR87" s="366"/>
      <c r="BS87" s="366"/>
      <c r="BT87" s="366"/>
      <c r="BU87" s="366"/>
      <c r="BV87" s="366"/>
      <c r="BW87" s="366"/>
      <c r="BX87" s="366"/>
      <c r="BY87" s="366"/>
      <c r="BZ87" s="366"/>
      <c r="CA87" s="366"/>
      <c r="CB87" s="366" t="s">
        <v>1383</v>
      </c>
      <c r="CC87" s="366" t="str">
        <f aca="true" t="shared" si="6" ref="CC87:CK89">IF(AT46="","リーグ1.2位",VLOOKUP(2,$B$10:$S$25,5,FALSE))</f>
        <v>リーグ1.2位</v>
      </c>
      <c r="CD87" s="366" t="str">
        <f t="shared" si="6"/>
        <v>リーグ1.2位</v>
      </c>
      <c r="CE87" s="366" t="str">
        <f t="shared" si="6"/>
        <v>リーグ1.2位</v>
      </c>
      <c r="CF87" s="366" t="str">
        <f t="shared" si="6"/>
        <v>リーグ1.2位</v>
      </c>
      <c r="CG87" s="366" t="str">
        <f t="shared" si="6"/>
        <v>リーグ1.2位</v>
      </c>
      <c r="CH87" s="366" t="str">
        <f t="shared" si="6"/>
        <v>リーグ1.2位</v>
      </c>
      <c r="CI87" s="366" t="str">
        <f t="shared" si="6"/>
        <v>リーグ1.2位</v>
      </c>
      <c r="CJ87" s="366" t="str">
        <f t="shared" si="6"/>
        <v>八木</v>
      </c>
      <c r="CK87" s="366" t="str">
        <f t="shared" si="6"/>
        <v>リーグ1.2位</v>
      </c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</row>
    <row r="88" spans="2:128" s="15" customFormat="1" ht="7.5" customHeight="1" thickBo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66"/>
      <c r="P88" s="366"/>
      <c r="Q88" s="366"/>
      <c r="R88" s="366"/>
      <c r="S88" s="366"/>
      <c r="T88" s="366"/>
      <c r="U88" s="366"/>
      <c r="V88" s="366"/>
      <c r="W88" s="366"/>
      <c r="X88" s="366"/>
      <c r="Y88" s="366"/>
      <c r="Z88" s="366"/>
      <c r="AA88" s="366"/>
      <c r="AB88" s="366"/>
      <c r="AC88" s="366"/>
      <c r="AD88" s="366"/>
      <c r="AE88" s="366"/>
      <c r="AF88" s="366"/>
      <c r="AG88" s="366"/>
      <c r="AH88" s="366"/>
      <c r="AI88" s="366"/>
      <c r="AJ88" s="14"/>
      <c r="AK88" s="14"/>
      <c r="AL88" s="10"/>
      <c r="AM88" s="33"/>
      <c r="AN88" s="14"/>
      <c r="AO88" s="14"/>
      <c r="AQ88" s="3"/>
      <c r="AR88" s="3"/>
      <c r="AS88" s="3"/>
      <c r="AT88" s="3"/>
      <c r="AU88" s="620"/>
      <c r="AV88" s="366"/>
      <c r="AW88" s="366"/>
      <c r="AX88" s="366"/>
      <c r="AY88" s="366"/>
      <c r="AZ88" s="458"/>
      <c r="BA88" s="3"/>
      <c r="BB88" s="3"/>
      <c r="BC88" s="3"/>
      <c r="BD88" s="3"/>
      <c r="BI88" s="10"/>
      <c r="BJ88" s="10"/>
      <c r="BK88" s="366"/>
      <c r="BL88" s="366"/>
      <c r="BM88" s="366"/>
      <c r="BN88" s="366"/>
      <c r="BO88" s="366"/>
      <c r="BP88" s="366"/>
      <c r="BQ88" s="366"/>
      <c r="BR88" s="366"/>
      <c r="BS88" s="366"/>
      <c r="BT88" s="366"/>
      <c r="BU88" s="366"/>
      <c r="BV88" s="366"/>
      <c r="BW88" s="366"/>
      <c r="BX88" s="366"/>
      <c r="BY88" s="366"/>
      <c r="BZ88" s="366"/>
      <c r="CA88" s="366"/>
      <c r="CB88" s="366" t="str">
        <f>IF(AS47="","リーグ1.2位",VLOOKUP(2,$B$10:$S$25,5,FALSE))</f>
        <v>リーグ1.2位</v>
      </c>
      <c r="CC88" s="366" t="str">
        <f t="shared" si="6"/>
        <v>リーグ1.2位</v>
      </c>
      <c r="CD88" s="366" t="str">
        <f t="shared" si="6"/>
        <v>リーグ1.2位</v>
      </c>
      <c r="CE88" s="366" t="str">
        <f t="shared" si="6"/>
        <v>リーグ1.2位</v>
      </c>
      <c r="CF88" s="366" t="str">
        <f t="shared" si="6"/>
        <v>リーグ1.2位</v>
      </c>
      <c r="CG88" s="366" t="str">
        <f t="shared" si="6"/>
        <v>リーグ1.2位</v>
      </c>
      <c r="CH88" s="366" t="str">
        <f t="shared" si="6"/>
        <v>リーグ1.2位</v>
      </c>
      <c r="CI88" s="366" t="str">
        <f t="shared" si="6"/>
        <v>リーグ1.2位</v>
      </c>
      <c r="CJ88" s="366" t="str">
        <f t="shared" si="6"/>
        <v>リーグ1.2位</v>
      </c>
      <c r="CK88" s="366" t="str">
        <f t="shared" si="6"/>
        <v>リーグ1.2位</v>
      </c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</row>
    <row r="89" spans="2:129" s="15" customFormat="1" ht="7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66"/>
      <c r="P89" s="366"/>
      <c r="Q89" s="366"/>
      <c r="R89" s="366"/>
      <c r="S89" s="366"/>
      <c r="T89" s="366"/>
      <c r="U89" s="366"/>
      <c r="V89" s="366"/>
      <c r="W89" s="366"/>
      <c r="X89" s="366"/>
      <c r="Y89" s="366"/>
      <c r="Z89" s="366"/>
      <c r="AA89" s="366"/>
      <c r="AB89" s="366"/>
      <c r="AC89" s="366"/>
      <c r="AD89" s="366"/>
      <c r="AE89" s="366"/>
      <c r="AF89" s="366"/>
      <c r="AG89" s="366"/>
      <c r="AH89" s="366"/>
      <c r="AI89" s="366"/>
      <c r="AL89" s="3"/>
      <c r="AM89" s="24"/>
      <c r="AN89" s="3"/>
      <c r="AO89" s="16"/>
      <c r="AP89" s="26"/>
      <c r="AQ89" s="3"/>
      <c r="AR89" s="3"/>
      <c r="AS89" s="3"/>
      <c r="AT89" s="3"/>
      <c r="AU89" s="274"/>
      <c r="AV89" s="3"/>
      <c r="AW89" s="3"/>
      <c r="AX89" s="3"/>
      <c r="AY89" s="3"/>
      <c r="AZ89" s="21"/>
      <c r="BA89" s="3"/>
      <c r="BB89" s="3"/>
      <c r="BC89" s="3"/>
      <c r="BD89" s="3"/>
      <c r="BE89" s="267"/>
      <c r="BF89" s="268"/>
      <c r="BG89" s="268"/>
      <c r="BH89" s="268"/>
      <c r="BI89" s="3"/>
      <c r="BJ89" s="3"/>
      <c r="BK89" s="366"/>
      <c r="BL89" s="366"/>
      <c r="BM89" s="366"/>
      <c r="BN89" s="366"/>
      <c r="BO89" s="366"/>
      <c r="BP89" s="366"/>
      <c r="BQ89" s="366"/>
      <c r="BR89" s="366"/>
      <c r="BS89" s="366"/>
      <c r="BT89" s="366"/>
      <c r="BU89" s="366"/>
      <c r="BV89" s="366"/>
      <c r="BW89" s="366"/>
      <c r="BX89" s="366"/>
      <c r="BY89" s="366"/>
      <c r="BZ89" s="366"/>
      <c r="CA89" s="366"/>
      <c r="CB89" s="366" t="str">
        <f>IF(AS48="","リーグ1.2位",VLOOKUP(2,$B$10:$S$25,5,FALSE))</f>
        <v>リーグ1.2位</v>
      </c>
      <c r="CC89" s="366" t="str">
        <f t="shared" si="6"/>
        <v>リーグ1.2位</v>
      </c>
      <c r="CD89" s="366" t="str">
        <f t="shared" si="6"/>
        <v>リーグ1.2位</v>
      </c>
      <c r="CE89" s="366" t="str">
        <f t="shared" si="6"/>
        <v>リーグ1.2位</v>
      </c>
      <c r="CF89" s="366" t="str">
        <f t="shared" si="6"/>
        <v>リーグ1.2位</v>
      </c>
      <c r="CG89" s="366" t="str">
        <f t="shared" si="6"/>
        <v>リーグ1.2位</v>
      </c>
      <c r="CH89" s="366" t="str">
        <f t="shared" si="6"/>
        <v>リーグ1.2位</v>
      </c>
      <c r="CI89" s="366" t="str">
        <f t="shared" si="6"/>
        <v>リーグ1.2位</v>
      </c>
      <c r="CJ89" s="366" t="str">
        <f t="shared" si="6"/>
        <v>リーグ1.2位</v>
      </c>
      <c r="CK89" s="366" t="str">
        <f t="shared" si="6"/>
        <v>リーグ1.2位</v>
      </c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27"/>
      <c r="DH89" s="3"/>
      <c r="DI89" s="3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</row>
    <row r="90" spans="2:146" s="15" customFormat="1" ht="7.5" customHeight="1" thickBo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66"/>
      <c r="P90" s="366"/>
      <c r="Q90" s="366"/>
      <c r="R90" s="366"/>
      <c r="S90" s="366"/>
      <c r="T90" s="366"/>
      <c r="U90" s="366"/>
      <c r="V90" s="366"/>
      <c r="W90" s="366"/>
      <c r="X90" s="366"/>
      <c r="Y90" s="366"/>
      <c r="Z90" s="366"/>
      <c r="AA90" s="366"/>
      <c r="AB90" s="366"/>
      <c r="AC90" s="366"/>
      <c r="AD90" s="366"/>
      <c r="AE90" s="366"/>
      <c r="AF90" s="366"/>
      <c r="AG90" s="366"/>
      <c r="AH90" s="366"/>
      <c r="AI90" s="366"/>
      <c r="AO90" s="16"/>
      <c r="AP90" s="24"/>
      <c r="AQ90" s="3"/>
      <c r="AR90" s="3"/>
      <c r="AS90" s="3"/>
      <c r="AT90" s="3"/>
      <c r="AU90" s="274"/>
      <c r="AV90" s="2"/>
      <c r="AW90" s="2"/>
      <c r="AX90" s="2"/>
      <c r="AY90" s="2"/>
      <c r="AZ90" s="21"/>
      <c r="BA90" s="8"/>
      <c r="BB90" s="8"/>
      <c r="BC90" s="8"/>
      <c r="BD90" s="8"/>
      <c r="BE90" s="269"/>
      <c r="BK90" s="366"/>
      <c r="BL90" s="366"/>
      <c r="BM90" s="366"/>
      <c r="BN90" s="366"/>
      <c r="BO90" s="366"/>
      <c r="BP90" s="366"/>
      <c r="BQ90" s="366"/>
      <c r="BR90" s="366"/>
      <c r="BS90" s="366"/>
      <c r="BT90" s="366"/>
      <c r="BU90" s="366"/>
      <c r="BV90" s="366"/>
      <c r="BW90" s="366"/>
      <c r="BX90" s="366"/>
      <c r="BY90" s="366"/>
      <c r="BZ90" s="366"/>
      <c r="CA90" s="366"/>
      <c r="CB90" s="366" t="str">
        <f>IF(AS49="","リーグ1.2位",VLOOKUP(2,$B$10:$S$25,5,FALSE))</f>
        <v>リーグ1.2位</v>
      </c>
      <c r="CC90" s="366" t="str">
        <f aca="true" t="shared" si="7" ref="CC90:CK90">IF(AT49="","リーグ1.2位",VLOOKUP(2,$B$10:$S$25,5,FALSE))</f>
        <v>リーグ1.2位</v>
      </c>
      <c r="CD90" s="366" t="str">
        <f t="shared" si="7"/>
        <v>リーグ1.2位</v>
      </c>
      <c r="CE90" s="366" t="str">
        <f t="shared" si="7"/>
        <v>リーグ1.2位</v>
      </c>
      <c r="CF90" s="366" t="str">
        <f t="shared" si="7"/>
        <v>リーグ1.2位</v>
      </c>
      <c r="CG90" s="366" t="str">
        <f t="shared" si="7"/>
        <v>リーグ1.2位</v>
      </c>
      <c r="CH90" s="366" t="str">
        <f t="shared" si="7"/>
        <v>リーグ1.2位</v>
      </c>
      <c r="CI90" s="366" t="str">
        <f t="shared" si="7"/>
        <v>リーグ1.2位</v>
      </c>
      <c r="CJ90" s="366" t="str">
        <f t="shared" si="7"/>
        <v>リーグ1.2位</v>
      </c>
      <c r="CK90" s="366" t="str">
        <f t="shared" si="7"/>
        <v>リーグ1.2位</v>
      </c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27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</row>
    <row r="91" spans="2:160" s="15" customFormat="1" ht="7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68" t="s">
        <v>867</v>
      </c>
      <c r="P91" s="368"/>
      <c r="Q91" s="368"/>
      <c r="R91" s="368"/>
      <c r="S91" s="368"/>
      <c r="T91" s="368"/>
      <c r="U91" s="368"/>
      <c r="V91" s="368"/>
      <c r="W91" s="368"/>
      <c r="X91" s="368"/>
      <c r="Y91" s="368"/>
      <c r="Z91" s="368" t="s">
        <v>879</v>
      </c>
      <c r="AA91" s="368"/>
      <c r="AB91" s="368"/>
      <c r="AC91" s="368"/>
      <c r="AD91" s="368"/>
      <c r="AE91" s="368"/>
      <c r="AF91" s="368"/>
      <c r="AG91" s="368"/>
      <c r="AH91" s="368"/>
      <c r="AI91" s="368"/>
      <c r="AJ91" s="3"/>
      <c r="AK91" s="3"/>
      <c r="AL91" s="3"/>
      <c r="AM91" s="3"/>
      <c r="AO91" s="280"/>
      <c r="AP91" s="636" t="s">
        <v>1382</v>
      </c>
      <c r="AQ91" s="637"/>
      <c r="AR91" s="637"/>
      <c r="AS91" s="637"/>
      <c r="AT91" s="637"/>
      <c r="AU91" s="3"/>
      <c r="AV91" s="2"/>
      <c r="AW91" s="2"/>
      <c r="AX91" s="2"/>
      <c r="AY91" s="2"/>
      <c r="BA91" s="366" t="s">
        <v>1380</v>
      </c>
      <c r="BB91" s="366"/>
      <c r="BC91" s="366"/>
      <c r="BD91" s="458"/>
      <c r="BE91" s="26"/>
      <c r="BK91" s="366" t="s">
        <v>853</v>
      </c>
      <c r="BL91" s="366"/>
      <c r="BM91" s="366"/>
      <c r="BN91" s="366"/>
      <c r="BO91" s="366"/>
      <c r="BP91" s="366"/>
      <c r="BQ91" s="366"/>
      <c r="BR91" s="366"/>
      <c r="BS91" s="366"/>
      <c r="BT91" s="366"/>
      <c r="BU91" s="366"/>
      <c r="BV91" s="366"/>
      <c r="BW91" s="366"/>
      <c r="BX91" s="366"/>
      <c r="BY91" s="366"/>
      <c r="BZ91" s="366"/>
      <c r="CA91" s="366"/>
      <c r="CB91" s="366" t="s">
        <v>946</v>
      </c>
      <c r="CC91" s="366" t="str">
        <f aca="true" t="shared" si="8" ref="CC91:CK91">IF($CI$34="","リーグ4・1位",VLOOKUP(1,$BI$34:$BZ$47,5,FALSE))</f>
        <v>永里</v>
      </c>
      <c r="CD91" s="366" t="str">
        <f t="shared" si="8"/>
        <v>永里</v>
      </c>
      <c r="CE91" s="366" t="str">
        <f t="shared" si="8"/>
        <v>永里</v>
      </c>
      <c r="CF91" s="366" t="str">
        <f t="shared" si="8"/>
        <v>永里</v>
      </c>
      <c r="CG91" s="366" t="str">
        <f t="shared" si="8"/>
        <v>永里</v>
      </c>
      <c r="CH91" s="366" t="str">
        <f t="shared" si="8"/>
        <v>永里</v>
      </c>
      <c r="CI91" s="366" t="str">
        <f t="shared" si="8"/>
        <v>永里</v>
      </c>
      <c r="CJ91" s="366" t="str">
        <f t="shared" si="8"/>
        <v>永里</v>
      </c>
      <c r="CK91" s="366" t="str">
        <f t="shared" si="8"/>
        <v>永里</v>
      </c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</row>
    <row r="92" spans="2:169" s="15" customFormat="1" ht="7.5" customHeight="1" thickBo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68"/>
      <c r="P92" s="368"/>
      <c r="Q92" s="368"/>
      <c r="R92" s="368"/>
      <c r="S92" s="368"/>
      <c r="T92" s="368"/>
      <c r="U92" s="368"/>
      <c r="V92" s="368"/>
      <c r="W92" s="368"/>
      <c r="X92" s="368"/>
      <c r="Y92" s="368"/>
      <c r="Z92" s="368"/>
      <c r="AA92" s="368"/>
      <c r="AB92" s="368"/>
      <c r="AC92" s="368"/>
      <c r="AD92" s="368"/>
      <c r="AE92" s="368"/>
      <c r="AF92" s="368"/>
      <c r="AG92" s="368"/>
      <c r="AH92" s="368"/>
      <c r="AI92" s="368"/>
      <c r="AJ92" s="18"/>
      <c r="AK92" s="18"/>
      <c r="AL92" s="18"/>
      <c r="AM92" s="18"/>
      <c r="AN92" s="18"/>
      <c r="AO92" s="266"/>
      <c r="AP92" s="638"/>
      <c r="AQ92" s="519"/>
      <c r="AR92" s="519"/>
      <c r="AS92" s="519"/>
      <c r="AT92" s="519"/>
      <c r="AU92" s="3"/>
      <c r="BA92" s="366"/>
      <c r="BB92" s="366"/>
      <c r="BC92" s="366"/>
      <c r="BD92" s="458"/>
      <c r="BE92" s="22"/>
      <c r="BF92" s="14"/>
      <c r="BG92" s="14"/>
      <c r="BH92" s="14"/>
      <c r="BI92" s="14"/>
      <c r="BJ92" s="14"/>
      <c r="BK92" s="366"/>
      <c r="BL92" s="366"/>
      <c r="BM92" s="366"/>
      <c r="BN92" s="366"/>
      <c r="BO92" s="366"/>
      <c r="BP92" s="366"/>
      <c r="BQ92" s="366"/>
      <c r="BR92" s="366"/>
      <c r="BS92" s="366"/>
      <c r="BT92" s="366"/>
      <c r="BU92" s="366"/>
      <c r="BV92" s="366"/>
      <c r="BW92" s="366"/>
      <c r="BX92" s="366"/>
      <c r="BY92" s="366"/>
      <c r="BZ92" s="366"/>
      <c r="CA92" s="366"/>
      <c r="CB92" s="366" t="str">
        <f aca="true" t="shared" si="9" ref="CB92:CK94">IF($CI$34="","リーグ4・1位",VLOOKUP(1,$BI$34:$BZ$47,5,FALSE))</f>
        <v>永里</v>
      </c>
      <c r="CC92" s="366" t="str">
        <f t="shared" si="9"/>
        <v>永里</v>
      </c>
      <c r="CD92" s="366" t="str">
        <f t="shared" si="9"/>
        <v>永里</v>
      </c>
      <c r="CE92" s="366" t="str">
        <f t="shared" si="9"/>
        <v>永里</v>
      </c>
      <c r="CF92" s="366" t="str">
        <f t="shared" si="9"/>
        <v>永里</v>
      </c>
      <c r="CG92" s="366" t="str">
        <f t="shared" si="9"/>
        <v>永里</v>
      </c>
      <c r="CH92" s="366" t="str">
        <f t="shared" si="9"/>
        <v>永里</v>
      </c>
      <c r="CI92" s="366" t="str">
        <f t="shared" si="9"/>
        <v>永里</v>
      </c>
      <c r="CJ92" s="366" t="str">
        <f t="shared" si="9"/>
        <v>永里</v>
      </c>
      <c r="CK92" s="366" t="str">
        <f t="shared" si="9"/>
        <v>永里</v>
      </c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</row>
    <row r="93" spans="2:161" s="15" customFormat="1" ht="7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68"/>
      <c r="P93" s="368"/>
      <c r="Q93" s="368"/>
      <c r="R93" s="368"/>
      <c r="S93" s="368"/>
      <c r="T93" s="368"/>
      <c r="U93" s="368"/>
      <c r="V93" s="368"/>
      <c r="W93" s="368"/>
      <c r="X93" s="368"/>
      <c r="Y93" s="368"/>
      <c r="Z93" s="368"/>
      <c r="AA93" s="368"/>
      <c r="AB93" s="368"/>
      <c r="AC93" s="368"/>
      <c r="AD93" s="368"/>
      <c r="AE93" s="368"/>
      <c r="AF93" s="368"/>
      <c r="AG93" s="368"/>
      <c r="AH93" s="368"/>
      <c r="AI93" s="368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66"/>
      <c r="BL93" s="366"/>
      <c r="BM93" s="366"/>
      <c r="BN93" s="366"/>
      <c r="BO93" s="366"/>
      <c r="BP93" s="366"/>
      <c r="BQ93" s="366"/>
      <c r="BR93" s="366"/>
      <c r="BS93" s="366"/>
      <c r="BT93" s="366"/>
      <c r="BU93" s="366"/>
      <c r="BV93" s="366"/>
      <c r="BW93" s="366"/>
      <c r="BX93" s="366"/>
      <c r="BY93" s="366"/>
      <c r="BZ93" s="366"/>
      <c r="CA93" s="366"/>
      <c r="CB93" s="366" t="str">
        <f t="shared" si="9"/>
        <v>永里</v>
      </c>
      <c r="CC93" s="366" t="str">
        <f t="shared" si="9"/>
        <v>永里</v>
      </c>
      <c r="CD93" s="366" t="str">
        <f t="shared" si="9"/>
        <v>永里</v>
      </c>
      <c r="CE93" s="366" t="str">
        <f t="shared" si="9"/>
        <v>永里</v>
      </c>
      <c r="CF93" s="366" t="str">
        <f t="shared" si="9"/>
        <v>永里</v>
      </c>
      <c r="CG93" s="366" t="str">
        <f t="shared" si="9"/>
        <v>永里</v>
      </c>
      <c r="CH93" s="366" t="str">
        <f t="shared" si="9"/>
        <v>永里</v>
      </c>
      <c r="CI93" s="366" t="str">
        <f t="shared" si="9"/>
        <v>永里</v>
      </c>
      <c r="CJ93" s="366" t="str">
        <f t="shared" si="9"/>
        <v>永里</v>
      </c>
      <c r="CK93" s="366" t="str">
        <f t="shared" si="9"/>
        <v>永里</v>
      </c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</row>
    <row r="94" spans="2:147" s="15" customFormat="1" ht="7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68"/>
      <c r="P94" s="368"/>
      <c r="Q94" s="368"/>
      <c r="R94" s="368"/>
      <c r="S94" s="368"/>
      <c r="T94" s="368"/>
      <c r="U94" s="368"/>
      <c r="V94" s="368"/>
      <c r="W94" s="368"/>
      <c r="X94" s="368"/>
      <c r="Y94" s="368"/>
      <c r="Z94" s="368"/>
      <c r="AA94" s="368"/>
      <c r="AB94" s="368"/>
      <c r="AC94" s="368"/>
      <c r="AD94" s="368"/>
      <c r="AE94" s="368"/>
      <c r="AF94" s="368"/>
      <c r="AG94" s="368"/>
      <c r="AH94" s="368"/>
      <c r="AI94" s="368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66"/>
      <c r="BL94" s="366"/>
      <c r="BM94" s="366"/>
      <c r="BN94" s="366"/>
      <c r="BO94" s="366"/>
      <c r="BP94" s="366"/>
      <c r="BQ94" s="366"/>
      <c r="BR94" s="366"/>
      <c r="BS94" s="366"/>
      <c r="BT94" s="366"/>
      <c r="BU94" s="366"/>
      <c r="BV94" s="366"/>
      <c r="BW94" s="366"/>
      <c r="BX94" s="366"/>
      <c r="BY94" s="366"/>
      <c r="BZ94" s="366"/>
      <c r="CA94" s="366"/>
      <c r="CB94" s="366" t="str">
        <f t="shared" si="9"/>
        <v>永里</v>
      </c>
      <c r="CC94" s="366" t="str">
        <f t="shared" si="9"/>
        <v>永里</v>
      </c>
      <c r="CD94" s="366" t="str">
        <f t="shared" si="9"/>
        <v>永里</v>
      </c>
      <c r="CE94" s="366" t="str">
        <f t="shared" si="9"/>
        <v>永里</v>
      </c>
      <c r="CF94" s="366" t="str">
        <f t="shared" si="9"/>
        <v>永里</v>
      </c>
      <c r="CG94" s="366" t="str">
        <f t="shared" si="9"/>
        <v>永里</v>
      </c>
      <c r="CH94" s="366" t="str">
        <f t="shared" si="9"/>
        <v>永里</v>
      </c>
      <c r="CI94" s="366" t="str">
        <f t="shared" si="9"/>
        <v>永里</v>
      </c>
      <c r="CJ94" s="366" t="str">
        <f t="shared" si="9"/>
        <v>永里</v>
      </c>
      <c r="CK94" s="366" t="str">
        <f t="shared" si="9"/>
        <v>永里</v>
      </c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7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</row>
    <row r="95" spans="54:80" ht="7.5" customHeight="1">
      <c r="BB95" s="366" t="s">
        <v>823</v>
      </c>
      <c r="BC95" s="366"/>
      <c r="BD95" s="366"/>
      <c r="BE95" s="366"/>
      <c r="BF95" s="366"/>
      <c r="BG95" s="366"/>
      <c r="BH95" s="366"/>
      <c r="BI95" s="366"/>
      <c r="BJ95" s="366"/>
      <c r="BL95" s="2"/>
      <c r="BM95" s="366" t="s">
        <v>324</v>
      </c>
      <c r="BN95" s="366"/>
      <c r="BO95" s="366"/>
      <c r="BP95" s="366"/>
      <c r="BQ95" s="366"/>
      <c r="BR95" s="366"/>
      <c r="BS95" s="366"/>
      <c r="BT95" s="366"/>
      <c r="BU95" s="366"/>
      <c r="BV95" s="2"/>
      <c r="BW95" s="2"/>
      <c r="BX95" s="2"/>
      <c r="BY95" s="2"/>
      <c r="BZ95" s="2"/>
      <c r="CA95" s="2"/>
      <c r="CB95" s="2"/>
    </row>
    <row r="96" spans="54:84" ht="7.5" customHeight="1">
      <c r="BB96" s="366"/>
      <c r="BC96" s="366"/>
      <c r="BD96" s="366"/>
      <c r="BE96" s="366"/>
      <c r="BF96" s="366"/>
      <c r="BG96" s="366"/>
      <c r="BH96" s="366"/>
      <c r="BI96" s="366"/>
      <c r="BJ96" s="366"/>
      <c r="BM96" s="366"/>
      <c r="BN96" s="366"/>
      <c r="BO96" s="366"/>
      <c r="BP96" s="366"/>
      <c r="BQ96" s="366"/>
      <c r="BR96" s="366"/>
      <c r="BS96" s="366"/>
      <c r="BT96" s="366"/>
      <c r="BU96" s="366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</row>
    <row r="97" spans="34:84" ht="7.5" customHeight="1">
      <c r="AH97" s="455" t="s">
        <v>397</v>
      </c>
      <c r="AI97" s="455"/>
      <c r="AJ97" s="455"/>
      <c r="AK97" s="455"/>
      <c r="AL97" s="455"/>
      <c r="AM97" s="455"/>
      <c r="AN97" s="455"/>
      <c r="AO97" s="455"/>
      <c r="AP97" s="455"/>
      <c r="AQ97" s="455"/>
      <c r="AR97" s="455"/>
      <c r="AS97" s="455"/>
      <c r="AT97" s="455"/>
      <c r="AU97" s="455"/>
      <c r="AV97" s="455"/>
      <c r="AW97" s="455"/>
      <c r="AX97" s="455"/>
      <c r="BB97" s="366"/>
      <c r="BC97" s="366"/>
      <c r="BD97" s="366"/>
      <c r="BE97" s="366"/>
      <c r="BF97" s="366"/>
      <c r="BG97" s="366"/>
      <c r="BH97" s="366"/>
      <c r="BI97" s="366"/>
      <c r="BJ97" s="366"/>
      <c r="BM97" s="366"/>
      <c r="BN97" s="366"/>
      <c r="BO97" s="366"/>
      <c r="BP97" s="366"/>
      <c r="BQ97" s="366"/>
      <c r="BR97" s="366"/>
      <c r="BS97" s="366"/>
      <c r="BT97" s="366"/>
      <c r="BU97" s="366"/>
      <c r="BV97" s="54"/>
      <c r="BW97" s="54"/>
      <c r="BX97" s="55"/>
      <c r="BY97" s="15"/>
      <c r="BZ97" s="15"/>
      <c r="CA97" s="15"/>
      <c r="CB97" s="15"/>
      <c r="CC97" s="15"/>
      <c r="CD97" s="15"/>
      <c r="CE97" s="15"/>
      <c r="CF97" s="15"/>
    </row>
    <row r="98" spans="34:85" ht="7.5" customHeight="1" thickBot="1">
      <c r="AH98" s="455"/>
      <c r="AI98" s="455"/>
      <c r="AJ98" s="455"/>
      <c r="AK98" s="455"/>
      <c r="AL98" s="455"/>
      <c r="AM98" s="455"/>
      <c r="AN98" s="455"/>
      <c r="AO98" s="455"/>
      <c r="AP98" s="455"/>
      <c r="AQ98" s="455"/>
      <c r="AR98" s="455"/>
      <c r="AS98" s="455"/>
      <c r="AT98" s="455"/>
      <c r="AU98" s="455"/>
      <c r="AV98" s="455"/>
      <c r="AW98" s="455"/>
      <c r="AX98" s="455"/>
      <c r="BB98" s="366"/>
      <c r="BC98" s="366"/>
      <c r="BD98" s="366"/>
      <c r="BE98" s="366"/>
      <c r="BF98" s="366"/>
      <c r="BG98" s="366"/>
      <c r="BH98" s="366"/>
      <c r="BI98" s="366"/>
      <c r="BJ98" s="366"/>
      <c r="BM98" s="366"/>
      <c r="BN98" s="366"/>
      <c r="BO98" s="366"/>
      <c r="BP98" s="366"/>
      <c r="BQ98" s="366"/>
      <c r="BR98" s="366"/>
      <c r="BS98" s="366"/>
      <c r="BT98" s="366"/>
      <c r="BU98" s="366"/>
      <c r="BX98" s="282"/>
      <c r="BY98" s="8"/>
      <c r="BZ98" s="8"/>
      <c r="CA98" s="8"/>
      <c r="CB98" s="8"/>
      <c r="CC98" s="366" t="s">
        <v>398</v>
      </c>
      <c r="CD98" s="366"/>
      <c r="CE98" s="366"/>
      <c r="CF98" s="366"/>
      <c r="CG98" s="366"/>
    </row>
    <row r="99" spans="34:85" ht="7.5" customHeight="1">
      <c r="AH99" s="455"/>
      <c r="AI99" s="455"/>
      <c r="AJ99" s="455"/>
      <c r="AK99" s="455"/>
      <c r="AL99" s="455"/>
      <c r="AM99" s="455"/>
      <c r="AN99" s="455"/>
      <c r="AO99" s="455"/>
      <c r="AP99" s="455"/>
      <c r="AQ99" s="455"/>
      <c r="AR99" s="455"/>
      <c r="AS99" s="455"/>
      <c r="AT99" s="455"/>
      <c r="AU99" s="455"/>
      <c r="AV99" s="455"/>
      <c r="AW99" s="455"/>
      <c r="AX99" s="455"/>
      <c r="BB99" s="374" t="s">
        <v>1383</v>
      </c>
      <c r="BC99" s="374"/>
      <c r="BD99" s="374"/>
      <c r="BE99" s="374"/>
      <c r="BF99" s="374"/>
      <c r="BG99" s="374"/>
      <c r="BH99" s="374"/>
      <c r="BI99" s="374"/>
      <c r="BJ99" s="374"/>
      <c r="BK99" s="314"/>
      <c r="BL99" s="314"/>
      <c r="BM99" s="374" t="s">
        <v>1383</v>
      </c>
      <c r="BN99" s="374"/>
      <c r="BO99" s="374"/>
      <c r="BP99" s="374"/>
      <c r="BQ99" s="374"/>
      <c r="BR99" s="374"/>
      <c r="BS99" s="374"/>
      <c r="BT99" s="374"/>
      <c r="BU99" s="374"/>
      <c r="BX99" s="9"/>
      <c r="BY99" s="523" t="s">
        <v>1390</v>
      </c>
      <c r="BZ99" s="523"/>
      <c r="CA99" s="523"/>
      <c r="CB99" s="523"/>
      <c r="CC99" s="366"/>
      <c r="CD99" s="366"/>
      <c r="CE99" s="366"/>
      <c r="CF99" s="366"/>
      <c r="CG99" s="366"/>
    </row>
    <row r="100" spans="34:85" ht="7.5" customHeight="1" thickBot="1">
      <c r="AH100" s="455"/>
      <c r="AI100" s="455"/>
      <c r="AJ100" s="455"/>
      <c r="AK100" s="455"/>
      <c r="AL100" s="455"/>
      <c r="AM100" s="455"/>
      <c r="AN100" s="455"/>
      <c r="AO100" s="455"/>
      <c r="AP100" s="455"/>
      <c r="AQ100" s="455"/>
      <c r="AR100" s="455"/>
      <c r="AS100" s="455"/>
      <c r="AT100" s="455"/>
      <c r="AU100" s="455"/>
      <c r="AV100" s="455"/>
      <c r="AW100" s="455"/>
      <c r="AX100" s="455"/>
      <c r="BB100" s="374"/>
      <c r="BC100" s="374"/>
      <c r="BD100" s="374"/>
      <c r="BE100" s="374"/>
      <c r="BF100" s="374"/>
      <c r="BG100" s="374"/>
      <c r="BH100" s="374"/>
      <c r="BI100" s="374"/>
      <c r="BJ100" s="374"/>
      <c r="BK100" s="314"/>
      <c r="BL100" s="314"/>
      <c r="BM100" s="374"/>
      <c r="BN100" s="374"/>
      <c r="BO100" s="374"/>
      <c r="BP100" s="374"/>
      <c r="BQ100" s="374"/>
      <c r="BR100" s="374"/>
      <c r="BS100" s="374"/>
      <c r="BT100" s="374"/>
      <c r="BU100" s="374"/>
      <c r="BV100" s="8"/>
      <c r="BW100" s="8"/>
      <c r="BX100" s="275"/>
      <c r="BY100" s="366"/>
      <c r="BZ100" s="366"/>
      <c r="CA100" s="366"/>
      <c r="CB100" s="366"/>
      <c r="CC100" s="366"/>
      <c r="CD100" s="366"/>
      <c r="CE100" s="366"/>
      <c r="CF100" s="366"/>
      <c r="CG100" s="366"/>
    </row>
    <row r="101" spans="34:83" ht="7.5" customHeight="1">
      <c r="AH101" s="455"/>
      <c r="AI101" s="455"/>
      <c r="AJ101" s="455"/>
      <c r="AK101" s="455"/>
      <c r="AL101" s="455"/>
      <c r="AM101" s="455"/>
      <c r="AN101" s="455"/>
      <c r="AO101" s="455"/>
      <c r="AP101" s="455"/>
      <c r="AQ101" s="455"/>
      <c r="AR101" s="455"/>
      <c r="AS101" s="455"/>
      <c r="AT101" s="455"/>
      <c r="AU101" s="455"/>
      <c r="AV101" s="455"/>
      <c r="AW101" s="455"/>
      <c r="AX101" s="455"/>
      <c r="BB101" s="374"/>
      <c r="BC101" s="374"/>
      <c r="BD101" s="374"/>
      <c r="BE101" s="374"/>
      <c r="BF101" s="374"/>
      <c r="BG101" s="374"/>
      <c r="BH101" s="374"/>
      <c r="BI101" s="374"/>
      <c r="BJ101" s="374"/>
      <c r="BK101" s="314"/>
      <c r="BL101" s="314"/>
      <c r="BM101" s="374"/>
      <c r="BN101" s="374"/>
      <c r="BO101" s="374"/>
      <c r="BP101" s="374"/>
      <c r="BQ101" s="374"/>
      <c r="BR101" s="374"/>
      <c r="BS101" s="374"/>
      <c r="BT101" s="374"/>
      <c r="BU101" s="374"/>
      <c r="BW101" s="2"/>
      <c r="BX101" s="2"/>
      <c r="BY101" s="366"/>
      <c r="BZ101" s="366"/>
      <c r="CA101" s="366"/>
      <c r="CB101" s="366"/>
      <c r="CC101" s="2"/>
      <c r="CD101" s="2"/>
      <c r="CE101" s="2"/>
    </row>
    <row r="104" ht="7.5" customHeight="1">
      <c r="DF104" s="7"/>
    </row>
    <row r="105" ht="7.5" customHeight="1">
      <c r="DF105" s="7"/>
    </row>
    <row r="106" ht="7.5" customHeight="1">
      <c r="DF106" s="7"/>
    </row>
    <row r="107" ht="7.5" customHeight="1">
      <c r="DF107" s="7"/>
    </row>
    <row r="108" ht="7.5" customHeight="1">
      <c r="DF108" s="7"/>
    </row>
    <row r="109" ht="7.5" customHeight="1">
      <c r="DF109" s="7"/>
    </row>
    <row r="110" spans="110:112" ht="7.5" customHeight="1">
      <c r="DF110" s="7"/>
      <c r="DH110" s="2"/>
    </row>
    <row r="111" spans="110:145" ht="7.5" customHeight="1">
      <c r="DF111" s="7"/>
      <c r="EG111" s="2"/>
      <c r="EH111" s="11"/>
      <c r="EI111" s="11"/>
      <c r="EJ111" s="11"/>
      <c r="EK111" s="11"/>
      <c r="EL111" s="11"/>
      <c r="EM111" s="11"/>
      <c r="EN111" s="11"/>
      <c r="EO111" s="11"/>
    </row>
    <row r="112" spans="110:111" ht="7.5" customHeight="1">
      <c r="DF112" s="7"/>
      <c r="DG112" s="2"/>
    </row>
    <row r="113" ht="7.5" customHeight="1">
      <c r="DF113" s="7"/>
    </row>
    <row r="114" spans="2:118" s="15" customFormat="1" ht="7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7"/>
      <c r="DG114" s="3"/>
      <c r="DH114" s="3"/>
      <c r="DI114" s="3"/>
      <c r="DJ114" s="3"/>
      <c r="DK114" s="3"/>
      <c r="DL114" s="3"/>
      <c r="DM114" s="3"/>
      <c r="DN114" s="3"/>
    </row>
    <row r="115" spans="2:154" s="15" customFormat="1" ht="7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7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</row>
    <row r="116" spans="2:161" s="15" customFormat="1" ht="7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</row>
    <row r="117" spans="2:153" s="15" customFormat="1" ht="7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</row>
    <row r="118" spans="2:139" s="15" customFormat="1" ht="7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</row>
    <row r="119" spans="2:139" s="15" customFormat="1" ht="7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</row>
    <row r="120" spans="2:139" s="15" customFormat="1" ht="7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</row>
    <row r="121" spans="2:139" s="15" customFormat="1" ht="7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</row>
    <row r="122" spans="119:139" ht="7.5" customHeight="1"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</row>
    <row r="124" ht="7.5" customHeight="1">
      <c r="EL124" s="2"/>
    </row>
    <row r="128" spans="112:118" ht="7.5" customHeight="1">
      <c r="DH128" s="2"/>
      <c r="DI128" s="2"/>
      <c r="DJ128" s="2"/>
      <c r="DK128" s="2"/>
      <c r="DM128" s="15"/>
      <c r="DN128" s="15"/>
    </row>
    <row r="129" spans="2:129" s="15" customFormat="1" ht="7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2"/>
      <c r="DI129" s="2"/>
      <c r="DJ129" s="2"/>
      <c r="DK129" s="2"/>
      <c r="DL129" s="2"/>
      <c r="DM129" s="2"/>
      <c r="DN129" s="2"/>
      <c r="DO129" s="2"/>
      <c r="DR129" s="3"/>
      <c r="DS129" s="3"/>
      <c r="DT129" s="3"/>
      <c r="DU129" s="3"/>
      <c r="DV129" s="3"/>
      <c r="DW129" s="3"/>
      <c r="DX129" s="3"/>
      <c r="DY129" s="3"/>
    </row>
    <row r="130" spans="2:142" s="15" customFormat="1" ht="7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</row>
    <row r="131" spans="2:151" s="15" customFormat="1" ht="7.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</row>
    <row r="132" spans="2:156" s="15" customFormat="1" ht="7.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2"/>
      <c r="DI132" s="2"/>
      <c r="DJ132" s="2"/>
      <c r="DK132" s="2"/>
      <c r="DL132" s="2"/>
      <c r="DM132" s="2"/>
      <c r="DN132" s="2"/>
      <c r="DO132" s="2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</row>
    <row r="133" spans="2:143" s="15" customFormat="1" ht="7.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2"/>
      <c r="DI133" s="2"/>
      <c r="DJ133" s="2"/>
      <c r="DK133" s="2"/>
      <c r="DL133" s="2"/>
      <c r="DM133" s="2"/>
      <c r="DN133" s="2"/>
      <c r="DO133" s="2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2"/>
    </row>
    <row r="134" spans="2:143" s="15" customFormat="1" ht="7.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2"/>
      <c r="DI134" s="2"/>
      <c r="DJ134" s="2"/>
      <c r="DK134" s="2"/>
      <c r="DL134" s="2"/>
      <c r="DM134" s="2"/>
      <c r="DN134" s="2"/>
      <c r="DO134" s="2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2"/>
    </row>
    <row r="135" spans="2:143" s="15" customFormat="1" ht="7.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2"/>
      <c r="DI135" s="2"/>
      <c r="DJ135" s="2"/>
      <c r="DK135" s="2"/>
      <c r="DL135" s="2"/>
      <c r="DM135" s="2"/>
      <c r="DN135" s="2"/>
      <c r="DO135" s="2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</row>
    <row r="136" spans="2:143" s="15" customFormat="1" ht="7.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2"/>
      <c r="DI136" s="2"/>
      <c r="DJ136" s="2"/>
      <c r="DK136" s="2"/>
      <c r="DL136" s="2"/>
      <c r="DM136" s="2"/>
      <c r="DN136" s="2"/>
      <c r="DO136" s="2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3"/>
    </row>
    <row r="137" spans="112:143" ht="7.5" customHeight="1">
      <c r="DH137" s="2"/>
      <c r="DI137" s="2"/>
      <c r="DJ137" s="2"/>
      <c r="DK137" s="2"/>
      <c r="DL137" s="2"/>
      <c r="DM137" s="2"/>
      <c r="DN137" s="2"/>
      <c r="DO137" s="2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2"/>
    </row>
    <row r="138" spans="112:143" ht="7.5" customHeight="1">
      <c r="DH138" s="2"/>
      <c r="DI138" s="2"/>
      <c r="DJ138" s="2"/>
      <c r="DK138" s="2"/>
      <c r="DL138" s="2"/>
      <c r="DM138" s="2"/>
      <c r="DN138" s="2"/>
      <c r="DO138" s="2"/>
      <c r="EM138" s="2"/>
    </row>
    <row r="139" spans="112:143" ht="7.5" customHeight="1">
      <c r="DH139" s="2"/>
      <c r="DI139" s="2"/>
      <c r="DJ139" s="2"/>
      <c r="DK139" s="2"/>
      <c r="DL139" s="2"/>
      <c r="DM139" s="2"/>
      <c r="DN139" s="2"/>
      <c r="DO139" s="2"/>
      <c r="EM139" s="2"/>
    </row>
    <row r="140" spans="112:119" ht="7.5" customHeight="1">
      <c r="DH140" s="2"/>
      <c r="DI140" s="2"/>
      <c r="DJ140" s="2"/>
      <c r="DK140" s="2"/>
      <c r="DL140" s="2"/>
      <c r="DM140" s="2"/>
      <c r="DN140" s="2"/>
      <c r="DO140" s="2"/>
    </row>
    <row r="141" spans="112:116" ht="7.5" customHeight="1">
      <c r="DH141" s="2"/>
      <c r="DI141" s="2"/>
      <c r="DJ141" s="2"/>
      <c r="DK141" s="2"/>
      <c r="DL141" s="2"/>
    </row>
    <row r="142" ht="7.5" customHeight="1">
      <c r="DL142" s="2"/>
    </row>
  </sheetData>
  <mergeCells count="548">
    <mergeCell ref="C4:BF5"/>
    <mergeCell ref="C28:BF29"/>
    <mergeCell ref="BJ28:DM29"/>
    <mergeCell ref="F12:J12"/>
    <mergeCell ref="O12:S12"/>
    <mergeCell ref="BM12:BQ12"/>
    <mergeCell ref="BV12:BZ12"/>
    <mergeCell ref="AE10:AE12"/>
    <mergeCell ref="AM10:AM12"/>
    <mergeCell ref="BR10:BR11"/>
    <mergeCell ref="AJ10:AL12"/>
    <mergeCell ref="AB10:AD12"/>
    <mergeCell ref="K10:K11"/>
    <mergeCell ref="BD16:BG17"/>
    <mergeCell ref="W14:W16"/>
    <mergeCell ref="AZ16:AZ17"/>
    <mergeCell ref="AN14:AQ16"/>
    <mergeCell ref="AZ10:AZ11"/>
    <mergeCell ref="L10:N11"/>
    <mergeCell ref="O10:S11"/>
    <mergeCell ref="BR14:BR15"/>
    <mergeCell ref="X14:AA16"/>
    <mergeCell ref="AJ14:AL16"/>
    <mergeCell ref="BJ14:BL15"/>
    <mergeCell ref="BJ16:BL17"/>
    <mergeCell ref="BM16:BQ16"/>
    <mergeCell ref="BA16:BC17"/>
    <mergeCell ref="BD14:BG15"/>
    <mergeCell ref="BM14:BQ15"/>
    <mergeCell ref="AM14:AM16"/>
    <mergeCell ref="AZ18:AZ19"/>
    <mergeCell ref="AZ20:AZ21"/>
    <mergeCell ref="AJ18:AQ21"/>
    <mergeCell ref="AT18:AT20"/>
    <mergeCell ref="AR18:AS20"/>
    <mergeCell ref="AJ32:AQ33"/>
    <mergeCell ref="T34:AA37"/>
    <mergeCell ref="BB32:BG33"/>
    <mergeCell ref="BM24:BQ24"/>
    <mergeCell ref="T22:V24"/>
    <mergeCell ref="X22:AA24"/>
    <mergeCell ref="T32:AA33"/>
    <mergeCell ref="BJ30:BZ33"/>
    <mergeCell ref="BM36:BQ36"/>
    <mergeCell ref="BV36:BZ36"/>
    <mergeCell ref="AM46:AM48"/>
    <mergeCell ref="AR46:AY49"/>
    <mergeCell ref="BS46:BU47"/>
    <mergeCell ref="C49:E49"/>
    <mergeCell ref="C48:E48"/>
    <mergeCell ref="F48:J48"/>
    <mergeCell ref="L48:N48"/>
    <mergeCell ref="O48:S48"/>
    <mergeCell ref="F49:J49"/>
    <mergeCell ref="L49:N49"/>
    <mergeCell ref="O49:S49"/>
    <mergeCell ref="B10:B11"/>
    <mergeCell ref="B14:B15"/>
    <mergeCell ref="B18:B19"/>
    <mergeCell ref="B22:B23"/>
    <mergeCell ref="B34:B35"/>
    <mergeCell ref="B38:B39"/>
    <mergeCell ref="B42:B43"/>
    <mergeCell ref="B46:B47"/>
    <mergeCell ref="K38:K39"/>
    <mergeCell ref="K42:K43"/>
    <mergeCell ref="K46:K47"/>
    <mergeCell ref="F46:J47"/>
    <mergeCell ref="C44:E45"/>
    <mergeCell ref="C42:E43"/>
    <mergeCell ref="F42:J43"/>
    <mergeCell ref="F44:J44"/>
    <mergeCell ref="C46:E47"/>
    <mergeCell ref="K14:K15"/>
    <mergeCell ref="K18:K19"/>
    <mergeCell ref="K22:K23"/>
    <mergeCell ref="K34:K35"/>
    <mergeCell ref="X42:AA44"/>
    <mergeCell ref="O44:S44"/>
    <mergeCell ref="T42:V44"/>
    <mergeCell ref="W42:W44"/>
    <mergeCell ref="T38:V40"/>
    <mergeCell ref="X38:AA40"/>
    <mergeCell ref="W38:W40"/>
    <mergeCell ref="AZ32:BA33"/>
    <mergeCell ref="AM34:AM36"/>
    <mergeCell ref="AM38:AM40"/>
    <mergeCell ref="AJ38:AL40"/>
    <mergeCell ref="AJ34:AL36"/>
    <mergeCell ref="AN34:AQ36"/>
    <mergeCell ref="AR32:AY33"/>
    <mergeCell ref="AF42:AI44"/>
    <mergeCell ref="AB42:AD44"/>
    <mergeCell ref="AJ42:AQ45"/>
    <mergeCell ref="AE42:AE44"/>
    <mergeCell ref="BD24:BG25"/>
    <mergeCell ref="BD10:BG11"/>
    <mergeCell ref="BD12:BG13"/>
    <mergeCell ref="BD20:BG21"/>
    <mergeCell ref="BI10:BI11"/>
    <mergeCell ref="BI14:BI15"/>
    <mergeCell ref="BI18:BI19"/>
    <mergeCell ref="BI22:BI23"/>
    <mergeCell ref="BV40:BZ40"/>
    <mergeCell ref="BM40:BQ40"/>
    <mergeCell ref="BS40:BU41"/>
    <mergeCell ref="BM34:BQ35"/>
    <mergeCell ref="BS36:BU37"/>
    <mergeCell ref="BS34:BU35"/>
    <mergeCell ref="BV38:BZ39"/>
    <mergeCell ref="BM38:BQ39"/>
    <mergeCell ref="BV34:BZ35"/>
    <mergeCell ref="BR34:BR35"/>
    <mergeCell ref="CA30:CH31"/>
    <mergeCell ref="CA32:CH33"/>
    <mergeCell ref="CA18:CC20"/>
    <mergeCell ref="CA34:CH37"/>
    <mergeCell ref="CA22:CC24"/>
    <mergeCell ref="CY32:DF33"/>
    <mergeCell ref="CY14:CZ16"/>
    <mergeCell ref="DA14:DA16"/>
    <mergeCell ref="DB14:DF16"/>
    <mergeCell ref="CT22:CT24"/>
    <mergeCell ref="CT34:CT36"/>
    <mergeCell ref="CU22:CX24"/>
    <mergeCell ref="CQ32:CX33"/>
    <mergeCell ref="CY22:DF25"/>
    <mergeCell ref="DG42:DG43"/>
    <mergeCell ref="CD42:CD44"/>
    <mergeCell ref="DG38:DG39"/>
    <mergeCell ref="DG40:DG41"/>
    <mergeCell ref="CI30:CP31"/>
    <mergeCell ref="CQ30:CX31"/>
    <mergeCell ref="DG24:DG25"/>
    <mergeCell ref="DG30:DG31"/>
    <mergeCell ref="CY30:DF31"/>
    <mergeCell ref="BS44:BU45"/>
    <mergeCell ref="CE42:CH44"/>
    <mergeCell ref="BV44:BZ44"/>
    <mergeCell ref="CI38:CP41"/>
    <mergeCell ref="BS38:BU39"/>
    <mergeCell ref="CA42:CC44"/>
    <mergeCell ref="BS42:BU43"/>
    <mergeCell ref="CI42:CK44"/>
    <mergeCell ref="CA38:CC40"/>
    <mergeCell ref="CE38:CH40"/>
    <mergeCell ref="AB32:AI33"/>
    <mergeCell ref="AN38:AQ40"/>
    <mergeCell ref="CI32:CP33"/>
    <mergeCell ref="CM10:CP12"/>
    <mergeCell ref="CL10:CL12"/>
    <mergeCell ref="CL18:CL20"/>
    <mergeCell ref="CL22:CL24"/>
    <mergeCell ref="CD14:CD16"/>
    <mergeCell ref="CD38:CD40"/>
    <mergeCell ref="BJ40:BL41"/>
    <mergeCell ref="CQ6:CX7"/>
    <mergeCell ref="AJ6:AQ7"/>
    <mergeCell ref="AR6:AY7"/>
    <mergeCell ref="BB6:BG7"/>
    <mergeCell ref="BJ6:BZ9"/>
    <mergeCell ref="AZ6:AZ7"/>
    <mergeCell ref="AZ8:BA9"/>
    <mergeCell ref="BB8:BG9"/>
    <mergeCell ref="AJ8:AQ9"/>
    <mergeCell ref="AR8:AY9"/>
    <mergeCell ref="CY6:DF7"/>
    <mergeCell ref="CI8:CP9"/>
    <mergeCell ref="CY8:DF9"/>
    <mergeCell ref="BJ4:DM5"/>
    <mergeCell ref="DI6:DN7"/>
    <mergeCell ref="DG8:DH9"/>
    <mergeCell ref="DI8:DN9"/>
    <mergeCell ref="CA6:CH7"/>
    <mergeCell ref="CQ8:CX9"/>
    <mergeCell ref="CI6:CP7"/>
    <mergeCell ref="O53:Y56"/>
    <mergeCell ref="AZ12:AZ13"/>
    <mergeCell ref="AZ14:AZ15"/>
    <mergeCell ref="BA10:BC11"/>
    <mergeCell ref="BA18:BC19"/>
    <mergeCell ref="BA14:BC15"/>
    <mergeCell ref="AZ38:AZ39"/>
    <mergeCell ref="AZ40:AZ41"/>
    <mergeCell ref="BA12:BC13"/>
    <mergeCell ref="BA20:BC21"/>
    <mergeCell ref="BI46:BI47"/>
    <mergeCell ref="AZ46:AZ47"/>
    <mergeCell ref="AZ48:AZ49"/>
    <mergeCell ref="AV55:AZ57"/>
    <mergeCell ref="AZ34:AZ35"/>
    <mergeCell ref="BI34:BI35"/>
    <mergeCell ref="BD42:BG43"/>
    <mergeCell ref="AZ36:AZ37"/>
    <mergeCell ref="BA38:BC39"/>
    <mergeCell ref="BI38:BI39"/>
    <mergeCell ref="AH97:AX101"/>
    <mergeCell ref="BB95:BJ98"/>
    <mergeCell ref="BM95:BU98"/>
    <mergeCell ref="AN64:AO65"/>
    <mergeCell ref="AQ65:AU66"/>
    <mergeCell ref="BA65:BD66"/>
    <mergeCell ref="BM69:BU72"/>
    <mergeCell ref="Z61:AI64"/>
    <mergeCell ref="Z65:AI68"/>
    <mergeCell ref="AZ44:AZ45"/>
    <mergeCell ref="AQ57:AT58"/>
    <mergeCell ref="BD44:BG45"/>
    <mergeCell ref="AZ42:AZ43"/>
    <mergeCell ref="BA44:BC45"/>
    <mergeCell ref="BA42:BC43"/>
    <mergeCell ref="AN46:AQ48"/>
    <mergeCell ref="BA46:BC47"/>
    <mergeCell ref="BD48:BG49"/>
    <mergeCell ref="BA48:BC49"/>
    <mergeCell ref="BD46:BG47"/>
    <mergeCell ref="BD34:BG35"/>
    <mergeCell ref="BD36:BG37"/>
    <mergeCell ref="BJ48:BL49"/>
    <mergeCell ref="BV48:BZ48"/>
    <mergeCell ref="BJ42:BL43"/>
    <mergeCell ref="BV42:BZ43"/>
    <mergeCell ref="BR38:BR39"/>
    <mergeCell ref="BR42:BR43"/>
    <mergeCell ref="BJ34:BL35"/>
    <mergeCell ref="BJ38:BL39"/>
    <mergeCell ref="AJ22:AL24"/>
    <mergeCell ref="AR30:AY31"/>
    <mergeCell ref="AZ30:AZ31"/>
    <mergeCell ref="AM22:AM24"/>
    <mergeCell ref="AZ22:AZ23"/>
    <mergeCell ref="AZ24:AZ25"/>
    <mergeCell ref="BA36:BC37"/>
    <mergeCell ref="BD38:BG39"/>
    <mergeCell ref="BJ36:BL37"/>
    <mergeCell ref="BI42:BI43"/>
    <mergeCell ref="BA40:BC41"/>
    <mergeCell ref="BM42:BQ43"/>
    <mergeCell ref="F14:J15"/>
    <mergeCell ref="L14:N15"/>
    <mergeCell ref="BD40:BG41"/>
    <mergeCell ref="BB30:BG31"/>
    <mergeCell ref="BA24:BC25"/>
    <mergeCell ref="AN22:AQ24"/>
    <mergeCell ref="BA22:BC23"/>
    <mergeCell ref="AJ30:AQ31"/>
    <mergeCell ref="BA34:BC35"/>
    <mergeCell ref="AR22:AY25"/>
    <mergeCell ref="BS48:BU49"/>
    <mergeCell ref="BJ46:BL47"/>
    <mergeCell ref="BM48:BQ48"/>
    <mergeCell ref="BM46:BQ47"/>
    <mergeCell ref="BM44:BQ44"/>
    <mergeCell ref="BJ44:BL45"/>
    <mergeCell ref="BS24:BU25"/>
    <mergeCell ref="BR22:BR23"/>
    <mergeCell ref="BR46:BR47"/>
    <mergeCell ref="AF34:AI36"/>
    <mergeCell ref="AT38:AT40"/>
    <mergeCell ref="AU38:AY40"/>
    <mergeCell ref="AR42:AS44"/>
    <mergeCell ref="AT42:AT44"/>
    <mergeCell ref="AU42:AY44"/>
    <mergeCell ref="AR34:AS36"/>
    <mergeCell ref="AT34:AT36"/>
    <mergeCell ref="AU34:AY36"/>
    <mergeCell ref="AR38:AS40"/>
    <mergeCell ref="AB34:AD36"/>
    <mergeCell ref="O18:S19"/>
    <mergeCell ref="C30:S33"/>
    <mergeCell ref="AB18:AD20"/>
    <mergeCell ref="AB30:AI31"/>
    <mergeCell ref="AF22:AI24"/>
    <mergeCell ref="O24:S24"/>
    <mergeCell ref="O25:S25"/>
    <mergeCell ref="O22:S23"/>
    <mergeCell ref="C34:E35"/>
    <mergeCell ref="L42:N43"/>
    <mergeCell ref="L44:N45"/>
    <mergeCell ref="AB14:AI17"/>
    <mergeCell ref="AB38:AI41"/>
    <mergeCell ref="O42:S43"/>
    <mergeCell ref="O38:S39"/>
    <mergeCell ref="AE22:AE24"/>
    <mergeCell ref="AE34:AE36"/>
    <mergeCell ref="W22:W24"/>
    <mergeCell ref="O14:S15"/>
    <mergeCell ref="C40:E41"/>
    <mergeCell ref="L40:N41"/>
    <mergeCell ref="F40:J40"/>
    <mergeCell ref="O34:S35"/>
    <mergeCell ref="O40:S40"/>
    <mergeCell ref="L38:N39"/>
    <mergeCell ref="C38:E39"/>
    <mergeCell ref="F38:J39"/>
    <mergeCell ref="L36:N37"/>
    <mergeCell ref="L34:N35"/>
    <mergeCell ref="O36:S36"/>
    <mergeCell ref="L24:N24"/>
    <mergeCell ref="L25:N25"/>
    <mergeCell ref="C25:E25"/>
    <mergeCell ref="F24:J24"/>
    <mergeCell ref="F25:J25"/>
    <mergeCell ref="C24:E24"/>
    <mergeCell ref="C36:E37"/>
    <mergeCell ref="F34:J35"/>
    <mergeCell ref="F36:J36"/>
    <mergeCell ref="L12:N13"/>
    <mergeCell ref="C6:S9"/>
    <mergeCell ref="T10:AA13"/>
    <mergeCell ref="O20:S20"/>
    <mergeCell ref="O16:S16"/>
    <mergeCell ref="C16:E17"/>
    <mergeCell ref="F10:J11"/>
    <mergeCell ref="C10:E11"/>
    <mergeCell ref="C12:E13"/>
    <mergeCell ref="C14:E15"/>
    <mergeCell ref="AB6:AI7"/>
    <mergeCell ref="T18:V20"/>
    <mergeCell ref="T30:AA31"/>
    <mergeCell ref="AB8:AI9"/>
    <mergeCell ref="AF18:AI20"/>
    <mergeCell ref="W18:W20"/>
    <mergeCell ref="AE18:AE20"/>
    <mergeCell ref="T6:AA7"/>
    <mergeCell ref="T8:AA9"/>
    <mergeCell ref="X18:AA20"/>
    <mergeCell ref="AN10:AQ12"/>
    <mergeCell ref="AF10:AI12"/>
    <mergeCell ref="C22:E23"/>
    <mergeCell ref="F22:J23"/>
    <mergeCell ref="L22:N23"/>
    <mergeCell ref="AB22:AD24"/>
    <mergeCell ref="T14:V16"/>
    <mergeCell ref="C20:E21"/>
    <mergeCell ref="L18:N19"/>
    <mergeCell ref="L20:N21"/>
    <mergeCell ref="F20:J20"/>
    <mergeCell ref="F16:J16"/>
    <mergeCell ref="C18:E19"/>
    <mergeCell ref="L16:N17"/>
    <mergeCell ref="F18:J19"/>
    <mergeCell ref="L46:N47"/>
    <mergeCell ref="O46:S47"/>
    <mergeCell ref="T46:V48"/>
    <mergeCell ref="X46:AA48"/>
    <mergeCell ref="W46:W48"/>
    <mergeCell ref="AB46:AD48"/>
    <mergeCell ref="AJ46:AL48"/>
    <mergeCell ref="AE46:AE48"/>
    <mergeCell ref="AF46:AI48"/>
    <mergeCell ref="CM18:CP20"/>
    <mergeCell ref="BS20:BU21"/>
    <mergeCell ref="CE22:CH24"/>
    <mergeCell ref="CD18:CD20"/>
    <mergeCell ref="CD22:CD24"/>
    <mergeCell ref="BS22:BU23"/>
    <mergeCell ref="BV20:BZ20"/>
    <mergeCell ref="BV22:BZ23"/>
    <mergeCell ref="BV24:BZ24"/>
    <mergeCell ref="CI22:CK24"/>
    <mergeCell ref="BJ24:BL25"/>
    <mergeCell ref="BJ20:BL21"/>
    <mergeCell ref="BJ22:BL23"/>
    <mergeCell ref="BM22:BQ23"/>
    <mergeCell ref="BM18:BQ19"/>
    <mergeCell ref="BJ18:BL19"/>
    <mergeCell ref="BD18:BG19"/>
    <mergeCell ref="BD22:BG23"/>
    <mergeCell ref="BM20:BQ20"/>
    <mergeCell ref="CI14:CP17"/>
    <mergeCell ref="CE14:CH16"/>
    <mergeCell ref="CA10:CH13"/>
    <mergeCell ref="BR18:BR19"/>
    <mergeCell ref="BS18:BU19"/>
    <mergeCell ref="CE18:CH20"/>
    <mergeCell ref="CI18:CK20"/>
    <mergeCell ref="BV10:BZ11"/>
    <mergeCell ref="CI10:CK12"/>
    <mergeCell ref="BS14:BU15"/>
    <mergeCell ref="CU10:CX12"/>
    <mergeCell ref="CU14:CX16"/>
    <mergeCell ref="CQ14:CS16"/>
    <mergeCell ref="CQ10:CS12"/>
    <mergeCell ref="CT14:CT16"/>
    <mergeCell ref="DB10:DF12"/>
    <mergeCell ref="BJ10:BL11"/>
    <mergeCell ref="DG6:DG7"/>
    <mergeCell ref="DG10:DG11"/>
    <mergeCell ref="CT10:CT12"/>
    <mergeCell ref="BJ12:BL13"/>
    <mergeCell ref="BS12:BU13"/>
    <mergeCell ref="BM10:BQ11"/>
    <mergeCell ref="BS10:BU11"/>
    <mergeCell ref="CA8:CH9"/>
    <mergeCell ref="DH10:DJ11"/>
    <mergeCell ref="DK10:DN11"/>
    <mergeCell ref="DG12:DG13"/>
    <mergeCell ref="DK16:DN17"/>
    <mergeCell ref="DH16:DJ17"/>
    <mergeCell ref="DH12:DJ13"/>
    <mergeCell ref="DK12:DN13"/>
    <mergeCell ref="DG16:DG17"/>
    <mergeCell ref="DH14:DJ15"/>
    <mergeCell ref="DK14:DN15"/>
    <mergeCell ref="DG14:DG15"/>
    <mergeCell ref="DK20:DN21"/>
    <mergeCell ref="CQ18:CX21"/>
    <mergeCell ref="DH20:DJ21"/>
    <mergeCell ref="DG20:DG21"/>
    <mergeCell ref="DK18:DN19"/>
    <mergeCell ref="DH18:DJ19"/>
    <mergeCell ref="DB18:DF20"/>
    <mergeCell ref="DG18:DG19"/>
    <mergeCell ref="DG22:DG23"/>
    <mergeCell ref="CM22:CP24"/>
    <mergeCell ref="CQ22:CS24"/>
    <mergeCell ref="DI32:DN33"/>
    <mergeCell ref="DG32:DH33"/>
    <mergeCell ref="DI30:DN31"/>
    <mergeCell ref="DK24:DN25"/>
    <mergeCell ref="DH22:DJ23"/>
    <mergeCell ref="DK22:DN23"/>
    <mergeCell ref="DH24:DJ25"/>
    <mergeCell ref="CI34:CK36"/>
    <mergeCell ref="DH36:DJ37"/>
    <mergeCell ref="CL34:CL36"/>
    <mergeCell ref="DH34:DJ35"/>
    <mergeCell ref="CM34:CP36"/>
    <mergeCell ref="CQ34:CS36"/>
    <mergeCell ref="DG34:DG35"/>
    <mergeCell ref="DG36:DG37"/>
    <mergeCell ref="DK40:DN41"/>
    <mergeCell ref="DK34:DN35"/>
    <mergeCell ref="DK36:DN37"/>
    <mergeCell ref="DH38:DJ39"/>
    <mergeCell ref="DK38:DN39"/>
    <mergeCell ref="DH40:DJ41"/>
    <mergeCell ref="CU38:CX40"/>
    <mergeCell ref="CU34:CX36"/>
    <mergeCell ref="DG44:DG45"/>
    <mergeCell ref="CL42:CL44"/>
    <mergeCell ref="CQ38:CS40"/>
    <mergeCell ref="CT38:CT40"/>
    <mergeCell ref="CM42:CP44"/>
    <mergeCell ref="CQ42:CX45"/>
    <mergeCell ref="DK44:DN45"/>
    <mergeCell ref="DK42:DN43"/>
    <mergeCell ref="CU46:CX48"/>
    <mergeCell ref="DG46:DG47"/>
    <mergeCell ref="DH48:DJ49"/>
    <mergeCell ref="DK48:DN49"/>
    <mergeCell ref="DH46:DJ47"/>
    <mergeCell ref="DK46:DN47"/>
    <mergeCell ref="DH42:DJ43"/>
    <mergeCell ref="DH44:DJ45"/>
    <mergeCell ref="DG48:DG49"/>
    <mergeCell ref="BV46:BZ47"/>
    <mergeCell ref="CY46:DF49"/>
    <mergeCell ref="CI46:CK48"/>
    <mergeCell ref="CM46:CP48"/>
    <mergeCell ref="CQ46:CS48"/>
    <mergeCell ref="CA46:CC48"/>
    <mergeCell ref="CE46:CH48"/>
    <mergeCell ref="CD46:CD48"/>
    <mergeCell ref="CL46:CL48"/>
    <mergeCell ref="CT46:CT48"/>
    <mergeCell ref="CY34:CZ36"/>
    <mergeCell ref="DA34:DA36"/>
    <mergeCell ref="DB34:DF36"/>
    <mergeCell ref="CY38:CZ40"/>
    <mergeCell ref="DA38:DA40"/>
    <mergeCell ref="DB38:DF40"/>
    <mergeCell ref="CY42:CZ44"/>
    <mergeCell ref="DA42:DA44"/>
    <mergeCell ref="DB42:DF44"/>
    <mergeCell ref="AR10:AS12"/>
    <mergeCell ref="AT10:AT12"/>
    <mergeCell ref="AU10:AY12"/>
    <mergeCell ref="AR14:AS16"/>
    <mergeCell ref="AT14:AT16"/>
    <mergeCell ref="AU14:AY16"/>
    <mergeCell ref="BV14:BZ15"/>
    <mergeCell ref="CA14:CC16"/>
    <mergeCell ref="BS16:BU17"/>
    <mergeCell ref="BV16:BZ16"/>
    <mergeCell ref="G3:CU3"/>
    <mergeCell ref="C1:DH2"/>
    <mergeCell ref="CB53:CK56"/>
    <mergeCell ref="CB57:CK60"/>
    <mergeCell ref="AU18:AY20"/>
    <mergeCell ref="CY10:CZ12"/>
    <mergeCell ref="DA10:DA12"/>
    <mergeCell ref="CY18:CZ20"/>
    <mergeCell ref="DA18:DA20"/>
    <mergeCell ref="BV18:BZ19"/>
    <mergeCell ref="G50:CN50"/>
    <mergeCell ref="CB79:CK82"/>
    <mergeCell ref="AV81:AZ83"/>
    <mergeCell ref="BK83:CA86"/>
    <mergeCell ref="BA57:BD58"/>
    <mergeCell ref="Z53:AI56"/>
    <mergeCell ref="BK53:CA56"/>
    <mergeCell ref="O61:Y64"/>
    <mergeCell ref="O57:Y60"/>
    <mergeCell ref="Z57:AI60"/>
    <mergeCell ref="BK57:CA60"/>
    <mergeCell ref="BK61:CA64"/>
    <mergeCell ref="BK65:CA68"/>
    <mergeCell ref="O79:Y82"/>
    <mergeCell ref="Z79:AI82"/>
    <mergeCell ref="BK79:CA82"/>
    <mergeCell ref="O65:Y68"/>
    <mergeCell ref="CB61:CK64"/>
    <mergeCell ref="CB65:CK68"/>
    <mergeCell ref="CC72:CG74"/>
    <mergeCell ref="BM73:BU75"/>
    <mergeCell ref="BY73:CB75"/>
    <mergeCell ref="O87:Y90"/>
    <mergeCell ref="Z87:AI90"/>
    <mergeCell ref="AP83:AT84"/>
    <mergeCell ref="BK87:CA90"/>
    <mergeCell ref="O83:Y86"/>
    <mergeCell ref="Z83:AI86"/>
    <mergeCell ref="BA83:BD84"/>
    <mergeCell ref="O91:Y94"/>
    <mergeCell ref="Z91:AI94"/>
    <mergeCell ref="BA91:BD92"/>
    <mergeCell ref="AP91:AT92"/>
    <mergeCell ref="AQ86:AT87"/>
    <mergeCell ref="CB87:CK90"/>
    <mergeCell ref="BK91:CA94"/>
    <mergeCell ref="CB91:CK94"/>
    <mergeCell ref="CB83:CK86"/>
    <mergeCell ref="AU87:AZ88"/>
    <mergeCell ref="BB69:BJ72"/>
    <mergeCell ref="BB73:BJ75"/>
    <mergeCell ref="BA86:BD87"/>
    <mergeCell ref="AS76:BM78"/>
    <mergeCell ref="AJ51:BH54"/>
    <mergeCell ref="V70:BA74"/>
    <mergeCell ref="CC98:CG100"/>
    <mergeCell ref="BB99:BJ101"/>
    <mergeCell ref="BM99:BU101"/>
    <mergeCell ref="BY99:CB101"/>
    <mergeCell ref="BA60:BD61"/>
    <mergeCell ref="AQ60:AT61"/>
    <mergeCell ref="AU61:AZ62"/>
  </mergeCells>
  <conditionalFormatting sqref="AU26:BH26 S26 K26 DB26:DN26 BZ26 BR26">
    <cfRule type="expression" priority="1" dxfId="2" stopIfTrue="1">
      <formula>"2位"</formula>
    </cfRule>
    <cfRule type="expression" priority="2" dxfId="3" stopIfTrue="1">
      <formula>"1位"</formula>
    </cfRule>
  </conditionalFormatting>
  <conditionalFormatting sqref="C16 C40 C22 C46 C12 C36 C20 C44">
    <cfRule type="expression" priority="3" dxfId="0" stopIfTrue="1">
      <formula>$BE$14=2</formula>
    </cfRule>
    <cfRule type="expression" priority="4" dxfId="1" stopIfTrue="1">
      <formula>$BE$14=1</formula>
    </cfRule>
  </conditionalFormatting>
  <conditionalFormatting sqref="F12 L12 O12 F16 L16 O16 F20 L20 O20 L24 F36 L36 O36 F40 L40 O40 F44 L44 O44 L48">
    <cfRule type="expression" priority="5" dxfId="0" stopIfTrue="1">
      <formula>$AV$14=2</formula>
    </cfRule>
    <cfRule type="expression" priority="6" dxfId="1" stopIfTrue="1">
      <formula>$AV$14=1</formula>
    </cfRule>
  </conditionalFormatting>
  <printOptions/>
  <pageMargins left="0" right="0" top="0" bottom="0" header="0.3145833333333333" footer="0.314583333333333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F26"/>
  <sheetViews>
    <sheetView workbookViewId="0" topLeftCell="A10">
      <selection activeCell="D26" sqref="D26"/>
    </sheetView>
  </sheetViews>
  <sheetFormatPr defaultColWidth="9.00390625" defaultRowHeight="13.5"/>
  <cols>
    <col min="1" max="1" width="4.375" style="238" customWidth="1"/>
    <col min="2" max="3" width="9.625" style="238" customWidth="1"/>
    <col min="4" max="4" width="32.875" style="238" customWidth="1"/>
    <col min="5" max="5" width="33.75390625" style="238" customWidth="1"/>
    <col min="6" max="6" width="34.75390625" style="238" customWidth="1"/>
    <col min="7" max="7" width="7.125" style="238" customWidth="1"/>
    <col min="8" max="16384" width="8.875" style="238" customWidth="1"/>
  </cols>
  <sheetData>
    <row r="2" spans="2:6" ht="14.25">
      <c r="B2" s="235"/>
      <c r="C2" s="236"/>
      <c r="D2" s="237"/>
      <c r="E2" s="236"/>
      <c r="F2" s="237"/>
    </row>
    <row r="3" spans="2:4" ht="18" customHeight="1">
      <c r="B3" s="239" t="s">
        <v>1320</v>
      </c>
      <c r="C3" s="239"/>
      <c r="D3" s="239"/>
    </row>
    <row r="4" ht="14.25" thickBot="1"/>
    <row r="5" spans="2:6" ht="23.25" customHeight="1" thickBot="1">
      <c r="B5" s="240"/>
      <c r="C5" s="241"/>
      <c r="D5" s="241" t="s">
        <v>1321</v>
      </c>
      <c r="E5" s="241" t="s">
        <v>1322</v>
      </c>
      <c r="F5" s="242" t="s">
        <v>1323</v>
      </c>
    </row>
    <row r="6" spans="2:6" ht="23.25" customHeight="1" thickTop="1">
      <c r="B6" s="243" t="s">
        <v>1324</v>
      </c>
      <c r="C6" s="244" t="s">
        <v>1325</v>
      </c>
      <c r="D6" s="245" t="s">
        <v>1298</v>
      </c>
      <c r="E6" s="245" t="s">
        <v>1299</v>
      </c>
      <c r="F6" s="246" t="s">
        <v>1300</v>
      </c>
    </row>
    <row r="7" spans="2:6" ht="23.25" customHeight="1">
      <c r="B7" s="243" t="s">
        <v>1301</v>
      </c>
      <c r="C7" s="244" t="s">
        <v>1326</v>
      </c>
      <c r="D7" s="245" t="s">
        <v>1302</v>
      </c>
      <c r="E7" s="245" t="s">
        <v>1303</v>
      </c>
      <c r="F7" s="246" t="s">
        <v>1304</v>
      </c>
    </row>
    <row r="8" spans="2:6" ht="23.25" customHeight="1" thickBot="1">
      <c r="B8" s="247"/>
      <c r="C8" s="248" t="s">
        <v>50</v>
      </c>
      <c r="D8" s="249" t="s">
        <v>1305</v>
      </c>
      <c r="E8" s="249" t="s">
        <v>1306</v>
      </c>
      <c r="F8" s="250" t="s">
        <v>1307</v>
      </c>
    </row>
    <row r="9" spans="2:6" ht="23.25" customHeight="1">
      <c r="B9" s="243" t="s">
        <v>1327</v>
      </c>
      <c r="C9" s="244" t="s">
        <v>1325</v>
      </c>
      <c r="D9" s="245" t="s">
        <v>1308</v>
      </c>
      <c r="E9" s="245" t="s">
        <v>1309</v>
      </c>
      <c r="F9" s="246" t="s">
        <v>1310</v>
      </c>
    </row>
    <row r="10" spans="2:6" ht="23.25" customHeight="1">
      <c r="B10" s="243" t="s">
        <v>1311</v>
      </c>
      <c r="C10" s="244" t="s">
        <v>1326</v>
      </c>
      <c r="D10" s="245" t="s">
        <v>1312</v>
      </c>
      <c r="E10" s="245" t="s">
        <v>1313</v>
      </c>
      <c r="F10" s="246" t="s">
        <v>1314</v>
      </c>
    </row>
    <row r="11" spans="2:6" ht="23.25" customHeight="1" thickBot="1">
      <c r="B11" s="247"/>
      <c r="C11" s="248" t="s">
        <v>50</v>
      </c>
      <c r="D11" s="249" t="s">
        <v>1315</v>
      </c>
      <c r="E11" s="249" t="s">
        <v>1316</v>
      </c>
      <c r="F11" s="250" t="s">
        <v>1317</v>
      </c>
    </row>
    <row r="12" spans="2:6" ht="23.25" customHeight="1">
      <c r="B12" s="243" t="s">
        <v>1328</v>
      </c>
      <c r="C12" s="244" t="s">
        <v>1325</v>
      </c>
      <c r="D12" s="245" t="s">
        <v>1309</v>
      </c>
      <c r="E12" s="245" t="s">
        <v>1329</v>
      </c>
      <c r="F12" s="246" t="s">
        <v>1330</v>
      </c>
    </row>
    <row r="13" spans="2:6" ht="23.25" customHeight="1">
      <c r="B13" s="243" t="s">
        <v>1318</v>
      </c>
      <c r="C13" s="244" t="s">
        <v>1326</v>
      </c>
      <c r="D13" s="245" t="s">
        <v>1331</v>
      </c>
      <c r="E13" s="245" t="s">
        <v>1332</v>
      </c>
      <c r="F13" s="246" t="s">
        <v>1333</v>
      </c>
    </row>
    <row r="14" spans="2:6" ht="23.25" customHeight="1" thickBot="1">
      <c r="B14" s="247"/>
      <c r="C14" s="248" t="s">
        <v>50</v>
      </c>
      <c r="D14" s="249" t="s">
        <v>1319</v>
      </c>
      <c r="E14" s="249" t="s">
        <v>1334</v>
      </c>
      <c r="F14" s="250" t="s">
        <v>1335</v>
      </c>
    </row>
    <row r="15" spans="2:6" ht="23.25" customHeight="1">
      <c r="B15" s="243" t="s">
        <v>1336</v>
      </c>
      <c r="C15" s="244" t="s">
        <v>1325</v>
      </c>
      <c r="D15" s="245" t="s">
        <v>1337</v>
      </c>
      <c r="E15" s="245" t="s">
        <v>1338</v>
      </c>
      <c r="F15" s="246" t="s">
        <v>1339</v>
      </c>
    </row>
    <row r="16" spans="2:6" ht="23.25" customHeight="1">
      <c r="B16" s="243" t="s">
        <v>1340</v>
      </c>
      <c r="C16" s="244" t="s">
        <v>1326</v>
      </c>
      <c r="D16" s="245" t="s">
        <v>1341</v>
      </c>
      <c r="E16" s="245" t="s">
        <v>1342</v>
      </c>
      <c r="F16" s="246"/>
    </row>
    <row r="17" spans="2:6" ht="23.25" customHeight="1" thickBot="1">
      <c r="B17" s="247"/>
      <c r="C17" s="248" t="s">
        <v>50</v>
      </c>
      <c r="D17" s="249" t="s">
        <v>1343</v>
      </c>
      <c r="E17" s="249" t="s">
        <v>1344</v>
      </c>
      <c r="F17" s="250"/>
    </row>
    <row r="18" spans="2:6" ht="23.25" customHeight="1" thickBot="1">
      <c r="B18" s="243" t="s">
        <v>1345</v>
      </c>
      <c r="C18" s="244" t="s">
        <v>1325</v>
      </c>
      <c r="D18" s="251" t="s">
        <v>1346</v>
      </c>
      <c r="E18" s="252" t="s">
        <v>1347</v>
      </c>
      <c r="F18" s="253" t="s">
        <v>1348</v>
      </c>
    </row>
    <row r="19" spans="2:6" ht="23.25" customHeight="1">
      <c r="B19" s="243" t="s">
        <v>1349</v>
      </c>
      <c r="C19" s="244" t="s">
        <v>1326</v>
      </c>
      <c r="D19" s="245" t="s">
        <v>1350</v>
      </c>
      <c r="E19" s="245" t="s">
        <v>1351</v>
      </c>
      <c r="F19" s="246"/>
    </row>
    <row r="20" spans="2:6" ht="23.25" customHeight="1" thickBot="1">
      <c r="B20" s="247"/>
      <c r="C20" s="248" t="s">
        <v>50</v>
      </c>
      <c r="D20" s="249" t="s">
        <v>1352</v>
      </c>
      <c r="E20" s="249" t="s">
        <v>1352</v>
      </c>
      <c r="F20" s="250"/>
    </row>
    <row r="21" spans="2:6" ht="23.25" customHeight="1">
      <c r="B21" s="254" t="s">
        <v>1353</v>
      </c>
      <c r="C21" s="255" t="s">
        <v>1325</v>
      </c>
      <c r="D21" s="332" t="s">
        <v>1398</v>
      </c>
      <c r="E21" s="333" t="s">
        <v>1399</v>
      </c>
      <c r="F21" s="258" t="s">
        <v>1354</v>
      </c>
    </row>
    <row r="22" spans="2:6" ht="23.25" customHeight="1">
      <c r="B22" s="243" t="s">
        <v>1355</v>
      </c>
      <c r="C22" s="244" t="s">
        <v>1326</v>
      </c>
      <c r="D22" s="334" t="s">
        <v>1356</v>
      </c>
      <c r="E22" s="260" t="s">
        <v>1400</v>
      </c>
      <c r="F22" s="261"/>
    </row>
    <row r="23" spans="2:6" ht="23.25" customHeight="1" thickBot="1">
      <c r="B23" s="262"/>
      <c r="C23" s="263" t="s">
        <v>50</v>
      </c>
      <c r="D23" s="264"/>
      <c r="E23" s="264"/>
      <c r="F23" s="265"/>
    </row>
    <row r="24" spans="2:6" ht="23.25" customHeight="1">
      <c r="B24" s="254" t="s">
        <v>1401</v>
      </c>
      <c r="C24" s="255" t="s">
        <v>1325</v>
      </c>
      <c r="D24" s="256" t="s">
        <v>1403</v>
      </c>
      <c r="E24" s="257" t="s">
        <v>1404</v>
      </c>
      <c r="F24" s="258" t="s">
        <v>1405</v>
      </c>
    </row>
    <row r="25" spans="2:6" ht="23.25" customHeight="1">
      <c r="B25" s="243" t="s">
        <v>1402</v>
      </c>
      <c r="C25" s="244" t="s">
        <v>1326</v>
      </c>
      <c r="D25" s="259" t="s">
        <v>1406</v>
      </c>
      <c r="E25" s="260" t="s">
        <v>1407</v>
      </c>
      <c r="F25" s="261"/>
    </row>
    <row r="26" spans="2:6" ht="23.25" customHeight="1" thickBot="1">
      <c r="B26" s="262"/>
      <c r="C26" s="263" t="s">
        <v>50</v>
      </c>
      <c r="D26" s="264" t="s">
        <v>1408</v>
      </c>
      <c r="E26" s="264"/>
      <c r="F26" s="265"/>
    </row>
  </sheetData>
  <sheetProtection/>
  <printOptions/>
  <pageMargins left="0.79" right="0.79" top="0.98" bottom="0.98" header="0.51" footer="0.51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20:L89"/>
  <sheetViews>
    <sheetView zoomScaleSheetLayoutView="100" workbookViewId="0" topLeftCell="A1">
      <selection activeCell="A70" sqref="A70"/>
    </sheetView>
  </sheetViews>
  <sheetFormatPr defaultColWidth="10.00390625" defaultRowHeight="13.5" customHeight="1"/>
  <sheetData>
    <row r="19" ht="4.5" customHeight="1"/>
    <row r="20" spans="1:12" ht="13.5" customHeight="1">
      <c r="A20" s="684" t="s">
        <v>1392</v>
      </c>
      <c r="B20" s="684"/>
      <c r="C20" s="684"/>
      <c r="D20" s="684"/>
      <c r="E20" s="684"/>
      <c r="F20" s="684"/>
      <c r="G20" s="684"/>
      <c r="H20" s="684"/>
      <c r="I20" s="684"/>
      <c r="J20" s="684"/>
      <c r="K20" s="684"/>
      <c r="L20" s="684"/>
    </row>
    <row r="21" spans="1:12" ht="13.5" customHeight="1">
      <c r="A21" s="684"/>
      <c r="B21" s="684"/>
      <c r="C21" s="684"/>
      <c r="D21" s="684"/>
      <c r="E21" s="684"/>
      <c r="F21" s="684"/>
      <c r="G21" s="684"/>
      <c r="H21" s="684"/>
      <c r="I21" s="684"/>
      <c r="J21" s="684"/>
      <c r="K21" s="684"/>
      <c r="L21" s="684"/>
    </row>
    <row r="22" spans="1:12" ht="4.5" customHeight="1">
      <c r="A22" s="684"/>
      <c r="B22" s="684"/>
      <c r="C22" s="684"/>
      <c r="D22" s="684"/>
      <c r="E22" s="684"/>
      <c r="F22" s="684"/>
      <c r="G22" s="684"/>
      <c r="H22" s="684"/>
      <c r="I22" s="684"/>
      <c r="J22" s="684"/>
      <c r="K22" s="684"/>
      <c r="L22" s="684"/>
    </row>
    <row r="43" spans="1:12" ht="13.5" customHeight="1">
      <c r="A43" s="685" t="s">
        <v>1393</v>
      </c>
      <c r="B43" s="685"/>
      <c r="C43" s="685"/>
      <c r="D43" s="685"/>
      <c r="E43" s="685"/>
      <c r="F43" s="685"/>
      <c r="G43" s="685"/>
      <c r="H43" s="685"/>
      <c r="I43" s="685"/>
      <c r="J43" s="685"/>
      <c r="K43" s="685"/>
      <c r="L43" s="685"/>
    </row>
    <row r="44" spans="1:12" ht="13.5" customHeight="1">
      <c r="A44" s="685"/>
      <c r="B44" s="685"/>
      <c r="C44" s="685"/>
      <c r="D44" s="685"/>
      <c r="E44" s="685"/>
      <c r="F44" s="685"/>
      <c r="G44" s="685"/>
      <c r="H44" s="685"/>
      <c r="I44" s="685"/>
      <c r="J44" s="685"/>
      <c r="K44" s="685"/>
      <c r="L44" s="685"/>
    </row>
    <row r="65" spans="1:11" ht="13.5" customHeight="1">
      <c r="A65" s="684" t="s">
        <v>1397</v>
      </c>
      <c r="B65" s="684"/>
      <c r="C65" s="684"/>
      <c r="D65" s="684"/>
      <c r="E65" s="684"/>
      <c r="F65" s="684"/>
      <c r="G65" s="684"/>
      <c r="H65" s="684"/>
      <c r="I65" s="684"/>
      <c r="J65" s="684"/>
      <c r="K65" s="684"/>
    </row>
    <row r="66" spans="1:11" ht="13.5" customHeight="1">
      <c r="A66" s="684"/>
      <c r="B66" s="684"/>
      <c r="C66" s="684"/>
      <c r="D66" s="684"/>
      <c r="E66" s="684"/>
      <c r="F66" s="684"/>
      <c r="G66" s="684"/>
      <c r="H66" s="684"/>
      <c r="I66" s="684"/>
      <c r="J66" s="684"/>
      <c r="K66" s="684"/>
    </row>
    <row r="88" spans="1:6" ht="13.5" customHeight="1">
      <c r="A88" s="684" t="s">
        <v>1394</v>
      </c>
      <c r="B88" s="684"/>
      <c r="C88" s="684"/>
      <c r="D88" s="684"/>
      <c r="E88" s="684"/>
      <c r="F88" s="684"/>
    </row>
    <row r="89" spans="1:6" ht="13.5" customHeight="1">
      <c r="A89" s="684"/>
      <c r="B89" s="684"/>
      <c r="C89" s="684"/>
      <c r="D89" s="684"/>
      <c r="E89" s="684"/>
      <c r="F89" s="684"/>
    </row>
  </sheetData>
  <mergeCells count="4">
    <mergeCell ref="A20:L22"/>
    <mergeCell ref="A43:L44"/>
    <mergeCell ref="A65:K66"/>
    <mergeCell ref="A88:F89"/>
  </mergeCells>
  <printOptions/>
  <pageMargins left="0.6986111111111111" right="0.6986111111111111" top="0.75" bottom="0.75" header="0.3" footer="0.3"/>
  <pageSetup fitToHeight="65535" fitToWidth="65535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T594"/>
  <sheetViews>
    <sheetView zoomScaleSheetLayoutView="100" workbookViewId="0" topLeftCell="A560">
      <selection activeCell="Q592" sqref="Q592"/>
    </sheetView>
  </sheetViews>
  <sheetFormatPr defaultColWidth="9.00390625" defaultRowHeight="13.5" customHeight="1"/>
  <cols>
    <col min="1" max="1" width="10.00390625" style="105" customWidth="1"/>
    <col min="2" max="2" width="5.625" style="105" customWidth="1"/>
    <col min="3" max="9" width="1.875" style="105" hidden="1" customWidth="1"/>
    <col min="10" max="11" width="1.875" style="116" hidden="1" customWidth="1"/>
    <col min="12" max="13" width="1.875" style="105" hidden="1" customWidth="1"/>
    <col min="14" max="14" width="3.00390625" style="105" customWidth="1"/>
    <col min="15" max="16384" width="10.00390625" style="105" customWidth="1"/>
  </cols>
  <sheetData>
    <row r="1" spans="1:12" ht="13.5">
      <c r="A1" s="194"/>
      <c r="B1" s="140"/>
      <c r="C1" s="106"/>
      <c r="D1" s="106"/>
      <c r="F1" s="107"/>
      <c r="G1" s="108"/>
      <c r="H1" s="107"/>
      <c r="I1" s="107"/>
      <c r="J1" s="117"/>
      <c r="K1" s="117"/>
      <c r="L1" s="107"/>
    </row>
    <row r="2" spans="2:12" s="122" customFormat="1" ht="13.5">
      <c r="B2" s="692" t="s">
        <v>1028</v>
      </c>
      <c r="C2" s="692"/>
      <c r="D2" s="692" t="s">
        <v>1029</v>
      </c>
      <c r="E2" s="692"/>
      <c r="F2" s="692"/>
      <c r="G2" s="692"/>
      <c r="H2" s="692"/>
      <c r="I2" s="140"/>
      <c r="J2" s="140"/>
      <c r="K2" s="140"/>
      <c r="L2" s="107"/>
    </row>
    <row r="3" spans="2:12" s="122" customFormat="1" ht="13.5">
      <c r="B3" s="692"/>
      <c r="C3" s="692"/>
      <c r="D3" s="692"/>
      <c r="E3" s="692"/>
      <c r="F3" s="692"/>
      <c r="G3" s="692"/>
      <c r="H3" s="692"/>
      <c r="I3" s="140"/>
      <c r="J3" s="140"/>
      <c r="K3" s="140"/>
      <c r="L3" s="107"/>
    </row>
    <row r="4" spans="2:12" s="122" customFormat="1" ht="13.5">
      <c r="B4" s="140"/>
      <c r="C4" s="140"/>
      <c r="D4" s="140"/>
      <c r="E4" s="140"/>
      <c r="F4" s="140"/>
      <c r="G4" s="105" t="s">
        <v>1030</v>
      </c>
      <c r="H4" s="105" t="s">
        <v>1031</v>
      </c>
      <c r="I4" s="105"/>
      <c r="J4" s="116"/>
      <c r="K4" s="140"/>
      <c r="L4" s="107"/>
    </row>
    <row r="5" spans="1:12" s="122" customFormat="1" ht="13.5">
      <c r="A5" s="108"/>
      <c r="B5" s="693"/>
      <c r="C5" s="693"/>
      <c r="D5" s="140"/>
      <c r="E5" s="140"/>
      <c r="F5" s="140"/>
      <c r="G5" s="145">
        <f>COUNTIF(M7:M36,"東近江市")</f>
        <v>0</v>
      </c>
      <c r="H5" s="146">
        <v>0</v>
      </c>
      <c r="I5" s="105"/>
      <c r="J5" s="116"/>
      <c r="K5" s="140"/>
      <c r="L5" s="107"/>
    </row>
    <row r="6" spans="1:12" s="122" customFormat="1" ht="13.5">
      <c r="A6" s="108"/>
      <c r="B6" s="108"/>
      <c r="C6" s="108"/>
      <c r="D6" s="140" t="s">
        <v>1093</v>
      </c>
      <c r="E6" s="140"/>
      <c r="F6" s="140"/>
      <c r="G6" s="145"/>
      <c r="H6" s="146" t="s">
        <v>1094</v>
      </c>
      <c r="I6" s="105"/>
      <c r="J6" s="116"/>
      <c r="K6" s="140"/>
      <c r="L6" s="107"/>
    </row>
    <row r="7" spans="1:13" s="177" customFormat="1" ht="13.5">
      <c r="A7" s="177" t="s">
        <v>1095</v>
      </c>
      <c r="B7" s="139" t="s">
        <v>853</v>
      </c>
      <c r="C7" s="177" t="s">
        <v>854</v>
      </c>
      <c r="D7" s="177" t="s">
        <v>855</v>
      </c>
      <c r="F7" s="177" t="str">
        <f>A7</f>
        <v>B01</v>
      </c>
      <c r="G7" s="177" t="str">
        <f>B7&amp;C7</f>
        <v>池端誠治</v>
      </c>
      <c r="H7" s="177" t="s">
        <v>1086</v>
      </c>
      <c r="I7" s="177" t="s">
        <v>329</v>
      </c>
      <c r="J7" s="177">
        <v>1972</v>
      </c>
      <c r="K7" s="117">
        <f>IF(J7="","",(2013-J7))</f>
        <v>41</v>
      </c>
      <c r="L7" s="107" t="str">
        <f aca="true" t="shared" si="0" ref="L7:L36">IF(G7="","",IF(COUNTIF($G$3:$G$636,G7)&gt;1,"2重登録","OK"))</f>
        <v>OK</v>
      </c>
      <c r="M7" s="177" t="s">
        <v>375</v>
      </c>
    </row>
    <row r="8" spans="1:17" s="177" customFormat="1" ht="13.5">
      <c r="A8" s="177" t="s">
        <v>1218</v>
      </c>
      <c r="B8" s="177" t="s">
        <v>1096</v>
      </c>
      <c r="C8" s="177" t="s">
        <v>1097</v>
      </c>
      <c r="D8" s="177" t="s">
        <v>1219</v>
      </c>
      <c r="F8" s="177" t="str">
        <f aca="true" t="shared" si="1" ref="F8:F36">A8</f>
        <v>B02</v>
      </c>
      <c r="G8" s="177" t="str">
        <f aca="true" t="shared" si="2" ref="G8:G36">B8&amp;C8</f>
        <v>荻野義之</v>
      </c>
      <c r="H8" s="177" t="s">
        <v>1086</v>
      </c>
      <c r="I8" s="177" t="s">
        <v>329</v>
      </c>
      <c r="K8" s="117">
        <f aca="true" t="shared" si="3" ref="K8:K36">IF(J8="","",(2013-J8))</f>
      </c>
      <c r="L8" s="107" t="str">
        <f t="shared" si="0"/>
        <v>OK</v>
      </c>
      <c r="M8" s="177" t="s">
        <v>371</v>
      </c>
      <c r="Q8" s="139"/>
    </row>
    <row r="9" spans="1:17" s="177" customFormat="1" ht="13.5">
      <c r="A9" s="177" t="s">
        <v>431</v>
      </c>
      <c r="B9" s="177" t="s">
        <v>856</v>
      </c>
      <c r="C9" s="177" t="s">
        <v>857</v>
      </c>
      <c r="D9" s="177" t="s">
        <v>855</v>
      </c>
      <c r="F9" s="177" t="str">
        <f t="shared" si="1"/>
        <v>B03</v>
      </c>
      <c r="G9" s="177" t="str">
        <f t="shared" si="2"/>
        <v>押谷繁樹</v>
      </c>
      <c r="H9" s="177" t="s">
        <v>1086</v>
      </c>
      <c r="I9" s="177" t="s">
        <v>329</v>
      </c>
      <c r="J9" s="177">
        <v>1981</v>
      </c>
      <c r="K9" s="117">
        <f t="shared" si="3"/>
        <v>32</v>
      </c>
      <c r="L9" s="107" t="str">
        <f t="shared" si="0"/>
        <v>OK</v>
      </c>
      <c r="M9" s="177" t="s">
        <v>932</v>
      </c>
      <c r="Q9" s="139"/>
    </row>
    <row r="10" spans="1:17" s="177" customFormat="1" ht="13.5">
      <c r="A10" s="177" t="s">
        <v>432</v>
      </c>
      <c r="B10" s="177" t="s">
        <v>1098</v>
      </c>
      <c r="C10" s="177" t="s">
        <v>859</v>
      </c>
      <c r="D10" s="177" t="s">
        <v>855</v>
      </c>
      <c r="F10" s="177" t="str">
        <f t="shared" si="1"/>
        <v>B04</v>
      </c>
      <c r="G10" s="177" t="str">
        <f t="shared" si="2"/>
        <v>金谷太郎</v>
      </c>
      <c r="H10" s="177" t="s">
        <v>1220</v>
      </c>
      <c r="I10" s="177" t="s">
        <v>329</v>
      </c>
      <c r="J10" s="177">
        <v>1976</v>
      </c>
      <c r="K10" s="117">
        <f t="shared" si="3"/>
        <v>37</v>
      </c>
      <c r="L10" s="107" t="str">
        <f t="shared" si="0"/>
        <v>OK</v>
      </c>
      <c r="M10" s="177" t="s">
        <v>375</v>
      </c>
      <c r="Q10" s="139"/>
    </row>
    <row r="11" spans="1:17" s="177" customFormat="1" ht="13.5">
      <c r="A11" s="177" t="s">
        <v>433</v>
      </c>
      <c r="B11" s="177" t="s">
        <v>1221</v>
      </c>
      <c r="C11" s="177" t="s">
        <v>1222</v>
      </c>
      <c r="D11" s="177" t="s">
        <v>1223</v>
      </c>
      <c r="F11" s="177" t="str">
        <f t="shared" si="1"/>
        <v>B05</v>
      </c>
      <c r="G11" s="177" t="str">
        <f t="shared" si="2"/>
        <v>清川智輝</v>
      </c>
      <c r="H11" s="177" t="s">
        <v>1224</v>
      </c>
      <c r="I11" s="177" t="s">
        <v>329</v>
      </c>
      <c r="J11" s="177">
        <v>1988</v>
      </c>
      <c r="K11" s="117">
        <f t="shared" si="3"/>
        <v>25</v>
      </c>
      <c r="L11" s="107" t="str">
        <f t="shared" si="0"/>
        <v>OK</v>
      </c>
      <c r="M11" s="177" t="s">
        <v>932</v>
      </c>
      <c r="Q11" s="139"/>
    </row>
    <row r="12" spans="1:17" s="177" customFormat="1" ht="13.5">
      <c r="A12" s="177" t="s">
        <v>434</v>
      </c>
      <c r="B12" s="177" t="s">
        <v>930</v>
      </c>
      <c r="C12" s="177" t="s">
        <v>1099</v>
      </c>
      <c r="D12" s="177" t="s">
        <v>876</v>
      </c>
      <c r="F12" s="177" t="str">
        <f t="shared" si="1"/>
        <v>B06</v>
      </c>
      <c r="G12" s="177" t="str">
        <f t="shared" si="2"/>
        <v>佐野望</v>
      </c>
      <c r="H12" s="177" t="s">
        <v>1086</v>
      </c>
      <c r="I12" s="177" t="s">
        <v>329</v>
      </c>
      <c r="J12" s="177">
        <v>1982</v>
      </c>
      <c r="K12" s="117">
        <f t="shared" si="3"/>
        <v>31</v>
      </c>
      <c r="L12" s="107" t="str">
        <f t="shared" si="0"/>
        <v>OK</v>
      </c>
      <c r="M12" s="177" t="s">
        <v>375</v>
      </c>
      <c r="Q12" s="139"/>
    </row>
    <row r="13" spans="1:17" s="177" customFormat="1" ht="13.5">
      <c r="A13" s="177" t="s">
        <v>435</v>
      </c>
      <c r="B13" s="177" t="s">
        <v>805</v>
      </c>
      <c r="C13" s="177" t="s">
        <v>860</v>
      </c>
      <c r="D13" s="177" t="s">
        <v>1225</v>
      </c>
      <c r="F13" s="177" t="str">
        <f t="shared" si="1"/>
        <v>B07</v>
      </c>
      <c r="G13" s="177" t="str">
        <f t="shared" si="2"/>
        <v>谷口友宏</v>
      </c>
      <c r="H13" s="177" t="s">
        <v>1086</v>
      </c>
      <c r="I13" s="177" t="s">
        <v>329</v>
      </c>
      <c r="J13" s="177">
        <v>1980</v>
      </c>
      <c r="K13" s="117">
        <f t="shared" si="3"/>
        <v>33</v>
      </c>
      <c r="L13" s="107" t="str">
        <f t="shared" si="0"/>
        <v>OK</v>
      </c>
      <c r="M13" s="177" t="s">
        <v>375</v>
      </c>
      <c r="Q13" s="139"/>
    </row>
    <row r="14" spans="1:17" s="177" customFormat="1" ht="13.5">
      <c r="A14" s="177" t="s">
        <v>436</v>
      </c>
      <c r="B14" s="177" t="s">
        <v>1079</v>
      </c>
      <c r="C14" s="177" t="s">
        <v>861</v>
      </c>
      <c r="D14" s="177" t="s">
        <v>1226</v>
      </c>
      <c r="F14" s="177" t="str">
        <f t="shared" si="1"/>
        <v>B08</v>
      </c>
      <c r="G14" s="177" t="str">
        <f t="shared" si="2"/>
        <v>辻義規</v>
      </c>
      <c r="H14" s="177" t="s">
        <v>1086</v>
      </c>
      <c r="I14" s="177" t="s">
        <v>329</v>
      </c>
      <c r="J14" s="177">
        <v>1973</v>
      </c>
      <c r="K14" s="117">
        <f t="shared" si="3"/>
        <v>40</v>
      </c>
      <c r="L14" s="107" t="str">
        <f t="shared" si="0"/>
        <v>OK</v>
      </c>
      <c r="M14" s="177" t="s">
        <v>375</v>
      </c>
      <c r="Q14" s="139"/>
    </row>
    <row r="15" spans="1:17" s="177" customFormat="1" ht="13.5">
      <c r="A15" s="177" t="s">
        <v>437</v>
      </c>
      <c r="B15" s="177" t="s">
        <v>337</v>
      </c>
      <c r="C15" s="177" t="s">
        <v>807</v>
      </c>
      <c r="D15" s="177" t="s">
        <v>855</v>
      </c>
      <c r="F15" s="177" t="str">
        <f t="shared" si="1"/>
        <v>B09</v>
      </c>
      <c r="G15" s="177" t="str">
        <f t="shared" si="2"/>
        <v>土田哲也</v>
      </c>
      <c r="H15" s="177" t="s">
        <v>1086</v>
      </c>
      <c r="I15" s="177" t="s">
        <v>329</v>
      </c>
      <c r="J15" s="177">
        <v>1990</v>
      </c>
      <c r="K15" s="117">
        <f t="shared" si="3"/>
        <v>23</v>
      </c>
      <c r="L15" s="107" t="str">
        <f t="shared" si="0"/>
        <v>OK</v>
      </c>
      <c r="M15" s="177" t="s">
        <v>932</v>
      </c>
      <c r="Q15" s="139"/>
    </row>
    <row r="16" spans="1:17" s="177" customFormat="1" ht="13.5">
      <c r="A16" s="177" t="s">
        <v>438</v>
      </c>
      <c r="B16" s="177" t="s">
        <v>862</v>
      </c>
      <c r="C16" s="177" t="s">
        <v>863</v>
      </c>
      <c r="D16" s="177" t="s">
        <v>1227</v>
      </c>
      <c r="F16" s="177" t="str">
        <f t="shared" si="1"/>
        <v>B10</v>
      </c>
      <c r="G16" s="177" t="str">
        <f t="shared" si="2"/>
        <v>成宮康弘</v>
      </c>
      <c r="H16" s="177" t="s">
        <v>1086</v>
      </c>
      <c r="I16" s="177" t="s">
        <v>329</v>
      </c>
      <c r="J16" s="177">
        <v>1970</v>
      </c>
      <c r="K16" s="117">
        <f t="shared" si="3"/>
        <v>43</v>
      </c>
      <c r="L16" s="107" t="str">
        <f t="shared" si="0"/>
        <v>OK</v>
      </c>
      <c r="M16" s="177" t="s">
        <v>375</v>
      </c>
      <c r="Q16" s="208"/>
    </row>
    <row r="17" spans="1:17" s="177" customFormat="1" ht="13.5">
      <c r="A17" s="177" t="s">
        <v>439</v>
      </c>
      <c r="B17" s="177" t="s">
        <v>864</v>
      </c>
      <c r="C17" s="177" t="s">
        <v>1100</v>
      </c>
      <c r="D17" s="177" t="s">
        <v>1228</v>
      </c>
      <c r="F17" s="177" t="str">
        <f t="shared" si="1"/>
        <v>B11</v>
      </c>
      <c r="G17" s="177" t="str">
        <f t="shared" si="2"/>
        <v>西川昌一</v>
      </c>
      <c r="H17" s="177" t="s">
        <v>1086</v>
      </c>
      <c r="I17" s="177" t="s">
        <v>329</v>
      </c>
      <c r="J17" s="177">
        <v>1970</v>
      </c>
      <c r="K17" s="117">
        <f t="shared" si="3"/>
        <v>43</v>
      </c>
      <c r="L17" s="107" t="str">
        <f t="shared" si="0"/>
        <v>OK</v>
      </c>
      <c r="M17" s="177" t="s">
        <v>1032</v>
      </c>
      <c r="Q17" s="208"/>
    </row>
    <row r="18" spans="1:17" s="177" customFormat="1" ht="13.5">
      <c r="A18" s="177" t="s">
        <v>440</v>
      </c>
      <c r="B18" s="177" t="s">
        <v>1033</v>
      </c>
      <c r="C18" s="177" t="s">
        <v>308</v>
      </c>
      <c r="D18" s="177" t="s">
        <v>855</v>
      </c>
      <c r="F18" s="177" t="str">
        <f t="shared" si="1"/>
        <v>B12</v>
      </c>
      <c r="G18" s="177" t="str">
        <f t="shared" si="2"/>
        <v>平塚聡</v>
      </c>
      <c r="H18" s="177" t="s">
        <v>1086</v>
      </c>
      <c r="I18" s="177" t="s">
        <v>329</v>
      </c>
      <c r="J18" s="177">
        <v>1960</v>
      </c>
      <c r="K18" s="117">
        <f t="shared" si="3"/>
        <v>53</v>
      </c>
      <c r="L18" s="107" t="str">
        <f t="shared" si="0"/>
        <v>OK</v>
      </c>
      <c r="M18" s="177" t="s">
        <v>375</v>
      </c>
      <c r="Q18" s="139"/>
    </row>
    <row r="19" spans="1:17" s="177" customFormat="1" ht="13.5">
      <c r="A19" s="177" t="s">
        <v>441</v>
      </c>
      <c r="B19" s="177" t="s">
        <v>867</v>
      </c>
      <c r="C19" s="177" t="s">
        <v>1101</v>
      </c>
      <c r="D19" s="177" t="s">
        <v>855</v>
      </c>
      <c r="F19" s="177" t="str">
        <f t="shared" si="1"/>
        <v>B13</v>
      </c>
      <c r="G19" s="177" t="str">
        <f t="shared" si="2"/>
        <v>古市卓志</v>
      </c>
      <c r="H19" s="177" t="s">
        <v>1086</v>
      </c>
      <c r="I19" s="177" t="s">
        <v>329</v>
      </c>
      <c r="J19" s="177">
        <v>1974</v>
      </c>
      <c r="K19" s="117">
        <f t="shared" si="3"/>
        <v>39</v>
      </c>
      <c r="L19" s="107" t="str">
        <f t="shared" si="0"/>
        <v>OK</v>
      </c>
      <c r="M19" s="177" t="s">
        <v>375</v>
      </c>
      <c r="Q19" s="139"/>
    </row>
    <row r="20" spans="1:17" s="177" customFormat="1" ht="13.5">
      <c r="A20" s="177" t="s">
        <v>442</v>
      </c>
      <c r="B20" s="177" t="s">
        <v>903</v>
      </c>
      <c r="C20" s="177" t="s">
        <v>1102</v>
      </c>
      <c r="D20" s="177" t="s">
        <v>1086</v>
      </c>
      <c r="F20" s="177" t="str">
        <f t="shared" si="1"/>
        <v>B14</v>
      </c>
      <c r="G20" s="177" t="str">
        <f t="shared" si="2"/>
        <v>松井寛司</v>
      </c>
      <c r="H20" s="177" t="s">
        <v>1086</v>
      </c>
      <c r="I20" s="177" t="s">
        <v>329</v>
      </c>
      <c r="K20" s="117">
        <f t="shared" si="3"/>
      </c>
      <c r="L20" s="107" t="str">
        <f t="shared" si="0"/>
        <v>OK</v>
      </c>
      <c r="M20" s="177" t="s">
        <v>932</v>
      </c>
      <c r="Q20" s="139"/>
    </row>
    <row r="21" spans="1:17" s="177" customFormat="1" ht="13.5">
      <c r="A21" s="177" t="s">
        <v>443</v>
      </c>
      <c r="B21" s="177" t="s">
        <v>868</v>
      </c>
      <c r="C21" s="177" t="s">
        <v>1103</v>
      </c>
      <c r="D21" s="177" t="s">
        <v>1229</v>
      </c>
      <c r="F21" s="177" t="str">
        <f t="shared" si="1"/>
        <v>B15</v>
      </c>
      <c r="G21" s="177" t="str">
        <f t="shared" si="2"/>
        <v>村上知孝</v>
      </c>
      <c r="H21" s="177" t="s">
        <v>1086</v>
      </c>
      <c r="I21" s="177" t="s">
        <v>329</v>
      </c>
      <c r="J21" s="177">
        <v>1980</v>
      </c>
      <c r="K21" s="117">
        <f t="shared" si="3"/>
        <v>33</v>
      </c>
      <c r="L21" s="107" t="str">
        <f t="shared" si="0"/>
        <v>OK</v>
      </c>
      <c r="M21" s="177" t="s">
        <v>933</v>
      </c>
      <c r="Q21" s="139"/>
    </row>
    <row r="22" spans="1:17" s="177" customFormat="1" ht="13.5">
      <c r="A22" s="177" t="s">
        <v>445</v>
      </c>
      <c r="B22" s="177" t="s">
        <v>869</v>
      </c>
      <c r="C22" s="177" t="s">
        <v>870</v>
      </c>
      <c r="D22" s="177" t="s">
        <v>855</v>
      </c>
      <c r="F22" s="177" t="str">
        <f t="shared" si="1"/>
        <v>B16</v>
      </c>
      <c r="G22" s="177" t="str">
        <f t="shared" si="2"/>
        <v>八木篤司</v>
      </c>
      <c r="H22" s="177" t="s">
        <v>1086</v>
      </c>
      <c r="I22" s="177" t="s">
        <v>329</v>
      </c>
      <c r="J22" s="177">
        <v>1973</v>
      </c>
      <c r="K22" s="117">
        <f t="shared" si="3"/>
        <v>40</v>
      </c>
      <c r="L22" s="107" t="str">
        <f t="shared" si="0"/>
        <v>OK</v>
      </c>
      <c r="M22" s="177" t="s">
        <v>375</v>
      </c>
      <c r="Q22" s="139"/>
    </row>
    <row r="23" spans="1:17" s="177" customFormat="1" ht="13.5">
      <c r="A23" s="177" t="s">
        <v>446</v>
      </c>
      <c r="B23" s="177" t="s">
        <v>1104</v>
      </c>
      <c r="C23" s="177" t="s">
        <v>871</v>
      </c>
      <c r="D23" s="177" t="s">
        <v>855</v>
      </c>
      <c r="F23" s="177" t="str">
        <f t="shared" si="1"/>
        <v>B17</v>
      </c>
      <c r="G23" s="177" t="str">
        <f t="shared" si="2"/>
        <v>山崎正雄</v>
      </c>
      <c r="H23" s="177" t="s">
        <v>1086</v>
      </c>
      <c r="I23" s="177" t="s">
        <v>329</v>
      </c>
      <c r="J23" s="177">
        <v>1982</v>
      </c>
      <c r="K23" s="117">
        <f t="shared" si="3"/>
        <v>31</v>
      </c>
      <c r="L23" s="107" t="str">
        <f t="shared" si="0"/>
        <v>OK</v>
      </c>
      <c r="M23" s="177" t="s">
        <v>932</v>
      </c>
      <c r="Q23" s="139"/>
    </row>
    <row r="24" spans="1:17" s="177" customFormat="1" ht="13.5">
      <c r="A24" s="177" t="s">
        <v>448</v>
      </c>
      <c r="B24" s="143" t="s">
        <v>872</v>
      </c>
      <c r="C24" s="143" t="s">
        <v>873</v>
      </c>
      <c r="D24" s="177" t="s">
        <v>855</v>
      </c>
      <c r="F24" s="177" t="str">
        <f t="shared" si="1"/>
        <v>B18</v>
      </c>
      <c r="G24" s="177" t="str">
        <f t="shared" si="2"/>
        <v>伊吹邦子</v>
      </c>
      <c r="H24" s="177" t="s">
        <v>1086</v>
      </c>
      <c r="I24" s="177" t="s">
        <v>1034</v>
      </c>
      <c r="J24" s="177">
        <v>1969</v>
      </c>
      <c r="K24" s="117">
        <f t="shared" si="3"/>
        <v>44</v>
      </c>
      <c r="L24" s="107" t="str">
        <f t="shared" si="0"/>
        <v>OK</v>
      </c>
      <c r="M24" s="177" t="s">
        <v>375</v>
      </c>
      <c r="Q24" s="139"/>
    </row>
    <row r="25" spans="1:17" s="177" customFormat="1" ht="13.5">
      <c r="A25" s="177" t="s">
        <v>450</v>
      </c>
      <c r="B25" s="143" t="s">
        <v>874</v>
      </c>
      <c r="C25" s="143" t="s">
        <v>875</v>
      </c>
      <c r="D25" s="177" t="s">
        <v>876</v>
      </c>
      <c r="F25" s="177" t="str">
        <f t="shared" si="1"/>
        <v>B19</v>
      </c>
      <c r="G25" s="177" t="str">
        <f t="shared" si="2"/>
        <v>木村美香</v>
      </c>
      <c r="H25" s="177" t="s">
        <v>1086</v>
      </c>
      <c r="I25" s="177" t="s">
        <v>1034</v>
      </c>
      <c r="J25" s="177">
        <v>1962</v>
      </c>
      <c r="K25" s="117">
        <f t="shared" si="3"/>
        <v>51</v>
      </c>
      <c r="L25" s="107" t="str">
        <f t="shared" si="0"/>
        <v>OK</v>
      </c>
      <c r="M25" s="177" t="s">
        <v>1032</v>
      </c>
      <c r="Q25" s="139"/>
    </row>
    <row r="26" spans="1:17" s="177" customFormat="1" ht="13.5">
      <c r="A26" s="177" t="s">
        <v>451</v>
      </c>
      <c r="B26" s="143" t="s">
        <v>877</v>
      </c>
      <c r="C26" s="143" t="s">
        <v>878</v>
      </c>
      <c r="D26" s="177" t="s">
        <v>855</v>
      </c>
      <c r="F26" s="177" t="str">
        <f t="shared" si="1"/>
        <v>B20</v>
      </c>
      <c r="G26" s="177" t="str">
        <f t="shared" si="2"/>
        <v>近藤直美</v>
      </c>
      <c r="H26" s="177" t="s">
        <v>1086</v>
      </c>
      <c r="I26" s="177" t="s">
        <v>1034</v>
      </c>
      <c r="J26" s="177">
        <v>1963</v>
      </c>
      <c r="K26" s="117">
        <f t="shared" si="3"/>
        <v>50</v>
      </c>
      <c r="L26" s="107" t="str">
        <f t="shared" si="0"/>
        <v>OK</v>
      </c>
      <c r="M26" s="177" t="s">
        <v>375</v>
      </c>
      <c r="Q26" s="139"/>
    </row>
    <row r="27" spans="1:17" s="177" customFormat="1" ht="13.5">
      <c r="A27" s="177" t="s">
        <v>452</v>
      </c>
      <c r="B27" s="143" t="s">
        <v>879</v>
      </c>
      <c r="C27" s="143" t="s">
        <v>880</v>
      </c>
      <c r="D27" s="177" t="s">
        <v>855</v>
      </c>
      <c r="F27" s="177" t="str">
        <f t="shared" si="1"/>
        <v>B21</v>
      </c>
      <c r="G27" s="177" t="str">
        <f t="shared" si="2"/>
        <v>佐竹昌子</v>
      </c>
      <c r="H27" s="177" t="s">
        <v>1086</v>
      </c>
      <c r="I27" s="177" t="s">
        <v>1034</v>
      </c>
      <c r="J27" s="177">
        <v>1958</v>
      </c>
      <c r="K27" s="117">
        <f t="shared" si="3"/>
        <v>55</v>
      </c>
      <c r="L27" s="107" t="str">
        <f t="shared" si="0"/>
        <v>OK</v>
      </c>
      <c r="M27" s="177" t="s">
        <v>375</v>
      </c>
      <c r="Q27" s="139"/>
    </row>
    <row r="28" spans="1:17" s="177" customFormat="1" ht="13.5">
      <c r="A28" s="177" t="s">
        <v>453</v>
      </c>
      <c r="B28" s="143" t="s">
        <v>841</v>
      </c>
      <c r="C28" s="143" t="s">
        <v>1105</v>
      </c>
      <c r="D28" s="177" t="s">
        <v>855</v>
      </c>
      <c r="F28" s="177" t="str">
        <f t="shared" si="1"/>
        <v>B22</v>
      </c>
      <c r="G28" s="177" t="str">
        <f t="shared" si="2"/>
        <v>田中都</v>
      </c>
      <c r="H28" s="177" t="s">
        <v>1086</v>
      </c>
      <c r="I28" s="177" t="s">
        <v>1034</v>
      </c>
      <c r="J28" s="177">
        <v>1970</v>
      </c>
      <c r="K28" s="117">
        <f t="shared" si="3"/>
        <v>43</v>
      </c>
      <c r="L28" s="107" t="str">
        <f t="shared" si="0"/>
        <v>OK</v>
      </c>
      <c r="M28" s="177" t="s">
        <v>1032</v>
      </c>
      <c r="Q28" s="139"/>
    </row>
    <row r="29" spans="1:17" s="177" customFormat="1" ht="13.5">
      <c r="A29" s="177" t="s">
        <v>455</v>
      </c>
      <c r="B29" s="143" t="s">
        <v>973</v>
      </c>
      <c r="C29" s="143" t="s">
        <v>1106</v>
      </c>
      <c r="D29" s="177" t="s">
        <v>855</v>
      </c>
      <c r="F29" s="177" t="str">
        <f t="shared" si="1"/>
        <v>B23</v>
      </c>
      <c r="G29" s="177" t="str">
        <f t="shared" si="2"/>
        <v>田端加津子</v>
      </c>
      <c r="H29" s="177" t="s">
        <v>1086</v>
      </c>
      <c r="I29" s="177" t="s">
        <v>1034</v>
      </c>
      <c r="J29" s="177">
        <v>1972</v>
      </c>
      <c r="K29" s="117">
        <f t="shared" si="3"/>
        <v>41</v>
      </c>
      <c r="L29" s="107" t="str">
        <f t="shared" si="0"/>
        <v>OK</v>
      </c>
      <c r="M29" s="177" t="s">
        <v>375</v>
      </c>
      <c r="Q29" s="139"/>
    </row>
    <row r="30" spans="1:17" s="177" customFormat="1" ht="13.5">
      <c r="A30" s="177" t="s">
        <v>457</v>
      </c>
      <c r="B30" s="143" t="s">
        <v>898</v>
      </c>
      <c r="C30" s="143" t="s">
        <v>1107</v>
      </c>
      <c r="D30" s="177" t="s">
        <v>855</v>
      </c>
      <c r="F30" s="177" t="str">
        <f t="shared" si="1"/>
        <v>B24</v>
      </c>
      <c r="G30" s="177" t="str">
        <f t="shared" si="2"/>
        <v>筒井珠世</v>
      </c>
      <c r="H30" s="177" t="s">
        <v>1086</v>
      </c>
      <c r="I30" s="177" t="s">
        <v>1034</v>
      </c>
      <c r="J30" s="177">
        <v>1967</v>
      </c>
      <c r="K30" s="117">
        <f t="shared" si="3"/>
        <v>46</v>
      </c>
      <c r="L30" s="107" t="str">
        <f t="shared" si="0"/>
        <v>OK</v>
      </c>
      <c r="M30" s="177" t="s">
        <v>375</v>
      </c>
      <c r="Q30" s="142"/>
    </row>
    <row r="31" spans="1:17" s="177" customFormat="1" ht="13.5">
      <c r="A31" s="177" t="s">
        <v>458</v>
      </c>
      <c r="B31" s="143" t="s">
        <v>845</v>
      </c>
      <c r="C31" s="143" t="s">
        <v>881</v>
      </c>
      <c r="D31" s="177" t="s">
        <v>855</v>
      </c>
      <c r="F31" s="177" t="str">
        <f t="shared" si="1"/>
        <v>B25</v>
      </c>
      <c r="G31" s="177" t="str">
        <f t="shared" si="2"/>
        <v>中村千春</v>
      </c>
      <c r="H31" s="177" t="s">
        <v>1086</v>
      </c>
      <c r="I31" s="177" t="s">
        <v>1034</v>
      </c>
      <c r="J31" s="177">
        <v>1961</v>
      </c>
      <c r="K31" s="117">
        <f t="shared" si="3"/>
        <v>52</v>
      </c>
      <c r="L31" s="107" t="str">
        <f t="shared" si="0"/>
        <v>OK</v>
      </c>
      <c r="M31" s="177" t="s">
        <v>376</v>
      </c>
      <c r="Q31" s="142"/>
    </row>
    <row r="32" spans="1:17" s="177" customFormat="1" ht="13.5">
      <c r="A32" s="177" t="s">
        <v>459</v>
      </c>
      <c r="B32" s="143" t="s">
        <v>866</v>
      </c>
      <c r="C32" s="143" t="s">
        <v>1108</v>
      </c>
      <c r="D32" s="177" t="s">
        <v>876</v>
      </c>
      <c r="F32" s="177" t="str">
        <f t="shared" si="1"/>
        <v>B26</v>
      </c>
      <c r="G32" s="177" t="str">
        <f t="shared" si="2"/>
        <v>橋本真理</v>
      </c>
      <c r="H32" s="177" t="s">
        <v>1086</v>
      </c>
      <c r="I32" s="177" t="s">
        <v>1034</v>
      </c>
      <c r="J32" s="177">
        <v>1977</v>
      </c>
      <c r="K32" s="117">
        <f t="shared" si="3"/>
        <v>36</v>
      </c>
      <c r="L32" s="107" t="str">
        <f t="shared" si="0"/>
        <v>OK</v>
      </c>
      <c r="M32" s="177" t="s">
        <v>932</v>
      </c>
      <c r="Q32" s="142"/>
    </row>
    <row r="33" spans="1:17" s="177" customFormat="1" ht="13.5">
      <c r="A33" s="177" t="s">
        <v>460</v>
      </c>
      <c r="B33" s="143" t="s">
        <v>883</v>
      </c>
      <c r="C33" s="143" t="s">
        <v>884</v>
      </c>
      <c r="D33" s="177" t="s">
        <v>855</v>
      </c>
      <c r="F33" s="177" t="str">
        <f t="shared" si="1"/>
        <v>B27</v>
      </c>
      <c r="G33" s="177" t="str">
        <f t="shared" si="2"/>
        <v>藤田博美</v>
      </c>
      <c r="H33" s="177" t="s">
        <v>1086</v>
      </c>
      <c r="I33" s="177" t="s">
        <v>1034</v>
      </c>
      <c r="J33" s="177">
        <v>1970</v>
      </c>
      <c r="K33" s="117">
        <f t="shared" si="3"/>
        <v>43</v>
      </c>
      <c r="L33" s="107" t="str">
        <f t="shared" si="0"/>
        <v>OK</v>
      </c>
      <c r="M33" s="177" t="s">
        <v>375</v>
      </c>
      <c r="Q33" s="142"/>
    </row>
    <row r="34" spans="1:17" s="177" customFormat="1" ht="13.5">
      <c r="A34" s="177" t="s">
        <v>461</v>
      </c>
      <c r="B34" s="143" t="s">
        <v>885</v>
      </c>
      <c r="C34" s="143" t="s">
        <v>886</v>
      </c>
      <c r="D34" s="177" t="s">
        <v>855</v>
      </c>
      <c r="F34" s="177" t="str">
        <f t="shared" si="1"/>
        <v>B28</v>
      </c>
      <c r="G34" s="177" t="str">
        <f t="shared" si="2"/>
        <v>藤原泰子</v>
      </c>
      <c r="H34" s="177" t="s">
        <v>1086</v>
      </c>
      <c r="I34" s="177" t="s">
        <v>1034</v>
      </c>
      <c r="J34" s="177">
        <v>1965</v>
      </c>
      <c r="K34" s="117">
        <f t="shared" si="3"/>
        <v>48</v>
      </c>
      <c r="L34" s="107" t="str">
        <f t="shared" si="0"/>
        <v>OK</v>
      </c>
      <c r="M34" s="177" t="s">
        <v>376</v>
      </c>
      <c r="Q34" s="142"/>
    </row>
    <row r="35" spans="1:17" s="177" customFormat="1" ht="13.5">
      <c r="A35" s="177" t="s">
        <v>462</v>
      </c>
      <c r="B35" s="143" t="s">
        <v>1109</v>
      </c>
      <c r="C35" s="143" t="s">
        <v>1110</v>
      </c>
      <c r="D35" s="177" t="s">
        <v>858</v>
      </c>
      <c r="F35" s="177" t="str">
        <f t="shared" si="1"/>
        <v>B29</v>
      </c>
      <c r="G35" s="177" t="str">
        <f t="shared" si="2"/>
        <v>森薫吏</v>
      </c>
      <c r="H35" s="177" t="s">
        <v>1086</v>
      </c>
      <c r="I35" s="177" t="s">
        <v>1034</v>
      </c>
      <c r="J35" s="177">
        <v>1964</v>
      </c>
      <c r="K35" s="117">
        <f t="shared" si="3"/>
        <v>49</v>
      </c>
      <c r="L35" s="107" t="str">
        <f t="shared" si="0"/>
        <v>OK</v>
      </c>
      <c r="M35" s="177" t="s">
        <v>1032</v>
      </c>
      <c r="Q35" s="142"/>
    </row>
    <row r="36" spans="1:17" s="177" customFormat="1" ht="13.5">
      <c r="A36" s="177" t="s">
        <v>463</v>
      </c>
      <c r="B36" s="143" t="s">
        <v>1111</v>
      </c>
      <c r="C36" s="143" t="s">
        <v>1112</v>
      </c>
      <c r="D36" s="177" t="s">
        <v>855</v>
      </c>
      <c r="F36" s="177" t="str">
        <f t="shared" si="1"/>
        <v>B30</v>
      </c>
      <c r="G36" s="177" t="str">
        <f t="shared" si="2"/>
        <v>日髙眞規子</v>
      </c>
      <c r="H36" s="177" t="s">
        <v>1086</v>
      </c>
      <c r="I36" s="177" t="s">
        <v>1034</v>
      </c>
      <c r="J36" s="177">
        <v>1963</v>
      </c>
      <c r="K36" s="117">
        <f t="shared" si="3"/>
        <v>50</v>
      </c>
      <c r="L36" s="107" t="str">
        <f t="shared" si="0"/>
        <v>OK</v>
      </c>
      <c r="M36" s="177" t="s">
        <v>932</v>
      </c>
      <c r="Q36" s="142"/>
    </row>
    <row r="37" spans="1:15" s="122" customFormat="1" ht="13.5">
      <c r="A37" s="141"/>
      <c r="B37" s="147"/>
      <c r="C37" s="147"/>
      <c r="D37" s="141"/>
      <c r="E37" s="140"/>
      <c r="F37" s="107"/>
      <c r="G37" s="111"/>
      <c r="H37" s="141"/>
      <c r="I37" s="107"/>
      <c r="J37" s="140"/>
      <c r="K37" s="117"/>
      <c r="L37" s="107"/>
      <c r="N37" s="105"/>
      <c r="O37" s="105"/>
    </row>
    <row r="38" spans="1:15" s="122" customFormat="1" ht="13.5">
      <c r="A38" s="141"/>
      <c r="B38" s="147"/>
      <c r="C38" s="147"/>
      <c r="D38" s="141"/>
      <c r="E38" s="140"/>
      <c r="F38" s="107"/>
      <c r="G38" s="111"/>
      <c r="H38" s="141"/>
      <c r="I38" s="107"/>
      <c r="J38" s="140"/>
      <c r="K38" s="117"/>
      <c r="L38" s="107"/>
      <c r="N38" s="105"/>
      <c r="O38" s="105"/>
    </row>
    <row r="39" spans="1:15" s="122" customFormat="1" ht="13.5">
      <c r="A39" s="141"/>
      <c r="B39" s="147"/>
      <c r="C39" s="147"/>
      <c r="D39" s="141"/>
      <c r="E39" s="140"/>
      <c r="F39" s="107"/>
      <c r="G39" s="111"/>
      <c r="H39" s="141"/>
      <c r="I39" s="107"/>
      <c r="J39" s="140"/>
      <c r="K39" s="117"/>
      <c r="L39" s="107"/>
      <c r="N39" s="105"/>
      <c r="O39" s="105"/>
    </row>
    <row r="40" spans="1:15" s="122" customFormat="1" ht="13.5">
      <c r="A40" s="141"/>
      <c r="B40" s="147"/>
      <c r="C40" s="147"/>
      <c r="D40" s="141"/>
      <c r="E40" s="140"/>
      <c r="F40" s="107"/>
      <c r="G40" s="111"/>
      <c r="H40" s="141"/>
      <c r="I40" s="107"/>
      <c r="J40" s="140"/>
      <c r="K40" s="117"/>
      <c r="L40" s="107"/>
      <c r="N40" s="105"/>
      <c r="O40" s="105"/>
    </row>
    <row r="41" spans="1:15" s="122" customFormat="1" ht="13.5">
      <c r="A41" s="141"/>
      <c r="B41" s="147"/>
      <c r="C41" s="147"/>
      <c r="D41" s="141"/>
      <c r="E41" s="140"/>
      <c r="F41" s="107"/>
      <c r="G41" s="111"/>
      <c r="H41" s="141"/>
      <c r="I41" s="107"/>
      <c r="J41" s="140"/>
      <c r="K41" s="117"/>
      <c r="L41" s="107"/>
      <c r="N41" s="105"/>
      <c r="O41" s="105"/>
    </row>
    <row r="42" spans="1:15" s="122" customFormat="1" ht="13.5">
      <c r="A42" s="141"/>
      <c r="B42" s="147"/>
      <c r="C42" s="147"/>
      <c r="D42" s="141"/>
      <c r="E42" s="140"/>
      <c r="F42" s="107"/>
      <c r="G42" s="111"/>
      <c r="H42" s="141"/>
      <c r="I42" s="107"/>
      <c r="J42" s="140"/>
      <c r="K42" s="117"/>
      <c r="L42" s="107"/>
      <c r="N42" s="105"/>
      <c r="O42" s="105"/>
    </row>
    <row r="43" spans="1:15" s="122" customFormat="1" ht="13.5">
      <c r="A43" s="141"/>
      <c r="B43" s="147"/>
      <c r="C43" s="147"/>
      <c r="D43" s="141"/>
      <c r="E43" s="140"/>
      <c r="F43" s="107"/>
      <c r="G43" s="111"/>
      <c r="H43" s="141"/>
      <c r="I43" s="107"/>
      <c r="J43" s="140"/>
      <c r="K43" s="117"/>
      <c r="L43" s="107"/>
      <c r="N43" s="105"/>
      <c r="O43" s="105"/>
    </row>
    <row r="44" spans="1:15" s="122" customFormat="1" ht="13.5">
      <c r="A44" s="141"/>
      <c r="B44" s="147"/>
      <c r="C44" s="147"/>
      <c r="D44" s="141"/>
      <c r="E44" s="140"/>
      <c r="F44" s="107"/>
      <c r="G44" s="111"/>
      <c r="H44" s="141"/>
      <c r="I44" s="107"/>
      <c r="J44" s="140"/>
      <c r="K44" s="117"/>
      <c r="L44" s="107"/>
      <c r="N44" s="105"/>
      <c r="O44" s="105"/>
    </row>
    <row r="45" spans="1:15" s="122" customFormat="1" ht="13.5">
      <c r="A45" s="141"/>
      <c r="B45" s="147"/>
      <c r="C45" s="147"/>
      <c r="D45" s="141"/>
      <c r="E45" s="140"/>
      <c r="F45" s="107"/>
      <c r="G45" s="111"/>
      <c r="H45" s="141"/>
      <c r="I45" s="107"/>
      <c r="J45" s="140"/>
      <c r="K45" s="117"/>
      <c r="L45" s="107">
        <f>IF(G45="","",IF(COUNTIF($G$1:$G$590,G45)&gt;1,"2重登録","OK"))</f>
      </c>
      <c r="N45" s="105"/>
      <c r="O45" s="105"/>
    </row>
    <row r="46" spans="1:15" s="122" customFormat="1" ht="13.5">
      <c r="A46" s="141"/>
      <c r="B46" s="147"/>
      <c r="C46" s="147"/>
      <c r="D46" s="141"/>
      <c r="E46" s="140"/>
      <c r="F46" s="107"/>
      <c r="G46" s="111"/>
      <c r="H46" s="141"/>
      <c r="I46" s="107"/>
      <c r="J46" s="140"/>
      <c r="K46" s="117"/>
      <c r="L46" s="107"/>
      <c r="N46" s="105"/>
      <c r="O46" s="105"/>
    </row>
    <row r="47" spans="1:15" s="122" customFormat="1" ht="13.5">
      <c r="A47" s="141"/>
      <c r="B47" s="147"/>
      <c r="C47" s="147"/>
      <c r="D47" s="141"/>
      <c r="E47" s="140"/>
      <c r="F47" s="107"/>
      <c r="G47" s="111"/>
      <c r="H47" s="141"/>
      <c r="I47" s="107"/>
      <c r="J47" s="140"/>
      <c r="K47" s="117"/>
      <c r="L47" s="107"/>
      <c r="N47" s="105"/>
      <c r="O47" s="105"/>
    </row>
    <row r="48" spans="1:15" s="122" customFormat="1" ht="13.5">
      <c r="A48" s="141"/>
      <c r="B48" s="147"/>
      <c r="C48" s="147"/>
      <c r="D48" s="141"/>
      <c r="E48" s="140"/>
      <c r="F48" s="107"/>
      <c r="G48" s="111"/>
      <c r="H48" s="141"/>
      <c r="I48" s="107"/>
      <c r="J48" s="140"/>
      <c r="K48" s="117"/>
      <c r="L48" s="107"/>
      <c r="N48" s="105"/>
      <c r="O48" s="105"/>
    </row>
    <row r="49" spans="1:15" s="122" customFormat="1" ht="13.5">
      <c r="A49" s="141"/>
      <c r="B49" s="147"/>
      <c r="C49" s="147"/>
      <c r="D49" s="141"/>
      <c r="E49" s="140"/>
      <c r="F49" s="107"/>
      <c r="G49" s="111"/>
      <c r="H49" s="141"/>
      <c r="I49" s="107"/>
      <c r="J49" s="140"/>
      <c r="K49" s="117"/>
      <c r="L49" s="107"/>
      <c r="N49" s="105"/>
      <c r="O49" s="105"/>
    </row>
    <row r="50" spans="1:15" s="122" customFormat="1" ht="13.5">
      <c r="A50" s="141"/>
      <c r="B50" s="147"/>
      <c r="C50" s="147"/>
      <c r="D50" s="141"/>
      <c r="E50" s="140"/>
      <c r="F50" s="107"/>
      <c r="G50" s="111"/>
      <c r="H50" s="141"/>
      <c r="I50" s="107"/>
      <c r="J50" s="140"/>
      <c r="K50" s="117"/>
      <c r="L50" s="107"/>
      <c r="N50" s="105"/>
      <c r="O50" s="105"/>
    </row>
    <row r="51" spans="1:15" s="122" customFormat="1" ht="13.5">
      <c r="A51" s="141"/>
      <c r="B51" s="147"/>
      <c r="C51" s="147"/>
      <c r="D51" s="141"/>
      <c r="E51" s="140"/>
      <c r="F51" s="107"/>
      <c r="G51" s="111"/>
      <c r="H51" s="141"/>
      <c r="I51" s="107"/>
      <c r="J51" s="140"/>
      <c r="K51" s="117"/>
      <c r="L51" s="107"/>
      <c r="N51" s="105"/>
      <c r="O51" s="105"/>
    </row>
    <row r="52" spans="1:15" s="122" customFormat="1" ht="13.5">
      <c r="A52" s="141"/>
      <c r="B52" s="147"/>
      <c r="C52" s="147"/>
      <c r="D52" s="141"/>
      <c r="E52" s="140"/>
      <c r="F52" s="107"/>
      <c r="G52" s="111"/>
      <c r="H52" s="141"/>
      <c r="I52" s="107"/>
      <c r="J52" s="140"/>
      <c r="K52" s="117"/>
      <c r="L52" s="107"/>
      <c r="N52" s="105"/>
      <c r="O52" s="105"/>
    </row>
    <row r="53" spans="1:15" s="122" customFormat="1" ht="13.5">
      <c r="A53" s="141"/>
      <c r="B53" s="147"/>
      <c r="C53" s="147"/>
      <c r="D53" s="141"/>
      <c r="E53" s="140"/>
      <c r="F53" s="107"/>
      <c r="G53" s="111"/>
      <c r="H53" s="141"/>
      <c r="I53" s="107"/>
      <c r="J53" s="140"/>
      <c r="K53" s="117"/>
      <c r="L53" s="107"/>
      <c r="N53" s="105"/>
      <c r="O53" s="105"/>
    </row>
    <row r="54" spans="1:15" s="122" customFormat="1" ht="13.5">
      <c r="A54" s="141"/>
      <c r="B54" s="147"/>
      <c r="C54" s="147"/>
      <c r="D54" s="141"/>
      <c r="E54" s="140"/>
      <c r="F54" s="107"/>
      <c r="G54" s="111"/>
      <c r="H54" s="141"/>
      <c r="I54" s="107"/>
      <c r="J54" s="140"/>
      <c r="K54" s="117"/>
      <c r="L54" s="107"/>
      <c r="N54" s="105"/>
      <c r="O54" s="105"/>
    </row>
    <row r="55" spans="1:15" s="122" customFormat="1" ht="13.5">
      <c r="A55" s="141"/>
      <c r="B55" s="147"/>
      <c r="C55" s="147"/>
      <c r="D55" s="141"/>
      <c r="E55" s="140"/>
      <c r="F55" s="107"/>
      <c r="G55" s="111"/>
      <c r="H55" s="141"/>
      <c r="I55" s="107"/>
      <c r="J55" s="140"/>
      <c r="K55" s="117"/>
      <c r="L55" s="107"/>
      <c r="N55" s="105"/>
      <c r="O55" s="105"/>
    </row>
    <row r="56" spans="1:15" s="122" customFormat="1" ht="13.5">
      <c r="A56" s="141"/>
      <c r="B56" s="147"/>
      <c r="C56" s="147"/>
      <c r="D56" s="141"/>
      <c r="E56" s="140"/>
      <c r="F56" s="107"/>
      <c r="G56" s="111"/>
      <c r="H56" s="141"/>
      <c r="I56" s="107"/>
      <c r="J56" s="140"/>
      <c r="K56" s="117"/>
      <c r="L56" s="107"/>
      <c r="N56" s="105"/>
      <c r="O56" s="105"/>
    </row>
    <row r="57" spans="1:15" s="122" customFormat="1" ht="13.5">
      <c r="A57" s="141"/>
      <c r="B57" s="147"/>
      <c r="C57" s="147"/>
      <c r="D57" s="141"/>
      <c r="E57" s="140"/>
      <c r="F57" s="107"/>
      <c r="G57" s="111"/>
      <c r="H57" s="141"/>
      <c r="I57" s="107"/>
      <c r="J57" s="140"/>
      <c r="K57" s="117"/>
      <c r="L57" s="107"/>
      <c r="N57" s="105"/>
      <c r="O57" s="105"/>
    </row>
    <row r="58" spans="1:15" s="122" customFormat="1" ht="13.5">
      <c r="A58" s="141"/>
      <c r="B58" s="147"/>
      <c r="C58" s="147"/>
      <c r="D58" s="141"/>
      <c r="E58" s="140"/>
      <c r="F58" s="107"/>
      <c r="G58" s="111"/>
      <c r="H58" s="141"/>
      <c r="I58" s="107"/>
      <c r="J58" s="140"/>
      <c r="K58" s="117"/>
      <c r="L58" s="107">
        <f aca="true" t="shared" si="4" ref="L58:L66">IF(G58="","",IF(COUNTIF($G$1:$G$590,G58)&gt;1,"2重登録","OK"))</f>
      </c>
      <c r="N58" s="105"/>
      <c r="O58" s="105"/>
    </row>
    <row r="59" spans="1:15" s="122" customFormat="1" ht="13.5">
      <c r="A59" s="141"/>
      <c r="B59" s="147"/>
      <c r="C59" s="147"/>
      <c r="D59" s="141"/>
      <c r="E59" s="140"/>
      <c r="F59" s="107"/>
      <c r="G59" s="111"/>
      <c r="H59" s="141"/>
      <c r="I59" s="107"/>
      <c r="J59" s="140"/>
      <c r="K59" s="117"/>
      <c r="L59" s="107">
        <f t="shared" si="4"/>
      </c>
      <c r="N59" s="105"/>
      <c r="O59" s="105"/>
    </row>
    <row r="60" spans="1:15" s="122" customFormat="1" ht="13.5">
      <c r="A60" s="141"/>
      <c r="B60" s="147"/>
      <c r="C60" s="147"/>
      <c r="D60" s="141"/>
      <c r="E60" s="140"/>
      <c r="F60" s="107"/>
      <c r="G60" s="111"/>
      <c r="H60" s="141"/>
      <c r="I60" s="107"/>
      <c r="J60" s="140"/>
      <c r="K60" s="117"/>
      <c r="L60" s="107">
        <f t="shared" si="4"/>
      </c>
      <c r="N60" s="105"/>
      <c r="O60" s="105"/>
    </row>
    <row r="61" spans="1:15" s="122" customFormat="1" ht="13.5">
      <c r="A61" s="141"/>
      <c r="B61" s="147"/>
      <c r="C61" s="147"/>
      <c r="D61" s="141"/>
      <c r="E61" s="140"/>
      <c r="F61" s="107"/>
      <c r="G61" s="111"/>
      <c r="H61" s="141"/>
      <c r="I61" s="107"/>
      <c r="J61" s="140"/>
      <c r="K61" s="117"/>
      <c r="L61" s="107">
        <f t="shared" si="4"/>
      </c>
      <c r="N61" s="105"/>
      <c r="O61" s="105"/>
    </row>
    <row r="62" spans="1:15" s="122" customFormat="1" ht="13.5">
      <c r="A62" s="141"/>
      <c r="B62" s="147"/>
      <c r="C62" s="147"/>
      <c r="D62" s="141"/>
      <c r="E62" s="140"/>
      <c r="F62" s="107"/>
      <c r="G62" s="111"/>
      <c r="H62" s="141"/>
      <c r="I62" s="107"/>
      <c r="J62" s="140"/>
      <c r="K62" s="117"/>
      <c r="L62" s="107">
        <f t="shared" si="4"/>
      </c>
      <c r="N62" s="105"/>
      <c r="O62" s="105"/>
    </row>
    <row r="63" spans="1:15" s="122" customFormat="1" ht="13.5">
      <c r="A63" s="141"/>
      <c r="B63" s="147"/>
      <c r="C63" s="147"/>
      <c r="D63" s="141"/>
      <c r="E63" s="140"/>
      <c r="F63" s="107"/>
      <c r="G63" s="111"/>
      <c r="H63" s="141"/>
      <c r="I63" s="107"/>
      <c r="J63" s="140"/>
      <c r="K63" s="117"/>
      <c r="L63" s="107">
        <f t="shared" si="4"/>
      </c>
      <c r="N63" s="105"/>
      <c r="O63" s="105"/>
    </row>
    <row r="64" spans="1:15" s="122" customFormat="1" ht="13.5">
      <c r="A64" s="141"/>
      <c r="B64" s="147"/>
      <c r="C64" s="147"/>
      <c r="D64" s="141"/>
      <c r="E64" s="140"/>
      <c r="F64" s="107"/>
      <c r="G64" s="111"/>
      <c r="H64" s="141"/>
      <c r="I64" s="107"/>
      <c r="J64" s="140"/>
      <c r="K64" s="117"/>
      <c r="L64" s="107">
        <f t="shared" si="4"/>
      </c>
      <c r="N64" s="105"/>
      <c r="O64" s="105"/>
    </row>
    <row r="65" spans="1:15" s="122" customFormat="1" ht="13.5">
      <c r="A65" s="141"/>
      <c r="B65" s="147"/>
      <c r="C65" s="147"/>
      <c r="D65" s="141"/>
      <c r="E65" s="140"/>
      <c r="F65" s="107"/>
      <c r="G65" s="111"/>
      <c r="H65" s="141"/>
      <c r="I65" s="107"/>
      <c r="J65" s="140"/>
      <c r="K65" s="117"/>
      <c r="L65" s="107">
        <f t="shared" si="4"/>
      </c>
      <c r="N65" s="105"/>
      <c r="O65" s="105"/>
    </row>
    <row r="66" spans="1:15" s="122" customFormat="1" ht="13.5">
      <c r="A66" s="141"/>
      <c r="B66" s="147"/>
      <c r="C66" s="147"/>
      <c r="D66" s="141"/>
      <c r="E66" s="140"/>
      <c r="F66" s="107"/>
      <c r="G66" s="111"/>
      <c r="H66" s="141"/>
      <c r="I66" s="107"/>
      <c r="J66" s="140"/>
      <c r="K66" s="117"/>
      <c r="L66" s="107">
        <f t="shared" si="4"/>
      </c>
      <c r="N66" s="105"/>
      <c r="O66" s="105"/>
    </row>
    <row r="67" spans="2:12" ht="13.5">
      <c r="B67" s="106"/>
      <c r="C67" s="106"/>
      <c r="D67" s="106"/>
      <c r="F67" s="107"/>
      <c r="G67" s="105" t="s">
        <v>990</v>
      </c>
      <c r="H67" s="105" t="s">
        <v>991</v>
      </c>
      <c r="K67" s="117"/>
      <c r="L67" s="107"/>
    </row>
    <row r="68" spans="2:12" ht="13.5">
      <c r="B68" s="106"/>
      <c r="C68" s="106"/>
      <c r="D68" s="106"/>
      <c r="F68" s="107"/>
      <c r="G68" s="145">
        <f>COUNTIF(M70:M123,"東近江市")</f>
        <v>26</v>
      </c>
      <c r="H68" s="146">
        <f>(G68/RIGHT(A123,2))</f>
        <v>0.48148148148148145</v>
      </c>
      <c r="K68" s="117"/>
      <c r="L68" s="107"/>
    </row>
    <row r="69" spans="2:12" ht="13.5">
      <c r="B69" s="106"/>
      <c r="C69" s="106"/>
      <c r="D69" s="140" t="s">
        <v>1093</v>
      </c>
      <c r="E69" s="140"/>
      <c r="F69" s="140"/>
      <c r="G69" s="145"/>
      <c r="H69" s="146" t="s">
        <v>1094</v>
      </c>
      <c r="K69" s="117"/>
      <c r="L69" s="107"/>
    </row>
    <row r="70" spans="1:13" s="104" customFormat="1" ht="13.5">
      <c r="A70" s="105" t="s">
        <v>465</v>
      </c>
      <c r="B70" s="163" t="s">
        <v>408</v>
      </c>
      <c r="C70" s="163" t="s">
        <v>466</v>
      </c>
      <c r="D70" s="106" t="s">
        <v>804</v>
      </c>
      <c r="E70" s="105"/>
      <c r="F70" s="107" t="str">
        <f aca="true" t="shared" si="5" ref="F70:F109">A70</f>
        <v>C01</v>
      </c>
      <c r="G70" s="105" t="str">
        <f aca="true" t="shared" si="6" ref="G70:G109">B70&amp;C70</f>
        <v>片岡春己</v>
      </c>
      <c r="H70" s="106" t="s">
        <v>1230</v>
      </c>
      <c r="I70" s="106" t="s">
        <v>802</v>
      </c>
      <c r="J70" s="119">
        <v>1953</v>
      </c>
      <c r="K70" s="117">
        <f>IF(J70="","",(2015-J70))</f>
        <v>62</v>
      </c>
      <c r="L70" s="107" t="str">
        <f aca="true" t="shared" si="7" ref="L70:L123">IF(G70="","",IF(COUNTIF($G$1:$G$78,G70)&gt;1,"2重登録","OK"))</f>
        <v>OK</v>
      </c>
      <c r="M70" s="153" t="s">
        <v>378</v>
      </c>
    </row>
    <row r="71" spans="1:13" s="104" customFormat="1" ht="13.5">
      <c r="A71" s="105" t="s">
        <v>467</v>
      </c>
      <c r="B71" s="163" t="s">
        <v>449</v>
      </c>
      <c r="C71" s="163" t="s">
        <v>475</v>
      </c>
      <c r="D71" s="106" t="s">
        <v>804</v>
      </c>
      <c r="E71" s="105"/>
      <c r="F71" s="107" t="str">
        <f t="shared" si="5"/>
        <v>C02</v>
      </c>
      <c r="G71" s="105" t="str">
        <f t="shared" si="6"/>
        <v>山本　真</v>
      </c>
      <c r="H71" s="106" t="s">
        <v>464</v>
      </c>
      <c r="I71" s="106" t="s">
        <v>802</v>
      </c>
      <c r="J71" s="119">
        <v>1970</v>
      </c>
      <c r="K71" s="117">
        <f aca="true" t="shared" si="8" ref="K71:K122">IF(J71="","",(2015-J71))</f>
        <v>45</v>
      </c>
      <c r="L71" s="107" t="str">
        <f t="shared" si="7"/>
        <v>OK</v>
      </c>
      <c r="M71" s="154" t="s">
        <v>375</v>
      </c>
    </row>
    <row r="72" spans="1:13" s="104" customFormat="1" ht="13.5">
      <c r="A72" s="105" t="s">
        <v>470</v>
      </c>
      <c r="B72" s="163" t="s">
        <v>449</v>
      </c>
      <c r="C72" s="163" t="s">
        <v>503</v>
      </c>
      <c r="D72" s="106" t="s">
        <v>804</v>
      </c>
      <c r="E72" s="105"/>
      <c r="F72" s="107" t="str">
        <f t="shared" si="5"/>
        <v>C03</v>
      </c>
      <c r="G72" s="105" t="str">
        <f t="shared" si="6"/>
        <v>山本　諭</v>
      </c>
      <c r="H72" s="106" t="s">
        <v>464</v>
      </c>
      <c r="I72" s="106" t="s">
        <v>802</v>
      </c>
      <c r="J72" s="119">
        <v>1971</v>
      </c>
      <c r="K72" s="117">
        <f t="shared" si="8"/>
        <v>44</v>
      </c>
      <c r="L72" s="107" t="str">
        <f t="shared" si="7"/>
        <v>OK</v>
      </c>
      <c r="M72" s="153" t="s">
        <v>378</v>
      </c>
    </row>
    <row r="73" spans="1:13" s="104" customFormat="1" ht="13.5">
      <c r="A73" s="105" t="s">
        <v>473</v>
      </c>
      <c r="B73" s="163" t="s">
        <v>506</v>
      </c>
      <c r="C73" s="163" t="s">
        <v>507</v>
      </c>
      <c r="D73" s="106" t="s">
        <v>804</v>
      </c>
      <c r="E73" s="105"/>
      <c r="F73" s="107" t="str">
        <f t="shared" si="5"/>
        <v>C04</v>
      </c>
      <c r="G73" s="105" t="str">
        <f t="shared" si="6"/>
        <v>西田裕信</v>
      </c>
      <c r="H73" s="106" t="s">
        <v>464</v>
      </c>
      <c r="I73" s="106" t="s">
        <v>802</v>
      </c>
      <c r="J73" s="119">
        <v>1960</v>
      </c>
      <c r="K73" s="117">
        <f t="shared" si="8"/>
        <v>55</v>
      </c>
      <c r="L73" s="107" t="str">
        <f t="shared" si="7"/>
        <v>OK</v>
      </c>
      <c r="M73" s="154" t="s">
        <v>334</v>
      </c>
    </row>
    <row r="74" spans="1:13" s="104" customFormat="1" ht="13.5">
      <c r="A74" s="105" t="s">
        <v>474</v>
      </c>
      <c r="B74" s="163" t="s">
        <v>513</v>
      </c>
      <c r="C74" s="163" t="s">
        <v>514</v>
      </c>
      <c r="D74" s="106" t="s">
        <v>804</v>
      </c>
      <c r="E74" s="105"/>
      <c r="F74" s="107" t="str">
        <f t="shared" si="5"/>
        <v>C05</v>
      </c>
      <c r="G74" s="105" t="str">
        <f t="shared" si="6"/>
        <v>柴谷義信</v>
      </c>
      <c r="H74" s="106" t="s">
        <v>464</v>
      </c>
      <c r="I74" s="106" t="s">
        <v>802</v>
      </c>
      <c r="J74" s="119">
        <v>1962</v>
      </c>
      <c r="K74" s="117">
        <f t="shared" si="8"/>
        <v>53</v>
      </c>
      <c r="L74" s="107" t="str">
        <f t="shared" si="7"/>
        <v>OK</v>
      </c>
      <c r="M74" s="154" t="s">
        <v>375</v>
      </c>
    </row>
    <row r="75" spans="1:13" s="104" customFormat="1" ht="13.5">
      <c r="A75" s="105" t="s">
        <v>476</v>
      </c>
      <c r="B75" s="163" t="s">
        <v>516</v>
      </c>
      <c r="C75" s="163" t="s">
        <v>517</v>
      </c>
      <c r="D75" s="106" t="s">
        <v>804</v>
      </c>
      <c r="E75" s="105"/>
      <c r="F75" s="107" t="str">
        <f t="shared" si="5"/>
        <v>C06</v>
      </c>
      <c r="G75" s="105" t="str">
        <f t="shared" si="6"/>
        <v>井尻善和</v>
      </c>
      <c r="H75" s="106" t="s">
        <v>464</v>
      </c>
      <c r="I75" s="106" t="s">
        <v>802</v>
      </c>
      <c r="J75" s="119">
        <v>1968</v>
      </c>
      <c r="K75" s="117">
        <f t="shared" si="8"/>
        <v>47</v>
      </c>
      <c r="L75" s="107" t="str">
        <f t="shared" si="7"/>
        <v>OK</v>
      </c>
      <c r="M75" s="154" t="s">
        <v>974</v>
      </c>
    </row>
    <row r="76" spans="1:13" s="104" customFormat="1" ht="13.5">
      <c r="A76" s="105" t="s">
        <v>479</v>
      </c>
      <c r="B76" s="163" t="s">
        <v>525</v>
      </c>
      <c r="C76" s="109" t="s">
        <v>526</v>
      </c>
      <c r="D76" s="106" t="s">
        <v>804</v>
      </c>
      <c r="E76" s="105"/>
      <c r="F76" s="107" t="str">
        <f t="shared" si="5"/>
        <v>C07</v>
      </c>
      <c r="G76" s="105" t="str">
        <f t="shared" si="6"/>
        <v>坂元智成</v>
      </c>
      <c r="H76" s="106" t="s">
        <v>464</v>
      </c>
      <c r="I76" s="106" t="s">
        <v>802</v>
      </c>
      <c r="J76" s="119">
        <v>1975</v>
      </c>
      <c r="K76" s="117">
        <f t="shared" si="8"/>
        <v>40</v>
      </c>
      <c r="L76" s="107" t="str">
        <f t="shared" si="7"/>
        <v>OK</v>
      </c>
      <c r="M76" s="153" t="s">
        <v>378</v>
      </c>
    </row>
    <row r="77" spans="1:13" s="104" customFormat="1" ht="13.5">
      <c r="A77" s="105" t="s">
        <v>480</v>
      </c>
      <c r="B77" s="163" t="s">
        <v>529</v>
      </c>
      <c r="C77" s="109" t="s">
        <v>530</v>
      </c>
      <c r="D77" s="106" t="s">
        <v>804</v>
      </c>
      <c r="E77" s="105"/>
      <c r="F77" s="107" t="str">
        <f t="shared" si="5"/>
        <v>C08</v>
      </c>
      <c r="G77" s="105" t="str">
        <f t="shared" si="6"/>
        <v>村尾彰了</v>
      </c>
      <c r="H77" s="106" t="s">
        <v>464</v>
      </c>
      <c r="I77" s="106" t="s">
        <v>802</v>
      </c>
      <c r="J77" s="119">
        <v>1982</v>
      </c>
      <c r="K77" s="117">
        <f t="shared" si="8"/>
        <v>33</v>
      </c>
      <c r="L77" s="107" t="str">
        <f t="shared" si="7"/>
        <v>OK</v>
      </c>
      <c r="M77" s="154" t="s">
        <v>974</v>
      </c>
    </row>
    <row r="78" spans="1:13" s="104" customFormat="1" ht="13.5">
      <c r="A78" s="105" t="s">
        <v>401</v>
      </c>
      <c r="B78" s="163" t="s">
        <v>1113</v>
      </c>
      <c r="C78" s="109" t="s">
        <v>532</v>
      </c>
      <c r="D78" s="106" t="s">
        <v>804</v>
      </c>
      <c r="E78" s="105"/>
      <c r="F78" s="107" t="str">
        <f t="shared" si="5"/>
        <v>C09</v>
      </c>
      <c r="G78" s="105" t="str">
        <f t="shared" si="6"/>
        <v>荒浪順次</v>
      </c>
      <c r="H78" s="106" t="s">
        <v>464</v>
      </c>
      <c r="I78" s="106" t="s">
        <v>802</v>
      </c>
      <c r="J78" s="119">
        <v>1977</v>
      </c>
      <c r="K78" s="117">
        <f t="shared" si="8"/>
        <v>38</v>
      </c>
      <c r="L78" s="107" t="str">
        <f t="shared" si="7"/>
        <v>OK</v>
      </c>
      <c r="M78" s="154" t="s">
        <v>934</v>
      </c>
    </row>
    <row r="79" spans="1:13" s="104" customFormat="1" ht="13.5">
      <c r="A79" s="105" t="s">
        <v>485</v>
      </c>
      <c r="B79" s="163" t="s">
        <v>534</v>
      </c>
      <c r="C79" s="109" t="s">
        <v>535</v>
      </c>
      <c r="D79" s="106" t="s">
        <v>804</v>
      </c>
      <c r="E79" s="105"/>
      <c r="F79" s="107" t="str">
        <f t="shared" si="5"/>
        <v>C10</v>
      </c>
      <c r="G79" s="105" t="str">
        <f t="shared" si="6"/>
        <v>中本隆司</v>
      </c>
      <c r="H79" s="106" t="s">
        <v>464</v>
      </c>
      <c r="I79" s="106" t="s">
        <v>802</v>
      </c>
      <c r="J79" s="119">
        <v>1968</v>
      </c>
      <c r="K79" s="117">
        <f t="shared" si="8"/>
        <v>47</v>
      </c>
      <c r="L79" s="107" t="str">
        <f t="shared" si="7"/>
        <v>OK</v>
      </c>
      <c r="M79" s="153" t="s">
        <v>378</v>
      </c>
    </row>
    <row r="80" spans="1:13" s="104" customFormat="1" ht="13.5">
      <c r="A80" s="105" t="s">
        <v>488</v>
      </c>
      <c r="B80" s="163" t="s">
        <v>543</v>
      </c>
      <c r="C80" s="109" t="s">
        <v>544</v>
      </c>
      <c r="D80" s="106" t="s">
        <v>804</v>
      </c>
      <c r="E80" s="105"/>
      <c r="F80" s="107" t="str">
        <f t="shared" si="5"/>
        <v>C11</v>
      </c>
      <c r="G80" s="105" t="str">
        <f t="shared" si="6"/>
        <v>小山　嶺</v>
      </c>
      <c r="H80" s="106" t="s">
        <v>464</v>
      </c>
      <c r="I80" s="106" t="s">
        <v>802</v>
      </c>
      <c r="J80" s="119">
        <v>1986</v>
      </c>
      <c r="K80" s="117">
        <f t="shared" si="8"/>
        <v>29</v>
      </c>
      <c r="L80" s="107" t="str">
        <f t="shared" si="7"/>
        <v>OK</v>
      </c>
      <c r="M80" s="153" t="s">
        <v>378</v>
      </c>
    </row>
    <row r="81" spans="1:13" s="104" customFormat="1" ht="13.5">
      <c r="A81" s="105" t="s">
        <v>491</v>
      </c>
      <c r="B81" s="163" t="s">
        <v>546</v>
      </c>
      <c r="C81" s="109" t="s">
        <v>547</v>
      </c>
      <c r="D81" s="106" t="s">
        <v>804</v>
      </c>
      <c r="E81" s="105"/>
      <c r="F81" s="107" t="str">
        <f t="shared" si="5"/>
        <v>C12</v>
      </c>
      <c r="G81" s="105" t="str">
        <f t="shared" si="6"/>
        <v>鉄川聡志</v>
      </c>
      <c r="H81" s="106" t="s">
        <v>464</v>
      </c>
      <c r="I81" s="106" t="s">
        <v>802</v>
      </c>
      <c r="J81" s="119">
        <v>1986</v>
      </c>
      <c r="K81" s="117">
        <f t="shared" si="8"/>
        <v>29</v>
      </c>
      <c r="L81" s="107" t="str">
        <f t="shared" si="7"/>
        <v>OK</v>
      </c>
      <c r="M81" s="154" t="s">
        <v>373</v>
      </c>
    </row>
    <row r="82" spans="1:13" s="104" customFormat="1" ht="13.5">
      <c r="A82" s="105" t="s">
        <v>494</v>
      </c>
      <c r="B82" s="163" t="s">
        <v>559</v>
      </c>
      <c r="C82" s="109" t="s">
        <v>560</v>
      </c>
      <c r="D82" s="106" t="s">
        <v>804</v>
      </c>
      <c r="E82" s="105"/>
      <c r="F82" s="107" t="str">
        <f t="shared" si="5"/>
        <v>C13</v>
      </c>
      <c r="G82" s="105" t="str">
        <f t="shared" si="6"/>
        <v>名合佑介</v>
      </c>
      <c r="H82" s="106" t="s">
        <v>464</v>
      </c>
      <c r="I82" s="106" t="s">
        <v>802</v>
      </c>
      <c r="J82" s="119">
        <v>1986</v>
      </c>
      <c r="K82" s="117">
        <f t="shared" si="8"/>
        <v>29</v>
      </c>
      <c r="L82" s="107" t="str">
        <f t="shared" si="7"/>
        <v>OK</v>
      </c>
      <c r="M82" s="153" t="s">
        <v>378</v>
      </c>
    </row>
    <row r="83" spans="1:13" s="104" customFormat="1" ht="13.5">
      <c r="A83" s="105" t="s">
        <v>497</v>
      </c>
      <c r="B83" s="163" t="s">
        <v>562</v>
      </c>
      <c r="C83" s="109" t="s">
        <v>563</v>
      </c>
      <c r="D83" s="106" t="s">
        <v>804</v>
      </c>
      <c r="E83" s="105"/>
      <c r="F83" s="107" t="str">
        <f t="shared" si="5"/>
        <v>C14</v>
      </c>
      <c r="G83" s="105" t="str">
        <f t="shared" si="6"/>
        <v>宮道祐介</v>
      </c>
      <c r="H83" s="106" t="s">
        <v>464</v>
      </c>
      <c r="I83" s="106" t="s">
        <v>802</v>
      </c>
      <c r="J83" s="119">
        <v>1983</v>
      </c>
      <c r="K83" s="117">
        <f t="shared" si="8"/>
        <v>32</v>
      </c>
      <c r="L83" s="107" t="str">
        <f t="shared" si="7"/>
        <v>OK</v>
      </c>
      <c r="M83" s="154" t="s">
        <v>375</v>
      </c>
    </row>
    <row r="84" spans="1:13" s="104" customFormat="1" ht="13.5">
      <c r="A84" s="105" t="s">
        <v>499</v>
      </c>
      <c r="B84" s="163" t="s">
        <v>569</v>
      </c>
      <c r="C84" s="109" t="s">
        <v>570</v>
      </c>
      <c r="D84" s="106" t="s">
        <v>804</v>
      </c>
      <c r="E84" s="105"/>
      <c r="F84" s="107" t="str">
        <f t="shared" si="5"/>
        <v>C15</v>
      </c>
      <c r="G84" s="105" t="str">
        <f t="shared" si="6"/>
        <v>本間靖教</v>
      </c>
      <c r="H84" s="106" t="s">
        <v>1230</v>
      </c>
      <c r="I84" s="106" t="s">
        <v>802</v>
      </c>
      <c r="J84" s="119">
        <v>1985</v>
      </c>
      <c r="K84" s="117">
        <f t="shared" si="8"/>
        <v>30</v>
      </c>
      <c r="L84" s="107" t="str">
        <f t="shared" si="7"/>
        <v>OK</v>
      </c>
      <c r="M84" s="153" t="s">
        <v>378</v>
      </c>
    </row>
    <row r="85" spans="1:13" s="104" customFormat="1" ht="13.5">
      <c r="A85" s="105" t="s">
        <v>500</v>
      </c>
      <c r="B85" s="164" t="s">
        <v>573</v>
      </c>
      <c r="C85" s="164" t="s">
        <v>574</v>
      </c>
      <c r="D85" s="106" t="s">
        <v>804</v>
      </c>
      <c r="E85" s="105"/>
      <c r="F85" s="107" t="str">
        <f t="shared" si="5"/>
        <v>C16</v>
      </c>
      <c r="G85" s="111" t="str">
        <f t="shared" si="6"/>
        <v>並河智加</v>
      </c>
      <c r="H85" s="106" t="s">
        <v>464</v>
      </c>
      <c r="I85" s="106" t="s">
        <v>803</v>
      </c>
      <c r="J85" s="119">
        <v>1979</v>
      </c>
      <c r="K85" s="117">
        <f t="shared" si="8"/>
        <v>36</v>
      </c>
      <c r="L85" s="107" t="str">
        <f t="shared" si="7"/>
        <v>OK</v>
      </c>
      <c r="M85" s="154" t="s">
        <v>375</v>
      </c>
    </row>
    <row r="86" spans="1:13" s="104" customFormat="1" ht="13.5">
      <c r="A86" s="105" t="s">
        <v>502</v>
      </c>
      <c r="B86" s="106" t="s">
        <v>1231</v>
      </c>
      <c r="C86" s="106" t="s">
        <v>578</v>
      </c>
      <c r="D86" s="106" t="s">
        <v>804</v>
      </c>
      <c r="E86" s="105"/>
      <c r="F86" s="107" t="str">
        <f t="shared" si="5"/>
        <v>C17</v>
      </c>
      <c r="G86" s="105" t="str">
        <f t="shared" si="6"/>
        <v>橘　崇博</v>
      </c>
      <c r="H86" s="106" t="s">
        <v>464</v>
      </c>
      <c r="I86" s="106" t="s">
        <v>802</v>
      </c>
      <c r="J86" s="119">
        <v>1980</v>
      </c>
      <c r="K86" s="117">
        <f t="shared" si="8"/>
        <v>35</v>
      </c>
      <c r="L86" s="107" t="str">
        <f t="shared" si="7"/>
        <v>OK</v>
      </c>
      <c r="M86" s="153" t="s">
        <v>378</v>
      </c>
    </row>
    <row r="87" spans="1:13" s="104" customFormat="1" ht="13.5">
      <c r="A87" s="105" t="s">
        <v>504</v>
      </c>
      <c r="B87" s="109" t="s">
        <v>405</v>
      </c>
      <c r="C87" s="109" t="s">
        <v>579</v>
      </c>
      <c r="D87" s="106" t="s">
        <v>804</v>
      </c>
      <c r="E87" s="105"/>
      <c r="F87" s="107" t="str">
        <f t="shared" si="5"/>
        <v>C18</v>
      </c>
      <c r="G87" s="105" t="str">
        <f t="shared" si="6"/>
        <v>岡本　彰</v>
      </c>
      <c r="H87" s="106" t="s">
        <v>464</v>
      </c>
      <c r="I87" s="106" t="s">
        <v>802</v>
      </c>
      <c r="J87" s="119">
        <v>1986</v>
      </c>
      <c r="K87" s="117">
        <f t="shared" si="8"/>
        <v>29</v>
      </c>
      <c r="L87" s="107" t="str">
        <f t="shared" si="7"/>
        <v>OK</v>
      </c>
      <c r="M87" s="154" t="s">
        <v>373</v>
      </c>
    </row>
    <row r="88" spans="1:13" s="104" customFormat="1" ht="13.5">
      <c r="A88" s="105" t="s">
        <v>505</v>
      </c>
      <c r="B88" s="109" t="s">
        <v>580</v>
      </c>
      <c r="C88" s="109" t="s">
        <v>581</v>
      </c>
      <c r="D88" s="106" t="s">
        <v>804</v>
      </c>
      <c r="E88" s="105"/>
      <c r="F88" s="107" t="str">
        <f t="shared" si="5"/>
        <v>C19</v>
      </c>
      <c r="G88" s="105" t="str">
        <f t="shared" si="6"/>
        <v>辻井貴大</v>
      </c>
      <c r="H88" s="106" t="s">
        <v>464</v>
      </c>
      <c r="I88" s="106" t="s">
        <v>802</v>
      </c>
      <c r="J88" s="119">
        <v>1992</v>
      </c>
      <c r="K88" s="117">
        <f t="shared" si="8"/>
        <v>23</v>
      </c>
      <c r="L88" s="107" t="str">
        <f t="shared" si="7"/>
        <v>OK</v>
      </c>
      <c r="M88" s="153" t="s">
        <v>378</v>
      </c>
    </row>
    <row r="89" spans="1:13" s="104" customFormat="1" ht="13.5">
      <c r="A89" s="105" t="s">
        <v>508</v>
      </c>
      <c r="B89" s="109" t="s">
        <v>583</v>
      </c>
      <c r="C89" s="109" t="s">
        <v>584</v>
      </c>
      <c r="D89" s="106" t="s">
        <v>804</v>
      </c>
      <c r="E89" s="105"/>
      <c r="F89" s="107" t="str">
        <f t="shared" si="5"/>
        <v>C20</v>
      </c>
      <c r="G89" s="105" t="str">
        <f t="shared" si="6"/>
        <v>寺岡淳平</v>
      </c>
      <c r="H89" s="106" t="s">
        <v>464</v>
      </c>
      <c r="I89" s="106" t="s">
        <v>802</v>
      </c>
      <c r="J89" s="119">
        <v>1990</v>
      </c>
      <c r="K89" s="117">
        <f t="shared" si="8"/>
        <v>25</v>
      </c>
      <c r="L89" s="107" t="str">
        <f t="shared" si="7"/>
        <v>OK</v>
      </c>
      <c r="M89" s="153" t="s">
        <v>378</v>
      </c>
    </row>
    <row r="90" spans="1:13" s="104" customFormat="1" ht="13.5">
      <c r="A90" s="105" t="s">
        <v>511</v>
      </c>
      <c r="B90" s="109" t="s">
        <v>585</v>
      </c>
      <c r="C90" s="109" t="s">
        <v>586</v>
      </c>
      <c r="D90" s="106" t="s">
        <v>804</v>
      </c>
      <c r="E90" s="105"/>
      <c r="F90" s="107" t="str">
        <f t="shared" si="5"/>
        <v>C21</v>
      </c>
      <c r="G90" s="105" t="str">
        <f t="shared" si="6"/>
        <v>牛尾紳之介</v>
      </c>
      <c r="H90" s="106" t="s">
        <v>464</v>
      </c>
      <c r="I90" s="106" t="s">
        <v>802</v>
      </c>
      <c r="J90" s="119">
        <v>1984</v>
      </c>
      <c r="K90" s="117">
        <f t="shared" si="8"/>
        <v>31</v>
      </c>
      <c r="L90" s="107" t="str">
        <f t="shared" si="7"/>
        <v>OK</v>
      </c>
      <c r="M90" s="153" t="s">
        <v>378</v>
      </c>
    </row>
    <row r="91" spans="1:13" s="104" customFormat="1" ht="13.5">
      <c r="A91" s="105" t="s">
        <v>512</v>
      </c>
      <c r="B91" s="109" t="s">
        <v>423</v>
      </c>
      <c r="C91" s="109" t="s">
        <v>587</v>
      </c>
      <c r="D91" s="106" t="s">
        <v>804</v>
      </c>
      <c r="E91" s="105"/>
      <c r="F91" s="107" t="str">
        <f t="shared" si="5"/>
        <v>C22</v>
      </c>
      <c r="G91" s="105" t="str">
        <f t="shared" si="6"/>
        <v>松岡　遼</v>
      </c>
      <c r="H91" s="106" t="s">
        <v>464</v>
      </c>
      <c r="I91" s="106" t="s">
        <v>802</v>
      </c>
      <c r="J91" s="119">
        <v>1983</v>
      </c>
      <c r="K91" s="117">
        <f t="shared" si="8"/>
        <v>32</v>
      </c>
      <c r="L91" s="107" t="str">
        <f t="shared" si="7"/>
        <v>OK</v>
      </c>
      <c r="M91" s="153" t="s">
        <v>378</v>
      </c>
    </row>
    <row r="92" spans="1:13" s="104" customFormat="1" ht="13.5">
      <c r="A92" s="105" t="s">
        <v>515</v>
      </c>
      <c r="B92" s="109" t="s">
        <v>1035</v>
      </c>
      <c r="C92" s="109" t="s">
        <v>937</v>
      </c>
      <c r="D92" s="106" t="s">
        <v>804</v>
      </c>
      <c r="E92" s="105"/>
      <c r="F92" s="107" t="str">
        <f t="shared" si="5"/>
        <v>C23</v>
      </c>
      <c r="G92" s="105" t="str">
        <f t="shared" si="6"/>
        <v>西　裕紀</v>
      </c>
      <c r="H92" s="106" t="s">
        <v>464</v>
      </c>
      <c r="I92" s="106" t="s">
        <v>802</v>
      </c>
      <c r="J92" s="119">
        <v>1974</v>
      </c>
      <c r="K92" s="117">
        <f t="shared" si="8"/>
        <v>41</v>
      </c>
      <c r="L92" s="107" t="str">
        <f t="shared" si="7"/>
        <v>OK</v>
      </c>
      <c r="M92" s="153" t="s">
        <v>378</v>
      </c>
    </row>
    <row r="93" spans="1:13" s="104" customFormat="1" ht="13.5">
      <c r="A93" s="105" t="s">
        <v>518</v>
      </c>
      <c r="B93" s="109" t="s">
        <v>938</v>
      </c>
      <c r="C93" s="109" t="s">
        <v>939</v>
      </c>
      <c r="D93" s="106" t="s">
        <v>804</v>
      </c>
      <c r="E93" s="105"/>
      <c r="F93" s="107" t="str">
        <f t="shared" si="5"/>
        <v>C24</v>
      </c>
      <c r="G93" s="105" t="str">
        <f t="shared" si="6"/>
        <v>石田恵二</v>
      </c>
      <c r="H93" s="106" t="s">
        <v>464</v>
      </c>
      <c r="I93" s="106" t="s">
        <v>802</v>
      </c>
      <c r="J93" s="119">
        <v>1972</v>
      </c>
      <c r="K93" s="117">
        <f t="shared" si="8"/>
        <v>43</v>
      </c>
      <c r="L93" s="107" t="str">
        <f t="shared" si="7"/>
        <v>OK</v>
      </c>
      <c r="M93" s="153" t="s">
        <v>378</v>
      </c>
    </row>
    <row r="94" spans="1:13" s="104" customFormat="1" ht="13.5">
      <c r="A94" s="105" t="s">
        <v>519</v>
      </c>
      <c r="B94" s="105" t="s">
        <v>841</v>
      </c>
      <c r="C94" s="105" t="s">
        <v>949</v>
      </c>
      <c r="D94" s="106" t="s">
        <v>804</v>
      </c>
      <c r="E94" s="105"/>
      <c r="F94" s="107" t="str">
        <f t="shared" si="5"/>
        <v>C25</v>
      </c>
      <c r="G94" s="105" t="str">
        <f t="shared" si="6"/>
        <v>田中英夫</v>
      </c>
      <c r="H94" s="106" t="s">
        <v>464</v>
      </c>
      <c r="I94" s="106" t="s">
        <v>802</v>
      </c>
      <c r="J94" s="119">
        <v>1980</v>
      </c>
      <c r="K94" s="117">
        <f t="shared" si="8"/>
        <v>35</v>
      </c>
      <c r="L94" s="107" t="str">
        <f t="shared" si="7"/>
        <v>OK</v>
      </c>
      <c r="M94" s="154" t="s">
        <v>373</v>
      </c>
    </row>
    <row r="95" spans="1:13" s="104" customFormat="1" ht="13.5">
      <c r="A95" s="105" t="s">
        <v>522</v>
      </c>
      <c r="B95" s="105" t="s">
        <v>1114</v>
      </c>
      <c r="C95" s="105" t="s">
        <v>1115</v>
      </c>
      <c r="D95" s="106" t="s">
        <v>804</v>
      </c>
      <c r="E95" s="105"/>
      <c r="F95" s="107" t="str">
        <f t="shared" si="5"/>
        <v>C26</v>
      </c>
      <c r="G95" s="105" t="str">
        <f t="shared" si="6"/>
        <v>北村直史</v>
      </c>
      <c r="H95" s="106" t="s">
        <v>464</v>
      </c>
      <c r="I95" s="106" t="s">
        <v>802</v>
      </c>
      <c r="J95" s="119">
        <v>1987</v>
      </c>
      <c r="K95" s="117">
        <f t="shared" si="8"/>
        <v>28</v>
      </c>
      <c r="L95" s="107" t="str">
        <f t="shared" si="7"/>
        <v>OK</v>
      </c>
      <c r="M95" s="153" t="s">
        <v>378</v>
      </c>
    </row>
    <row r="96" spans="1:13" s="104" customFormat="1" ht="13.5">
      <c r="A96" s="105" t="s">
        <v>523</v>
      </c>
      <c r="B96" s="105" t="s">
        <v>1116</v>
      </c>
      <c r="C96" s="105" t="s">
        <v>1117</v>
      </c>
      <c r="D96" s="106" t="s">
        <v>804</v>
      </c>
      <c r="E96" s="105"/>
      <c r="F96" s="107" t="str">
        <f t="shared" si="5"/>
        <v>C27</v>
      </c>
      <c r="G96" s="105" t="str">
        <f t="shared" si="6"/>
        <v>久保田泰成</v>
      </c>
      <c r="H96" s="106" t="s">
        <v>464</v>
      </c>
      <c r="I96" s="106" t="s">
        <v>802</v>
      </c>
      <c r="J96" s="119">
        <v>1985</v>
      </c>
      <c r="K96" s="117">
        <f t="shared" si="8"/>
        <v>30</v>
      </c>
      <c r="L96" s="107" t="str">
        <f t="shared" si="7"/>
        <v>OK</v>
      </c>
      <c r="M96" s="153" t="s">
        <v>378</v>
      </c>
    </row>
    <row r="97" spans="1:13" s="104" customFormat="1" ht="13.5">
      <c r="A97" s="105" t="s">
        <v>524</v>
      </c>
      <c r="B97" s="105" t="s">
        <v>1118</v>
      </c>
      <c r="C97" s="201" t="s">
        <v>1119</v>
      </c>
      <c r="D97" s="106" t="s">
        <v>804</v>
      </c>
      <c r="E97" s="105"/>
      <c r="F97" s="107" t="str">
        <f t="shared" si="5"/>
        <v>C28</v>
      </c>
      <c r="G97" s="105" t="str">
        <f t="shared" si="6"/>
        <v>石川和洋</v>
      </c>
      <c r="H97" s="106" t="s">
        <v>464</v>
      </c>
      <c r="I97" s="106" t="s">
        <v>802</v>
      </c>
      <c r="J97" s="119">
        <v>1979</v>
      </c>
      <c r="K97" s="117">
        <f t="shared" si="8"/>
        <v>36</v>
      </c>
      <c r="L97" s="107" t="str">
        <f t="shared" si="7"/>
        <v>OK</v>
      </c>
      <c r="M97" s="154" t="s">
        <v>1120</v>
      </c>
    </row>
    <row r="98" spans="1:13" s="104" customFormat="1" ht="13.5">
      <c r="A98" s="105" t="s">
        <v>527</v>
      </c>
      <c r="B98" s="163" t="s">
        <v>471</v>
      </c>
      <c r="C98" s="163" t="s">
        <v>472</v>
      </c>
      <c r="D98" s="106" t="s">
        <v>804</v>
      </c>
      <c r="E98" s="105"/>
      <c r="F98" s="107" t="str">
        <f t="shared" si="5"/>
        <v>C29</v>
      </c>
      <c r="G98" s="105" t="str">
        <f t="shared" si="6"/>
        <v>奥田康博</v>
      </c>
      <c r="H98" s="106" t="s">
        <v>464</v>
      </c>
      <c r="I98" s="106" t="s">
        <v>802</v>
      </c>
      <c r="J98" s="119">
        <v>1966</v>
      </c>
      <c r="K98" s="117">
        <f t="shared" si="8"/>
        <v>49</v>
      </c>
      <c r="L98" s="107" t="str">
        <f t="shared" si="7"/>
        <v>OK</v>
      </c>
      <c r="M98" s="153" t="s">
        <v>378</v>
      </c>
    </row>
    <row r="99" spans="1:13" s="104" customFormat="1" ht="13.5">
      <c r="A99" s="105" t="s">
        <v>528</v>
      </c>
      <c r="B99" s="163" t="s">
        <v>477</v>
      </c>
      <c r="C99" s="163" t="s">
        <v>478</v>
      </c>
      <c r="D99" s="106" t="s">
        <v>804</v>
      </c>
      <c r="E99" s="105"/>
      <c r="F99" s="107" t="str">
        <f t="shared" si="5"/>
        <v>C30</v>
      </c>
      <c r="G99" s="105" t="str">
        <f t="shared" si="6"/>
        <v>上戸幸次</v>
      </c>
      <c r="H99" s="106" t="s">
        <v>464</v>
      </c>
      <c r="I99" s="106" t="s">
        <v>802</v>
      </c>
      <c r="J99" s="119">
        <v>1963</v>
      </c>
      <c r="K99" s="117">
        <f t="shared" si="8"/>
        <v>52</v>
      </c>
      <c r="L99" s="107" t="str">
        <f t="shared" si="7"/>
        <v>OK</v>
      </c>
      <c r="M99" s="154" t="s">
        <v>375</v>
      </c>
    </row>
    <row r="100" spans="1:13" s="104" customFormat="1" ht="13.5">
      <c r="A100" s="105" t="s">
        <v>531</v>
      </c>
      <c r="B100" s="163" t="s">
        <v>481</v>
      </c>
      <c r="C100" s="163" t="s">
        <v>482</v>
      </c>
      <c r="D100" s="106" t="s">
        <v>804</v>
      </c>
      <c r="E100" s="105"/>
      <c r="F100" s="107" t="str">
        <f t="shared" si="5"/>
        <v>C31</v>
      </c>
      <c r="G100" s="105" t="str">
        <f t="shared" si="6"/>
        <v>山崎茂智</v>
      </c>
      <c r="H100" s="106" t="s">
        <v>464</v>
      </c>
      <c r="I100" s="106" t="s">
        <v>802</v>
      </c>
      <c r="J100" s="119">
        <v>1963</v>
      </c>
      <c r="K100" s="117">
        <f t="shared" si="8"/>
        <v>52</v>
      </c>
      <c r="L100" s="107" t="str">
        <f t="shared" si="7"/>
        <v>OK</v>
      </c>
      <c r="M100" s="154" t="s">
        <v>374</v>
      </c>
    </row>
    <row r="101" spans="1:13" s="104" customFormat="1" ht="13.5">
      <c r="A101" s="105" t="s">
        <v>533</v>
      </c>
      <c r="B101" s="163" t="s">
        <v>483</v>
      </c>
      <c r="C101" s="163" t="s">
        <v>484</v>
      </c>
      <c r="D101" s="106" t="s">
        <v>804</v>
      </c>
      <c r="E101" s="105"/>
      <c r="F101" s="107" t="str">
        <f t="shared" si="5"/>
        <v>C32</v>
      </c>
      <c r="G101" s="105" t="str">
        <f t="shared" si="6"/>
        <v>秋山太助</v>
      </c>
      <c r="H101" s="106" t="s">
        <v>464</v>
      </c>
      <c r="I101" s="106" t="s">
        <v>802</v>
      </c>
      <c r="J101" s="119">
        <v>1975</v>
      </c>
      <c r="K101" s="117">
        <f t="shared" si="8"/>
        <v>40</v>
      </c>
      <c r="L101" s="107" t="str">
        <f t="shared" si="7"/>
        <v>OK</v>
      </c>
      <c r="M101" s="153" t="s">
        <v>378</v>
      </c>
    </row>
    <row r="102" spans="1:13" s="104" customFormat="1" ht="13.5">
      <c r="A102" s="105" t="s">
        <v>536</v>
      </c>
      <c r="B102" s="163" t="s">
        <v>486</v>
      </c>
      <c r="C102" s="163" t="s">
        <v>487</v>
      </c>
      <c r="D102" s="106" t="s">
        <v>804</v>
      </c>
      <c r="E102" s="105"/>
      <c r="F102" s="107" t="str">
        <f t="shared" si="5"/>
        <v>C33</v>
      </c>
      <c r="G102" s="105" t="str">
        <f t="shared" si="6"/>
        <v>廣瀬智也</v>
      </c>
      <c r="H102" s="106" t="s">
        <v>464</v>
      </c>
      <c r="I102" s="106" t="s">
        <v>802</v>
      </c>
      <c r="J102" s="119">
        <v>1977</v>
      </c>
      <c r="K102" s="117">
        <f t="shared" si="8"/>
        <v>38</v>
      </c>
      <c r="L102" s="107" t="str">
        <f t="shared" si="7"/>
        <v>OK</v>
      </c>
      <c r="M102" s="153" t="s">
        <v>378</v>
      </c>
    </row>
    <row r="103" spans="1:13" s="104" customFormat="1" ht="13.5">
      <c r="A103" s="105" t="s">
        <v>539</v>
      </c>
      <c r="B103" s="163" t="s">
        <v>489</v>
      </c>
      <c r="C103" s="163" t="s">
        <v>490</v>
      </c>
      <c r="D103" s="106" t="s">
        <v>804</v>
      </c>
      <c r="E103" s="105"/>
      <c r="F103" s="107" t="str">
        <f t="shared" si="5"/>
        <v>C34</v>
      </c>
      <c r="G103" s="105" t="str">
        <f t="shared" si="6"/>
        <v>玉川敬三</v>
      </c>
      <c r="H103" s="106" t="s">
        <v>464</v>
      </c>
      <c r="I103" s="106" t="s">
        <v>802</v>
      </c>
      <c r="J103" s="119">
        <v>1969</v>
      </c>
      <c r="K103" s="117">
        <f t="shared" si="8"/>
        <v>46</v>
      </c>
      <c r="L103" s="107" t="str">
        <f t="shared" si="7"/>
        <v>OK</v>
      </c>
      <c r="M103" s="153" t="s">
        <v>378</v>
      </c>
    </row>
    <row r="104" spans="1:13" s="104" customFormat="1" ht="13.5">
      <c r="A104" s="105" t="s">
        <v>542</v>
      </c>
      <c r="B104" s="163" t="s">
        <v>492</v>
      </c>
      <c r="C104" s="163" t="s">
        <v>493</v>
      </c>
      <c r="D104" s="106" t="s">
        <v>804</v>
      </c>
      <c r="E104" s="105"/>
      <c r="F104" s="107" t="str">
        <f t="shared" si="5"/>
        <v>C35</v>
      </c>
      <c r="G104" s="105" t="str">
        <f t="shared" si="6"/>
        <v>太田圭亮</v>
      </c>
      <c r="H104" s="106" t="s">
        <v>464</v>
      </c>
      <c r="I104" s="106" t="s">
        <v>802</v>
      </c>
      <c r="J104" s="119">
        <v>1981</v>
      </c>
      <c r="K104" s="117">
        <f t="shared" si="8"/>
        <v>34</v>
      </c>
      <c r="L104" s="107" t="str">
        <f t="shared" si="7"/>
        <v>OK</v>
      </c>
      <c r="M104" s="153" t="s">
        <v>378</v>
      </c>
    </row>
    <row r="105" spans="1:13" s="104" customFormat="1" ht="13.5">
      <c r="A105" s="105" t="s">
        <v>545</v>
      </c>
      <c r="B105" s="163" t="s">
        <v>495</v>
      </c>
      <c r="C105" s="163" t="s">
        <v>496</v>
      </c>
      <c r="D105" s="106" t="s">
        <v>804</v>
      </c>
      <c r="E105" s="105"/>
      <c r="F105" s="107" t="str">
        <f t="shared" si="5"/>
        <v>C36</v>
      </c>
      <c r="G105" s="105" t="str">
        <f t="shared" si="6"/>
        <v>園田智明</v>
      </c>
      <c r="H105" s="106" t="s">
        <v>464</v>
      </c>
      <c r="I105" s="106" t="s">
        <v>802</v>
      </c>
      <c r="J105" s="119">
        <v>1967</v>
      </c>
      <c r="K105" s="117">
        <f t="shared" si="8"/>
        <v>48</v>
      </c>
      <c r="L105" s="107" t="str">
        <f t="shared" si="7"/>
        <v>OK</v>
      </c>
      <c r="M105" s="154" t="s">
        <v>373</v>
      </c>
    </row>
    <row r="106" spans="1:13" s="104" customFormat="1" ht="13.5">
      <c r="A106" s="105" t="s">
        <v>548</v>
      </c>
      <c r="B106" s="163" t="s">
        <v>509</v>
      </c>
      <c r="C106" s="163" t="s">
        <v>510</v>
      </c>
      <c r="D106" s="106" t="s">
        <v>804</v>
      </c>
      <c r="E106" s="105"/>
      <c r="F106" s="107" t="str">
        <f t="shared" si="5"/>
        <v>C37</v>
      </c>
      <c r="G106" s="105" t="str">
        <f t="shared" si="6"/>
        <v>馬場英年</v>
      </c>
      <c r="H106" s="106" t="s">
        <v>464</v>
      </c>
      <c r="I106" s="106" t="s">
        <v>802</v>
      </c>
      <c r="J106" s="119">
        <v>1980</v>
      </c>
      <c r="K106" s="117">
        <f t="shared" si="8"/>
        <v>35</v>
      </c>
      <c r="L106" s="107" t="str">
        <f t="shared" si="7"/>
        <v>OK</v>
      </c>
      <c r="M106" s="153" t="s">
        <v>378</v>
      </c>
    </row>
    <row r="107" spans="1:13" s="104" customFormat="1" ht="13.5">
      <c r="A107" s="105" t="s">
        <v>549</v>
      </c>
      <c r="B107" s="163" t="s">
        <v>550</v>
      </c>
      <c r="C107" s="109" t="s">
        <v>551</v>
      </c>
      <c r="D107" s="106" t="s">
        <v>804</v>
      </c>
      <c r="E107" s="105"/>
      <c r="F107" s="107" t="str">
        <f t="shared" si="5"/>
        <v>C38</v>
      </c>
      <c r="G107" s="105" t="str">
        <f t="shared" si="6"/>
        <v>牟田真人</v>
      </c>
      <c r="H107" s="106" t="s">
        <v>464</v>
      </c>
      <c r="I107" s="106" t="s">
        <v>802</v>
      </c>
      <c r="J107" s="119">
        <v>1987</v>
      </c>
      <c r="K107" s="117">
        <f t="shared" si="8"/>
        <v>28</v>
      </c>
      <c r="L107" s="107" t="str">
        <f t="shared" si="7"/>
        <v>OK</v>
      </c>
      <c r="M107" s="153" t="s">
        <v>378</v>
      </c>
    </row>
    <row r="108" spans="1:13" s="104" customFormat="1" ht="13.5">
      <c r="A108" s="105" t="s">
        <v>552</v>
      </c>
      <c r="B108" s="109" t="s">
        <v>414</v>
      </c>
      <c r="C108" s="109" t="s">
        <v>413</v>
      </c>
      <c r="D108" s="106" t="s">
        <v>804</v>
      </c>
      <c r="E108" s="105"/>
      <c r="F108" s="107" t="str">
        <f t="shared" si="5"/>
        <v>C39</v>
      </c>
      <c r="G108" s="105" t="str">
        <f t="shared" si="6"/>
        <v>田中正行</v>
      </c>
      <c r="H108" s="106" t="s">
        <v>464</v>
      </c>
      <c r="I108" s="106" t="s">
        <v>802</v>
      </c>
      <c r="J108" s="119">
        <v>1980</v>
      </c>
      <c r="K108" s="117">
        <f t="shared" si="8"/>
        <v>35</v>
      </c>
      <c r="L108" s="107" t="str">
        <f t="shared" si="7"/>
        <v>OK</v>
      </c>
      <c r="M108" s="154" t="s">
        <v>373</v>
      </c>
    </row>
    <row r="109" spans="1:13" s="104" customFormat="1" ht="13.5">
      <c r="A109" s="105" t="s">
        <v>555</v>
      </c>
      <c r="B109" s="105" t="s">
        <v>841</v>
      </c>
      <c r="C109" s="105" t="s">
        <v>1121</v>
      </c>
      <c r="D109" s="106" t="s">
        <v>804</v>
      </c>
      <c r="E109" s="105"/>
      <c r="F109" s="107" t="str">
        <f t="shared" si="5"/>
        <v>C40</v>
      </c>
      <c r="G109" s="105" t="str">
        <f t="shared" si="6"/>
        <v>田中精一</v>
      </c>
      <c r="H109" s="106" t="s">
        <v>464</v>
      </c>
      <c r="I109" s="106" t="s">
        <v>802</v>
      </c>
      <c r="J109" s="119">
        <v>1974</v>
      </c>
      <c r="K109" s="117">
        <f t="shared" si="8"/>
        <v>41</v>
      </c>
      <c r="L109" s="107" t="str">
        <f t="shared" si="7"/>
        <v>OK</v>
      </c>
      <c r="M109" s="202" t="s">
        <v>373</v>
      </c>
    </row>
    <row r="110" spans="1:13" s="104" customFormat="1" ht="13.5">
      <c r="A110" s="105" t="s">
        <v>558</v>
      </c>
      <c r="B110" s="105" t="s">
        <v>1122</v>
      </c>
      <c r="C110" s="105" t="s">
        <v>1123</v>
      </c>
      <c r="D110" s="106" t="s">
        <v>804</v>
      </c>
      <c r="E110" s="105"/>
      <c r="F110" s="107" t="str">
        <f>A110</f>
        <v>C41</v>
      </c>
      <c r="G110" s="105" t="str">
        <f>B110&amp;C110</f>
        <v>光岡翼</v>
      </c>
      <c r="H110" s="106" t="s">
        <v>464</v>
      </c>
      <c r="I110" s="106" t="s">
        <v>802</v>
      </c>
      <c r="J110" s="119">
        <v>1988</v>
      </c>
      <c r="K110" s="117">
        <f t="shared" si="8"/>
        <v>27</v>
      </c>
      <c r="L110" s="107" t="str">
        <f t="shared" si="7"/>
        <v>OK</v>
      </c>
      <c r="M110" s="153" t="s">
        <v>378</v>
      </c>
    </row>
    <row r="111" spans="1:13" s="104" customFormat="1" ht="13.5">
      <c r="A111" s="105" t="s">
        <v>561</v>
      </c>
      <c r="B111" s="105" t="s">
        <v>1025</v>
      </c>
      <c r="C111" s="105" t="s">
        <v>1124</v>
      </c>
      <c r="D111" s="106" t="s">
        <v>804</v>
      </c>
      <c r="E111" s="105"/>
      <c r="F111" s="107" t="str">
        <f>A111</f>
        <v>C42</v>
      </c>
      <c r="G111" s="105" t="str">
        <f>B111&amp;C111</f>
        <v>神山孝行</v>
      </c>
      <c r="H111" s="106" t="s">
        <v>464</v>
      </c>
      <c r="I111" s="106" t="s">
        <v>802</v>
      </c>
      <c r="J111" s="119">
        <v>1984</v>
      </c>
      <c r="K111" s="117">
        <f t="shared" si="8"/>
        <v>31</v>
      </c>
      <c r="L111" s="107" t="str">
        <f t="shared" si="7"/>
        <v>OK</v>
      </c>
      <c r="M111" s="153" t="s">
        <v>378</v>
      </c>
    </row>
    <row r="112" spans="1:13" s="104" customFormat="1" ht="13.5">
      <c r="A112" s="105" t="s">
        <v>564</v>
      </c>
      <c r="B112" s="163" t="s">
        <v>520</v>
      </c>
      <c r="C112" s="109" t="s">
        <v>521</v>
      </c>
      <c r="D112" s="106" t="s">
        <v>804</v>
      </c>
      <c r="E112" s="105"/>
      <c r="F112" s="107" t="str">
        <f aca="true" t="shared" si="9" ref="F112:F120">A112</f>
        <v>C43</v>
      </c>
      <c r="G112" s="105" t="str">
        <f aca="true" t="shared" si="10" ref="G112:G120">B112&amp;C112</f>
        <v>湯本芳明</v>
      </c>
      <c r="H112" s="106" t="s">
        <v>464</v>
      </c>
      <c r="I112" s="106" t="s">
        <v>802</v>
      </c>
      <c r="J112" s="119">
        <v>1952</v>
      </c>
      <c r="K112" s="117">
        <f t="shared" si="8"/>
        <v>63</v>
      </c>
      <c r="L112" s="107" t="str">
        <f t="shared" si="7"/>
        <v>OK</v>
      </c>
      <c r="M112" s="154" t="s">
        <v>373</v>
      </c>
    </row>
    <row r="113" spans="1:13" s="104" customFormat="1" ht="13.5">
      <c r="A113" s="105" t="s">
        <v>1125</v>
      </c>
      <c r="B113" s="163" t="s">
        <v>553</v>
      </c>
      <c r="C113" s="109" t="s">
        <v>554</v>
      </c>
      <c r="D113" s="106" t="s">
        <v>804</v>
      </c>
      <c r="E113" s="105"/>
      <c r="F113" s="107" t="str">
        <f t="shared" si="9"/>
        <v>C44</v>
      </c>
      <c r="G113" s="105" t="str">
        <f t="shared" si="10"/>
        <v>高橋雄祐</v>
      </c>
      <c r="H113" s="106" t="s">
        <v>464</v>
      </c>
      <c r="I113" s="106" t="s">
        <v>802</v>
      </c>
      <c r="J113" s="119">
        <v>1985</v>
      </c>
      <c r="K113" s="117">
        <f t="shared" si="8"/>
        <v>30</v>
      </c>
      <c r="L113" s="107" t="str">
        <f t="shared" si="7"/>
        <v>OK</v>
      </c>
      <c r="M113" s="154" t="s">
        <v>377</v>
      </c>
    </row>
    <row r="114" spans="1:13" s="104" customFormat="1" ht="13.5">
      <c r="A114" s="105" t="s">
        <v>567</v>
      </c>
      <c r="B114" s="163" t="s">
        <v>556</v>
      </c>
      <c r="C114" s="109" t="s">
        <v>557</v>
      </c>
      <c r="D114" s="106" t="s">
        <v>804</v>
      </c>
      <c r="E114" s="105"/>
      <c r="F114" s="107" t="str">
        <f t="shared" si="9"/>
        <v>C45</v>
      </c>
      <c r="G114" s="105" t="str">
        <f t="shared" si="10"/>
        <v>吉本泰二</v>
      </c>
      <c r="H114" s="106" t="s">
        <v>464</v>
      </c>
      <c r="I114" s="106" t="s">
        <v>802</v>
      </c>
      <c r="J114" s="119">
        <v>1976</v>
      </c>
      <c r="K114" s="117">
        <f t="shared" si="8"/>
        <v>39</v>
      </c>
      <c r="L114" s="107" t="str">
        <f t="shared" si="7"/>
        <v>OK</v>
      </c>
      <c r="M114" s="153" t="s">
        <v>378</v>
      </c>
    </row>
    <row r="115" spans="1:13" s="104" customFormat="1" ht="13.5">
      <c r="A115" s="105" t="s">
        <v>568</v>
      </c>
      <c r="B115" s="165" t="s">
        <v>575</v>
      </c>
      <c r="C115" s="165" t="s">
        <v>576</v>
      </c>
      <c r="D115" s="106" t="s">
        <v>804</v>
      </c>
      <c r="E115" s="105"/>
      <c r="F115" s="107" t="str">
        <f t="shared" si="9"/>
        <v>C46</v>
      </c>
      <c r="G115" s="105" t="str">
        <f t="shared" si="10"/>
        <v>坂居優介</v>
      </c>
      <c r="H115" s="106" t="s">
        <v>464</v>
      </c>
      <c r="I115" s="106" t="s">
        <v>802</v>
      </c>
      <c r="J115" s="119">
        <v>1982</v>
      </c>
      <c r="K115" s="117">
        <f t="shared" si="8"/>
        <v>33</v>
      </c>
      <c r="L115" s="107" t="str">
        <f t="shared" si="7"/>
        <v>OK</v>
      </c>
      <c r="M115" s="154" t="s">
        <v>377</v>
      </c>
    </row>
    <row r="116" spans="1:13" s="104" customFormat="1" ht="13.5">
      <c r="A116" s="105" t="s">
        <v>571</v>
      </c>
      <c r="B116" s="112" t="s">
        <v>940</v>
      </c>
      <c r="C116" s="112" t="s">
        <v>941</v>
      </c>
      <c r="D116" s="106" t="s">
        <v>804</v>
      </c>
      <c r="E116" s="105"/>
      <c r="F116" s="107" t="str">
        <f t="shared" si="9"/>
        <v>C47</v>
      </c>
      <c r="G116" s="111" t="str">
        <f t="shared" si="10"/>
        <v>浅田亜祐子</v>
      </c>
      <c r="H116" s="106" t="s">
        <v>464</v>
      </c>
      <c r="I116" s="106" t="s">
        <v>350</v>
      </c>
      <c r="J116" s="119">
        <v>1984</v>
      </c>
      <c r="K116" s="117">
        <f t="shared" si="8"/>
        <v>31</v>
      </c>
      <c r="L116" s="107" t="str">
        <f t="shared" si="7"/>
        <v>OK</v>
      </c>
      <c r="M116" s="154" t="s">
        <v>934</v>
      </c>
    </row>
    <row r="117" spans="1:13" s="104" customFormat="1" ht="13.5">
      <c r="A117" s="105" t="s">
        <v>572</v>
      </c>
      <c r="B117" s="163" t="s">
        <v>1126</v>
      </c>
      <c r="C117" s="163" t="s">
        <v>1127</v>
      </c>
      <c r="D117" s="106" t="s">
        <v>804</v>
      </c>
      <c r="E117" s="105"/>
      <c r="F117" s="107" t="str">
        <f t="shared" si="9"/>
        <v>C48</v>
      </c>
      <c r="G117" s="105" t="str">
        <f t="shared" si="10"/>
        <v>赤木拓</v>
      </c>
      <c r="H117" s="106" t="s">
        <v>464</v>
      </c>
      <c r="I117" s="106" t="s">
        <v>802</v>
      </c>
      <c r="J117" s="119">
        <v>1980</v>
      </c>
      <c r="K117" s="117">
        <f t="shared" si="8"/>
        <v>35</v>
      </c>
      <c r="L117" s="107" t="str">
        <f t="shared" si="7"/>
        <v>OK</v>
      </c>
      <c r="M117" s="154" t="s">
        <v>373</v>
      </c>
    </row>
    <row r="118" spans="1:13" s="104" customFormat="1" ht="13.5">
      <c r="A118" s="105" t="s">
        <v>1128</v>
      </c>
      <c r="B118" s="163" t="s">
        <v>537</v>
      </c>
      <c r="C118" s="109" t="s">
        <v>538</v>
      </c>
      <c r="D118" s="106" t="s">
        <v>804</v>
      </c>
      <c r="E118" s="105"/>
      <c r="F118" s="107" t="str">
        <f t="shared" si="9"/>
        <v>C49</v>
      </c>
      <c r="G118" s="105" t="str">
        <f t="shared" si="10"/>
        <v>住谷岳司</v>
      </c>
      <c r="H118" s="106" t="s">
        <v>464</v>
      </c>
      <c r="I118" s="106" t="s">
        <v>802</v>
      </c>
      <c r="J118" s="119">
        <v>1967</v>
      </c>
      <c r="K118" s="117">
        <f t="shared" si="8"/>
        <v>48</v>
      </c>
      <c r="L118" s="107" t="str">
        <f t="shared" si="7"/>
        <v>OK</v>
      </c>
      <c r="M118" s="154" t="s">
        <v>975</v>
      </c>
    </row>
    <row r="119" spans="1:15" s="104" customFormat="1" ht="13.5">
      <c r="A119" s="105" t="s">
        <v>577</v>
      </c>
      <c r="B119" s="163" t="s">
        <v>540</v>
      </c>
      <c r="C119" s="109" t="s">
        <v>541</v>
      </c>
      <c r="D119" s="106" t="s">
        <v>804</v>
      </c>
      <c r="E119" s="105"/>
      <c r="F119" s="107" t="str">
        <f t="shared" si="9"/>
        <v>C50</v>
      </c>
      <c r="G119" s="105" t="str">
        <f t="shared" si="10"/>
        <v>永田寛教</v>
      </c>
      <c r="H119" s="106" t="s">
        <v>464</v>
      </c>
      <c r="I119" s="106" t="s">
        <v>802</v>
      </c>
      <c r="J119" s="119">
        <v>1981</v>
      </c>
      <c r="K119" s="117">
        <f t="shared" si="8"/>
        <v>34</v>
      </c>
      <c r="L119" s="107" t="str">
        <f t="shared" si="7"/>
        <v>OK</v>
      </c>
      <c r="M119" s="154" t="s">
        <v>377</v>
      </c>
      <c r="O119" s="122"/>
    </row>
    <row r="120" spans="1:15" s="104" customFormat="1" ht="13.5">
      <c r="A120" s="105" t="s">
        <v>1129</v>
      </c>
      <c r="B120" s="201" t="s">
        <v>1130</v>
      </c>
      <c r="C120" s="201" t="s">
        <v>582</v>
      </c>
      <c r="D120" s="106" t="s">
        <v>1232</v>
      </c>
      <c r="E120" s="105"/>
      <c r="F120" s="107" t="str">
        <f t="shared" si="9"/>
        <v>C51</v>
      </c>
      <c r="G120" s="105" t="str">
        <f t="shared" si="10"/>
        <v>松島理和</v>
      </c>
      <c r="H120" s="106" t="s">
        <v>464</v>
      </c>
      <c r="I120" s="106" t="s">
        <v>802</v>
      </c>
      <c r="J120" s="119">
        <v>1981</v>
      </c>
      <c r="K120" s="117">
        <f t="shared" si="8"/>
        <v>34</v>
      </c>
      <c r="L120" s="107" t="str">
        <f t="shared" si="7"/>
        <v>OK</v>
      </c>
      <c r="M120" s="154" t="s">
        <v>372</v>
      </c>
      <c r="O120" s="122"/>
    </row>
    <row r="121" spans="1:15" s="154" customFormat="1" ht="13.5">
      <c r="A121" s="105" t="s">
        <v>1233</v>
      </c>
      <c r="B121" s="201" t="s">
        <v>565</v>
      </c>
      <c r="C121" s="201" t="s">
        <v>566</v>
      </c>
      <c r="D121" s="106" t="s">
        <v>1234</v>
      </c>
      <c r="E121" s="105"/>
      <c r="F121" s="107" t="str">
        <f>A121</f>
        <v>C52</v>
      </c>
      <c r="G121" s="105" t="str">
        <f>B121&amp;C121</f>
        <v>曽我卓矢</v>
      </c>
      <c r="H121" s="106" t="s">
        <v>464</v>
      </c>
      <c r="I121" s="106" t="s">
        <v>802</v>
      </c>
      <c r="J121" s="119">
        <v>1986</v>
      </c>
      <c r="K121" s="117">
        <f t="shared" si="8"/>
        <v>29</v>
      </c>
      <c r="L121" s="107" t="str">
        <f t="shared" si="7"/>
        <v>OK</v>
      </c>
      <c r="M121" s="154" t="s">
        <v>1131</v>
      </c>
      <c r="O121" s="122"/>
    </row>
    <row r="122" spans="1:15" s="154" customFormat="1" ht="13.5">
      <c r="A122" s="105" t="s">
        <v>1132</v>
      </c>
      <c r="B122" s="112" t="s">
        <v>1133</v>
      </c>
      <c r="C122" s="112" t="s">
        <v>1134</v>
      </c>
      <c r="D122" s="106" t="s">
        <v>1135</v>
      </c>
      <c r="E122" s="105"/>
      <c r="F122" s="107" t="str">
        <f>A122</f>
        <v>C53</v>
      </c>
      <c r="G122" s="111" t="str">
        <f>B122&amp;C122</f>
        <v>大鳥有希子</v>
      </c>
      <c r="H122" s="106" t="s">
        <v>464</v>
      </c>
      <c r="I122" s="106" t="s">
        <v>350</v>
      </c>
      <c r="J122" s="119">
        <v>1988</v>
      </c>
      <c r="K122" s="117">
        <f t="shared" si="8"/>
        <v>27</v>
      </c>
      <c r="L122" s="107" t="str">
        <f t="shared" si="7"/>
        <v>OK</v>
      </c>
      <c r="M122" s="154" t="s">
        <v>372</v>
      </c>
      <c r="O122" s="122"/>
    </row>
    <row r="123" spans="1:15" s="154" customFormat="1" ht="13.5">
      <c r="A123" s="105" t="s">
        <v>1136</v>
      </c>
      <c r="B123" s="122" t="s">
        <v>468</v>
      </c>
      <c r="C123" s="122" t="s">
        <v>469</v>
      </c>
      <c r="D123" s="122"/>
      <c r="E123" s="122"/>
      <c r="F123" s="107" t="str">
        <f>A123</f>
        <v>C54</v>
      </c>
      <c r="G123" s="105" t="str">
        <f>B123&amp;C123</f>
        <v>竹村仁志</v>
      </c>
      <c r="H123" s="106" t="s">
        <v>464</v>
      </c>
      <c r="I123" s="106" t="s">
        <v>802</v>
      </c>
      <c r="J123" s="119">
        <v>1962</v>
      </c>
      <c r="K123" s="117">
        <v>52</v>
      </c>
      <c r="L123" s="107" t="str">
        <f t="shared" si="7"/>
        <v>OK</v>
      </c>
      <c r="M123" s="105" t="s">
        <v>1137</v>
      </c>
      <c r="O123" s="122"/>
    </row>
    <row r="124" spans="1:13" s="104" customFormat="1" ht="13.5">
      <c r="A124" s="105"/>
      <c r="B124" s="112"/>
      <c r="C124" s="112"/>
      <c r="D124" s="106"/>
      <c r="E124" s="105"/>
      <c r="F124" s="107"/>
      <c r="G124" s="111"/>
      <c r="H124" s="106"/>
      <c r="I124" s="106"/>
      <c r="J124" s="119"/>
      <c r="K124" s="117"/>
      <c r="L124" s="107"/>
      <c r="M124" s="154"/>
    </row>
    <row r="125" spans="1:13" s="104" customFormat="1" ht="13.5">
      <c r="A125" s="105"/>
      <c r="B125" s="112"/>
      <c r="C125" s="112"/>
      <c r="D125" s="106"/>
      <c r="E125" s="105"/>
      <c r="F125" s="107"/>
      <c r="G125" s="111"/>
      <c r="H125" s="106"/>
      <c r="I125" s="106"/>
      <c r="J125" s="119"/>
      <c r="K125" s="117"/>
      <c r="L125" s="107"/>
      <c r="M125" s="154"/>
    </row>
    <row r="126" spans="1:13" s="104" customFormat="1" ht="13.5">
      <c r="A126" s="105"/>
      <c r="B126" s="112"/>
      <c r="C126" s="112"/>
      <c r="D126" s="106"/>
      <c r="E126" s="105"/>
      <c r="F126" s="107"/>
      <c r="G126" s="111"/>
      <c r="H126" s="106"/>
      <c r="I126" s="106"/>
      <c r="J126" s="119"/>
      <c r="K126" s="117"/>
      <c r="L126" s="107"/>
      <c r="M126" s="154"/>
    </row>
    <row r="127" spans="1:13" s="104" customFormat="1" ht="13.5">
      <c r="A127" s="105"/>
      <c r="B127" s="112"/>
      <c r="C127" s="112"/>
      <c r="D127" s="106"/>
      <c r="E127" s="105"/>
      <c r="F127" s="107"/>
      <c r="G127" s="111"/>
      <c r="H127" s="106"/>
      <c r="I127" s="106"/>
      <c r="J127" s="119"/>
      <c r="K127" s="117"/>
      <c r="L127" s="107"/>
      <c r="M127" s="154"/>
    </row>
    <row r="128" spans="1:13" s="104" customFormat="1" ht="13.5">
      <c r="A128" s="105"/>
      <c r="B128" s="112"/>
      <c r="C128" s="112"/>
      <c r="D128" s="106"/>
      <c r="E128" s="105"/>
      <c r="F128" s="107"/>
      <c r="G128" s="111"/>
      <c r="H128" s="106"/>
      <c r="I128" s="106"/>
      <c r="J128" s="119"/>
      <c r="K128" s="117"/>
      <c r="L128" s="107"/>
      <c r="M128" s="154"/>
    </row>
    <row r="129" spans="1:13" s="104" customFormat="1" ht="13.5">
      <c r="A129" s="105"/>
      <c r="B129" s="112"/>
      <c r="C129" s="112"/>
      <c r="D129" s="106"/>
      <c r="E129" s="105"/>
      <c r="F129" s="107"/>
      <c r="G129" s="111"/>
      <c r="H129" s="106"/>
      <c r="I129" s="106"/>
      <c r="J129" s="119"/>
      <c r="K129" s="117"/>
      <c r="L129" s="107"/>
      <c r="M129" s="154"/>
    </row>
    <row r="130" spans="1:13" s="104" customFormat="1" ht="13.5">
      <c r="A130" s="105"/>
      <c r="B130" s="112"/>
      <c r="C130" s="112"/>
      <c r="D130" s="106"/>
      <c r="E130" s="105"/>
      <c r="F130" s="107"/>
      <c r="G130" s="111"/>
      <c r="H130" s="106"/>
      <c r="I130" s="106"/>
      <c r="J130" s="119"/>
      <c r="K130" s="117"/>
      <c r="L130" s="107"/>
      <c r="M130" s="154"/>
    </row>
    <row r="131" spans="1:13" s="104" customFormat="1" ht="13.5">
      <c r="A131" s="105"/>
      <c r="B131" s="112"/>
      <c r="C131" s="112"/>
      <c r="D131" s="106"/>
      <c r="E131" s="105"/>
      <c r="F131" s="107"/>
      <c r="G131" s="111"/>
      <c r="H131" s="106"/>
      <c r="I131" s="106"/>
      <c r="J131" s="119"/>
      <c r="K131" s="117"/>
      <c r="L131" s="107"/>
      <c r="M131" s="154"/>
    </row>
    <row r="132" spans="1:13" s="104" customFormat="1" ht="13.5">
      <c r="A132" s="105"/>
      <c r="B132" s="112"/>
      <c r="C132" s="112"/>
      <c r="D132" s="106"/>
      <c r="E132" s="105"/>
      <c r="F132" s="107"/>
      <c r="G132" s="111"/>
      <c r="H132" s="106"/>
      <c r="I132" s="106"/>
      <c r="J132" s="119"/>
      <c r="K132" s="117"/>
      <c r="L132" s="107"/>
      <c r="M132" s="154"/>
    </row>
    <row r="133" spans="1:12" s="154" customFormat="1" ht="13.5">
      <c r="A133" s="105"/>
      <c r="B133" s="112"/>
      <c r="C133" s="112"/>
      <c r="D133" s="106"/>
      <c r="E133" s="105"/>
      <c r="F133" s="107"/>
      <c r="G133" s="111"/>
      <c r="H133" s="106"/>
      <c r="I133" s="106"/>
      <c r="J133" s="119"/>
      <c r="K133" s="117"/>
      <c r="L133" s="107">
        <f>IF(G133="","",IF(COUNTIF($G$1:$G$590,G133)&gt;1,"2重登録","OK"))</f>
      </c>
    </row>
    <row r="134" spans="1:12" s="154" customFormat="1" ht="13.5">
      <c r="A134" s="105"/>
      <c r="B134" s="112"/>
      <c r="C134" s="112"/>
      <c r="D134" s="106"/>
      <c r="E134" s="105"/>
      <c r="F134" s="107"/>
      <c r="G134" s="111"/>
      <c r="H134" s="106"/>
      <c r="I134" s="106"/>
      <c r="J134" s="119"/>
      <c r="K134" s="117"/>
      <c r="L134" s="107"/>
    </row>
    <row r="135" spans="1:12" s="154" customFormat="1" ht="13.5">
      <c r="A135" s="105"/>
      <c r="B135" s="112"/>
      <c r="C135" s="112"/>
      <c r="D135" s="106"/>
      <c r="E135" s="105"/>
      <c r="F135" s="107"/>
      <c r="G135" s="111"/>
      <c r="H135" s="106"/>
      <c r="I135" s="106"/>
      <c r="J135" s="119"/>
      <c r="K135" s="117"/>
      <c r="L135" s="107">
        <f>IF(G135="","",IF(COUNTIF($G$1:$G$590,G135)&gt;1,"2重登録","OK"))</f>
      </c>
    </row>
    <row r="136" spans="1:13" s="122" customFormat="1" ht="13.5">
      <c r="A136" s="105"/>
      <c r="B136" s="687" t="s">
        <v>1036</v>
      </c>
      <c r="C136" s="687"/>
      <c r="D136" s="694" t="s">
        <v>1138</v>
      </c>
      <c r="E136" s="694"/>
      <c r="F136" s="694"/>
      <c r="G136" s="694"/>
      <c r="H136" s="694"/>
      <c r="I136" s="105"/>
      <c r="J136" s="116"/>
      <c r="K136" s="116"/>
      <c r="L136" s="107">
        <f>IF(G136="","",IF(COUNTIF($G$1:$G$605,G136)&gt;1,"2重登録","OK"))</f>
      </c>
      <c r="M136" s="105"/>
    </row>
    <row r="137" spans="1:13" s="122" customFormat="1" ht="13.5">
      <c r="A137" s="105"/>
      <c r="B137" s="687"/>
      <c r="C137" s="687"/>
      <c r="D137" s="694"/>
      <c r="E137" s="694"/>
      <c r="F137" s="694"/>
      <c r="G137" s="694"/>
      <c r="H137" s="694"/>
      <c r="I137" s="105"/>
      <c r="J137" s="116"/>
      <c r="K137" s="116"/>
      <c r="L137" s="107">
        <f>IF(G137="","",IF(COUNTIF($G$1:$G$605,G137)&gt;1,"2重登録","OK"))</f>
      </c>
      <c r="M137" s="105"/>
    </row>
    <row r="138" spans="1:18" s="122" customFormat="1" ht="13.5">
      <c r="A138" s="105"/>
      <c r="B138" s="106"/>
      <c r="C138" s="106"/>
      <c r="D138" s="162"/>
      <c r="E138" s="105"/>
      <c r="F138" s="107">
        <f>A138</f>
        <v>0</v>
      </c>
      <c r="G138" s="105" t="s">
        <v>990</v>
      </c>
      <c r="H138" s="688" t="s">
        <v>991</v>
      </c>
      <c r="I138" s="688"/>
      <c r="J138" s="688"/>
      <c r="K138" s="107"/>
      <c r="L138" s="107"/>
      <c r="Q138" s="140"/>
      <c r="R138" s="140"/>
    </row>
    <row r="139" spans="2:12" s="122" customFormat="1" ht="13.5">
      <c r="B139" s="686"/>
      <c r="C139" s="686"/>
      <c r="D139" s="105"/>
      <c r="E139" s="105"/>
      <c r="F139" s="107"/>
      <c r="G139" s="145">
        <f>COUNTIF($M$133:$M$180,"東近江市")</f>
        <v>7</v>
      </c>
      <c r="H139" s="689">
        <f>($G$139/RIGHT($A$180,2))</f>
        <v>0.175</v>
      </c>
      <c r="I139" s="689"/>
      <c r="J139" s="689"/>
      <c r="K139" s="107"/>
      <c r="L139" s="107"/>
    </row>
    <row r="140" spans="2:12" s="122" customFormat="1" ht="13.5">
      <c r="B140" s="200"/>
      <c r="C140" s="200"/>
      <c r="D140" s="140" t="s">
        <v>1093</v>
      </c>
      <c r="E140" s="140"/>
      <c r="F140" s="140"/>
      <c r="G140" s="145"/>
      <c r="H140" s="146" t="s">
        <v>1094</v>
      </c>
      <c r="I140" s="199"/>
      <c r="J140" s="199"/>
      <c r="K140" s="107"/>
      <c r="L140" s="107"/>
    </row>
    <row r="141" spans="1:13" s="122" customFormat="1" ht="13.5">
      <c r="A141" s="105" t="s">
        <v>1139</v>
      </c>
      <c r="B141" s="166" t="s">
        <v>956</v>
      </c>
      <c r="C141" s="166" t="s">
        <v>1037</v>
      </c>
      <c r="D141" s="148" t="s">
        <v>1038</v>
      </c>
      <c r="E141" s="148" t="s">
        <v>1039</v>
      </c>
      <c r="F141" s="105" t="s">
        <v>1140</v>
      </c>
      <c r="G141" s="105" t="str">
        <f aca="true" t="shared" si="11" ref="G141:G180">B141&amp;C141</f>
        <v>水本佑人</v>
      </c>
      <c r="H141" s="148" t="s">
        <v>1053</v>
      </c>
      <c r="I141" s="105" t="s">
        <v>802</v>
      </c>
      <c r="J141" s="116">
        <v>1998</v>
      </c>
      <c r="K141" s="117">
        <f>IF(J141="","",(2015-J141))</f>
        <v>17</v>
      </c>
      <c r="L141" s="107" t="str">
        <f aca="true" t="shared" si="12" ref="L141:L180">IF(G141="","",IF(COUNTIF($G$1:$G$590,G141)&gt;1,"2重登録","OK"))</f>
        <v>OK</v>
      </c>
      <c r="M141" s="113" t="s">
        <v>375</v>
      </c>
    </row>
    <row r="142" spans="1:13" s="122" customFormat="1" ht="13.5">
      <c r="A142" s="105" t="s">
        <v>1040</v>
      </c>
      <c r="B142" s="166" t="s">
        <v>944</v>
      </c>
      <c r="C142" s="166" t="s">
        <v>945</v>
      </c>
      <c r="D142" s="148" t="s">
        <v>1041</v>
      </c>
      <c r="E142" s="148"/>
      <c r="F142" s="148" t="str">
        <f aca="true" t="shared" si="13" ref="F142:F180">A142</f>
        <v>F02</v>
      </c>
      <c r="G142" s="105" t="str">
        <f t="shared" si="11"/>
        <v>大島巧也</v>
      </c>
      <c r="H142" s="148" t="s">
        <v>1053</v>
      </c>
      <c r="I142" s="105" t="s">
        <v>802</v>
      </c>
      <c r="J142" s="116">
        <v>1989</v>
      </c>
      <c r="K142" s="117">
        <f aca="true" t="shared" si="14" ref="K142:K180">IF(J142="","",(2015-J142))</f>
        <v>26</v>
      </c>
      <c r="L142" s="107" t="str">
        <f t="shared" si="12"/>
        <v>OK</v>
      </c>
      <c r="M142" s="105" t="s">
        <v>970</v>
      </c>
    </row>
    <row r="143" spans="1:13" s="122" customFormat="1" ht="13.5">
      <c r="A143" s="105" t="s">
        <v>1042</v>
      </c>
      <c r="B143" s="166" t="s">
        <v>1043</v>
      </c>
      <c r="C143" s="167" t="s">
        <v>1044</v>
      </c>
      <c r="D143" s="148" t="s">
        <v>1235</v>
      </c>
      <c r="E143" s="148"/>
      <c r="F143" s="148" t="str">
        <f t="shared" si="13"/>
        <v>F03</v>
      </c>
      <c r="G143" s="105" t="str">
        <f t="shared" si="11"/>
        <v>宮岡俊勝</v>
      </c>
      <c r="H143" s="148" t="s">
        <v>1053</v>
      </c>
      <c r="I143" s="105" t="s">
        <v>802</v>
      </c>
      <c r="J143" s="116">
        <v>1966</v>
      </c>
      <c r="K143" s="117">
        <f t="shared" si="14"/>
        <v>49</v>
      </c>
      <c r="L143" s="107" t="str">
        <f t="shared" si="12"/>
        <v>OK</v>
      </c>
      <c r="M143" s="105" t="s">
        <v>934</v>
      </c>
    </row>
    <row r="144" spans="1:13" s="122" customFormat="1" ht="13.5">
      <c r="A144" s="105" t="s">
        <v>1045</v>
      </c>
      <c r="B144" s="166" t="s">
        <v>946</v>
      </c>
      <c r="C144" s="166" t="s">
        <v>947</v>
      </c>
      <c r="D144" s="148" t="s">
        <v>1038</v>
      </c>
      <c r="E144" s="148"/>
      <c r="F144" s="148" t="str">
        <f t="shared" si="13"/>
        <v>F04</v>
      </c>
      <c r="G144" s="105" t="str">
        <f t="shared" si="11"/>
        <v>土肥将博</v>
      </c>
      <c r="H144" s="148" t="s">
        <v>1053</v>
      </c>
      <c r="I144" s="105" t="s">
        <v>802</v>
      </c>
      <c r="J144" s="116">
        <v>1964</v>
      </c>
      <c r="K144" s="117">
        <f t="shared" si="14"/>
        <v>51</v>
      </c>
      <c r="L144" s="107" t="str">
        <f t="shared" si="12"/>
        <v>OK</v>
      </c>
      <c r="M144" s="108" t="s">
        <v>373</v>
      </c>
    </row>
    <row r="145" spans="1:13" s="122" customFormat="1" ht="13.5">
      <c r="A145" s="105" t="s">
        <v>1046</v>
      </c>
      <c r="B145" s="166" t="s">
        <v>357</v>
      </c>
      <c r="C145" s="166" t="s">
        <v>1047</v>
      </c>
      <c r="D145" s="148" t="s">
        <v>1050</v>
      </c>
      <c r="E145" s="148"/>
      <c r="F145" s="148" t="str">
        <f>A145</f>
        <v>F05</v>
      </c>
      <c r="G145" s="105" t="str">
        <f>B145&amp;C145</f>
        <v>奥内栄治</v>
      </c>
      <c r="H145" s="148" t="s">
        <v>1053</v>
      </c>
      <c r="I145" s="105" t="s">
        <v>802</v>
      </c>
      <c r="J145" s="116">
        <v>1969</v>
      </c>
      <c r="K145" s="117">
        <f t="shared" si="14"/>
        <v>46</v>
      </c>
      <c r="L145" s="107" t="str">
        <f t="shared" si="12"/>
        <v>OK</v>
      </c>
      <c r="M145" s="108" t="s">
        <v>373</v>
      </c>
    </row>
    <row r="146" spans="1:13" s="122" customFormat="1" ht="13.5">
      <c r="A146" s="105" t="s">
        <v>1048</v>
      </c>
      <c r="B146" s="166" t="s">
        <v>1049</v>
      </c>
      <c r="C146" s="166" t="s">
        <v>1141</v>
      </c>
      <c r="D146" s="148" t="s">
        <v>1038</v>
      </c>
      <c r="E146" s="148"/>
      <c r="F146" s="148" t="str">
        <f>A146</f>
        <v>F06</v>
      </c>
      <c r="G146" s="105" t="str">
        <f>B146&amp;C146</f>
        <v>油利 享</v>
      </c>
      <c r="H146" s="148" t="s">
        <v>1053</v>
      </c>
      <c r="I146" s="105" t="s">
        <v>369</v>
      </c>
      <c r="J146" s="116">
        <v>1955</v>
      </c>
      <c r="K146" s="117">
        <f t="shared" si="14"/>
        <v>60</v>
      </c>
      <c r="L146" s="107" t="str">
        <f t="shared" si="12"/>
        <v>OK</v>
      </c>
      <c r="M146" s="110" t="s">
        <v>378</v>
      </c>
    </row>
    <row r="147" spans="1:13" s="122" customFormat="1" ht="13.5">
      <c r="A147" s="105" t="s">
        <v>162</v>
      </c>
      <c r="B147" s="166" t="s">
        <v>948</v>
      </c>
      <c r="C147" s="166" t="s">
        <v>949</v>
      </c>
      <c r="D147" s="148" t="s">
        <v>1041</v>
      </c>
      <c r="E147" s="148"/>
      <c r="F147" s="148" t="str">
        <f t="shared" si="13"/>
        <v>F07</v>
      </c>
      <c r="G147" s="105" t="str">
        <f t="shared" si="11"/>
        <v>鈴木英夫</v>
      </c>
      <c r="H147" s="148" t="s">
        <v>1053</v>
      </c>
      <c r="I147" s="105" t="s">
        <v>802</v>
      </c>
      <c r="J147" s="116">
        <v>1955</v>
      </c>
      <c r="K147" s="117">
        <f t="shared" si="14"/>
        <v>60</v>
      </c>
      <c r="L147" s="107" t="str">
        <f t="shared" si="12"/>
        <v>OK</v>
      </c>
      <c r="M147" s="110" t="s">
        <v>378</v>
      </c>
    </row>
    <row r="148" spans="1:13" s="122" customFormat="1" ht="13.5">
      <c r="A148" s="105" t="s">
        <v>163</v>
      </c>
      <c r="B148" s="166" t="s">
        <v>950</v>
      </c>
      <c r="C148" s="166" t="s">
        <v>893</v>
      </c>
      <c r="D148" s="148" t="s">
        <v>1041</v>
      </c>
      <c r="E148" s="148"/>
      <c r="F148" s="148" t="str">
        <f t="shared" si="13"/>
        <v>F08</v>
      </c>
      <c r="G148" s="105" t="str">
        <f t="shared" si="11"/>
        <v>長谷出浩</v>
      </c>
      <c r="H148" s="148" t="s">
        <v>1053</v>
      </c>
      <c r="I148" s="105" t="s">
        <v>802</v>
      </c>
      <c r="J148" s="116">
        <v>1960</v>
      </c>
      <c r="K148" s="117">
        <f t="shared" si="14"/>
        <v>55</v>
      </c>
      <c r="L148" s="107" t="str">
        <f t="shared" si="12"/>
        <v>OK</v>
      </c>
      <c r="M148" s="110" t="s">
        <v>378</v>
      </c>
    </row>
    <row r="149" spans="1:13" s="122" customFormat="1" ht="13.5">
      <c r="A149" s="105" t="s">
        <v>164</v>
      </c>
      <c r="B149" s="166" t="s">
        <v>951</v>
      </c>
      <c r="C149" s="166" t="s">
        <v>832</v>
      </c>
      <c r="D149" s="148" t="s">
        <v>1041</v>
      </c>
      <c r="E149" s="148"/>
      <c r="F149" s="148" t="str">
        <f t="shared" si="13"/>
        <v>F09</v>
      </c>
      <c r="G149" s="105" t="str">
        <f t="shared" si="11"/>
        <v>山崎 豊</v>
      </c>
      <c r="H149" s="148" t="s">
        <v>1053</v>
      </c>
      <c r="I149" s="105" t="s">
        <v>802</v>
      </c>
      <c r="J149" s="116">
        <v>1975</v>
      </c>
      <c r="K149" s="117">
        <f t="shared" si="14"/>
        <v>40</v>
      </c>
      <c r="L149" s="107" t="str">
        <f t="shared" si="12"/>
        <v>OK</v>
      </c>
      <c r="M149" s="110" t="s">
        <v>378</v>
      </c>
    </row>
    <row r="150" spans="1:13" s="122" customFormat="1" ht="13.5">
      <c r="A150" s="105" t="s">
        <v>165</v>
      </c>
      <c r="B150" s="166" t="s">
        <v>841</v>
      </c>
      <c r="C150" s="166" t="s">
        <v>952</v>
      </c>
      <c r="D150" s="148" t="s">
        <v>1236</v>
      </c>
      <c r="E150" s="148"/>
      <c r="F150" s="148" t="str">
        <f t="shared" si="13"/>
        <v>F10</v>
      </c>
      <c r="G150" s="105" t="str">
        <f t="shared" si="11"/>
        <v>田中伸一</v>
      </c>
      <c r="H150" s="148" t="s">
        <v>1053</v>
      </c>
      <c r="I150" s="105" t="s">
        <v>802</v>
      </c>
      <c r="J150" s="116">
        <v>1964</v>
      </c>
      <c r="K150" s="117">
        <f t="shared" si="14"/>
        <v>51</v>
      </c>
      <c r="L150" s="107" t="str">
        <f t="shared" si="12"/>
        <v>OK</v>
      </c>
      <c r="M150" s="108" t="s">
        <v>932</v>
      </c>
    </row>
    <row r="151" spans="1:13" s="122" customFormat="1" ht="13.5">
      <c r="A151" s="105" t="s">
        <v>166</v>
      </c>
      <c r="B151" s="166" t="s">
        <v>889</v>
      </c>
      <c r="C151" s="167" t="s">
        <v>890</v>
      </c>
      <c r="D151" s="148" t="s">
        <v>1041</v>
      </c>
      <c r="E151" s="148"/>
      <c r="F151" s="148" t="str">
        <f t="shared" si="13"/>
        <v>F11</v>
      </c>
      <c r="G151" s="105" t="str">
        <f t="shared" si="11"/>
        <v>小路  貴</v>
      </c>
      <c r="H151" s="148" t="s">
        <v>1053</v>
      </c>
      <c r="I151" s="105" t="s">
        <v>802</v>
      </c>
      <c r="J151" s="116">
        <v>1970</v>
      </c>
      <c r="K151" s="117">
        <f t="shared" si="14"/>
        <v>45</v>
      </c>
      <c r="L151" s="107" t="str">
        <f t="shared" si="12"/>
        <v>OK</v>
      </c>
      <c r="M151" s="108" t="s">
        <v>931</v>
      </c>
    </row>
    <row r="152" spans="1:20" s="122" customFormat="1" ht="13.5">
      <c r="A152" s="105" t="s">
        <v>167</v>
      </c>
      <c r="B152" s="106" t="s">
        <v>837</v>
      </c>
      <c r="C152" s="106" t="s">
        <v>1082</v>
      </c>
      <c r="D152" s="105" t="s">
        <v>1050</v>
      </c>
      <c r="E152" s="105"/>
      <c r="F152" s="107" t="str">
        <f>A152</f>
        <v>F12</v>
      </c>
      <c r="G152" s="105" t="str">
        <f>B152&amp;C152</f>
        <v>山本将義</v>
      </c>
      <c r="H152" s="148" t="s">
        <v>1053</v>
      </c>
      <c r="I152" s="109" t="s">
        <v>369</v>
      </c>
      <c r="J152" s="119">
        <v>1986</v>
      </c>
      <c r="K152" s="117">
        <f t="shared" si="14"/>
        <v>29</v>
      </c>
      <c r="L152" s="107" t="str">
        <f t="shared" si="12"/>
        <v>OK</v>
      </c>
      <c r="M152" s="108" t="s">
        <v>375</v>
      </c>
      <c r="T152" s="140"/>
    </row>
    <row r="153" spans="1:13" s="122" customFormat="1" ht="13.5">
      <c r="A153" s="105" t="s">
        <v>168</v>
      </c>
      <c r="B153" s="166" t="s">
        <v>1083</v>
      </c>
      <c r="C153" s="166" t="s">
        <v>1084</v>
      </c>
      <c r="D153" s="148" t="s">
        <v>1041</v>
      </c>
      <c r="E153" s="148"/>
      <c r="F153" s="148" t="str">
        <f t="shared" si="13"/>
        <v>F13</v>
      </c>
      <c r="G153" s="105" t="str">
        <f t="shared" si="11"/>
        <v>磯崎太一</v>
      </c>
      <c r="H153" s="148" t="s">
        <v>1053</v>
      </c>
      <c r="I153" s="105" t="s">
        <v>802</v>
      </c>
      <c r="J153" s="116">
        <v>1982</v>
      </c>
      <c r="K153" s="117">
        <f t="shared" si="14"/>
        <v>33</v>
      </c>
      <c r="L153" s="107" t="str">
        <f t="shared" si="12"/>
        <v>OK</v>
      </c>
      <c r="M153" s="108" t="s">
        <v>1142</v>
      </c>
    </row>
    <row r="154" spans="1:13" s="122" customFormat="1" ht="13.5">
      <c r="A154" s="105" t="s">
        <v>171</v>
      </c>
      <c r="B154" s="166" t="s">
        <v>891</v>
      </c>
      <c r="C154" s="166" t="s">
        <v>953</v>
      </c>
      <c r="D154" s="148" t="s">
        <v>1038</v>
      </c>
      <c r="E154" s="148"/>
      <c r="F154" s="148" t="str">
        <f t="shared" si="13"/>
        <v>F14</v>
      </c>
      <c r="G154" s="105" t="str">
        <f t="shared" si="11"/>
        <v>清水善弘</v>
      </c>
      <c r="H154" s="148" t="s">
        <v>1053</v>
      </c>
      <c r="I154" s="105" t="s">
        <v>802</v>
      </c>
      <c r="J154" s="116">
        <v>1952</v>
      </c>
      <c r="K154" s="117">
        <f t="shared" si="14"/>
        <v>63</v>
      </c>
      <c r="L154" s="107" t="str">
        <f t="shared" si="12"/>
        <v>OK</v>
      </c>
      <c r="M154" s="108" t="s">
        <v>373</v>
      </c>
    </row>
    <row r="155" spans="1:13" s="122" customFormat="1" ht="13.5">
      <c r="A155" s="105" t="s">
        <v>172</v>
      </c>
      <c r="B155" s="166" t="s">
        <v>892</v>
      </c>
      <c r="C155" s="166" t="s">
        <v>1143</v>
      </c>
      <c r="D155" s="148" t="s">
        <v>1041</v>
      </c>
      <c r="E155" s="148"/>
      <c r="F155" s="148" t="str">
        <f t="shared" si="13"/>
        <v>F15</v>
      </c>
      <c r="G155" s="105" t="str">
        <f t="shared" si="11"/>
        <v>田村 浩</v>
      </c>
      <c r="H155" s="148" t="s">
        <v>1053</v>
      </c>
      <c r="I155" s="105" t="s">
        <v>802</v>
      </c>
      <c r="J155" s="116">
        <v>1960</v>
      </c>
      <c r="K155" s="117">
        <f t="shared" si="14"/>
        <v>55</v>
      </c>
      <c r="L155" s="107" t="str">
        <f t="shared" si="12"/>
        <v>OK</v>
      </c>
      <c r="M155" s="108" t="s">
        <v>375</v>
      </c>
    </row>
    <row r="156" spans="1:20" s="122" customFormat="1" ht="13.5">
      <c r="A156" s="105" t="s">
        <v>173</v>
      </c>
      <c r="B156" s="105" t="s">
        <v>1144</v>
      </c>
      <c r="C156" s="105" t="s">
        <v>1145</v>
      </c>
      <c r="D156" s="105" t="s">
        <v>1041</v>
      </c>
      <c r="E156" s="105"/>
      <c r="F156" s="105" t="str">
        <f>A156</f>
        <v>F16</v>
      </c>
      <c r="G156" s="105" t="str">
        <f t="shared" si="11"/>
        <v>細見征生</v>
      </c>
      <c r="H156" s="148" t="s">
        <v>1053</v>
      </c>
      <c r="I156" s="105" t="s">
        <v>802</v>
      </c>
      <c r="J156" s="116">
        <v>1965</v>
      </c>
      <c r="K156" s="117">
        <f t="shared" si="14"/>
        <v>50</v>
      </c>
      <c r="L156" s="107" t="str">
        <f t="shared" si="12"/>
        <v>OK</v>
      </c>
      <c r="M156" s="105" t="s">
        <v>934</v>
      </c>
      <c r="T156" s="140"/>
    </row>
    <row r="157" spans="1:13" s="122" customFormat="1" ht="13.5">
      <c r="A157" s="105" t="s">
        <v>174</v>
      </c>
      <c r="B157" s="167" t="s">
        <v>954</v>
      </c>
      <c r="C157" s="167" t="s">
        <v>955</v>
      </c>
      <c r="D157" s="148" t="s">
        <v>1038</v>
      </c>
      <c r="E157" s="148"/>
      <c r="F157" s="148" t="str">
        <f t="shared" si="13"/>
        <v>F17</v>
      </c>
      <c r="G157" s="105" t="str">
        <f t="shared" si="11"/>
        <v>三代康成</v>
      </c>
      <c r="H157" s="148" t="s">
        <v>1053</v>
      </c>
      <c r="I157" s="105" t="s">
        <v>802</v>
      </c>
      <c r="J157" s="116">
        <v>1968</v>
      </c>
      <c r="K157" s="117">
        <f t="shared" si="14"/>
        <v>47</v>
      </c>
      <c r="L157" s="107" t="str">
        <f t="shared" si="12"/>
        <v>OK</v>
      </c>
      <c r="M157" s="108" t="s">
        <v>373</v>
      </c>
    </row>
    <row r="158" spans="1:13" s="122" customFormat="1" ht="13.5">
      <c r="A158" s="105" t="s">
        <v>175</v>
      </c>
      <c r="B158" s="167" t="s">
        <v>956</v>
      </c>
      <c r="C158" s="167" t="s">
        <v>957</v>
      </c>
      <c r="D158" s="148" t="s">
        <v>1038</v>
      </c>
      <c r="E158" s="148"/>
      <c r="F158" s="148" t="str">
        <f t="shared" si="13"/>
        <v>F18</v>
      </c>
      <c r="G158" s="105" t="str">
        <f t="shared" si="11"/>
        <v>水本淳史</v>
      </c>
      <c r="H158" s="148" t="s">
        <v>1053</v>
      </c>
      <c r="I158" s="105" t="s">
        <v>802</v>
      </c>
      <c r="J158" s="116">
        <v>1970</v>
      </c>
      <c r="K158" s="117">
        <f t="shared" si="14"/>
        <v>45</v>
      </c>
      <c r="L158" s="107" t="str">
        <f t="shared" si="12"/>
        <v>OK</v>
      </c>
      <c r="M158" s="155" t="s">
        <v>375</v>
      </c>
    </row>
    <row r="159" spans="1:13" s="122" customFormat="1" ht="13.5">
      <c r="A159" s="105" t="s">
        <v>176</v>
      </c>
      <c r="B159" s="166" t="s">
        <v>894</v>
      </c>
      <c r="C159" s="166" t="s">
        <v>895</v>
      </c>
      <c r="D159" s="148" t="s">
        <v>1237</v>
      </c>
      <c r="E159" s="148"/>
      <c r="F159" s="148" t="str">
        <f>A159</f>
        <v>F19</v>
      </c>
      <c r="G159" s="105" t="str">
        <f>B159&amp;C159</f>
        <v>森本進太郎</v>
      </c>
      <c r="H159" s="148" t="s">
        <v>1053</v>
      </c>
      <c r="I159" s="105" t="s">
        <v>802</v>
      </c>
      <c r="J159" s="116">
        <v>1971</v>
      </c>
      <c r="K159" s="117">
        <f t="shared" si="14"/>
        <v>44</v>
      </c>
      <c r="L159" s="107" t="str">
        <f t="shared" si="12"/>
        <v>OK</v>
      </c>
      <c r="M159" s="108" t="s">
        <v>977</v>
      </c>
    </row>
    <row r="160" spans="1:19" s="122" customFormat="1" ht="13.5">
      <c r="A160" s="105" t="s">
        <v>177</v>
      </c>
      <c r="B160" s="106" t="s">
        <v>887</v>
      </c>
      <c r="C160" s="106" t="s">
        <v>888</v>
      </c>
      <c r="D160" s="148" t="s">
        <v>1238</v>
      </c>
      <c r="E160" s="105"/>
      <c r="F160" s="107" t="str">
        <f>A160</f>
        <v>F20</v>
      </c>
      <c r="G160" s="105" t="str">
        <f>B160&amp;C160</f>
        <v>軽部純一</v>
      </c>
      <c r="H160" s="148" t="s">
        <v>1053</v>
      </c>
      <c r="I160" s="109" t="s">
        <v>369</v>
      </c>
      <c r="J160" s="119">
        <v>1984</v>
      </c>
      <c r="K160" s="117">
        <f t="shared" si="14"/>
        <v>31</v>
      </c>
      <c r="L160" s="107" t="str">
        <f t="shared" si="12"/>
        <v>OK</v>
      </c>
      <c r="M160" s="105" t="s">
        <v>976</v>
      </c>
      <c r="S160" s="140"/>
    </row>
    <row r="161" spans="1:19" s="122" customFormat="1" ht="13.5">
      <c r="A161" s="105" t="s">
        <v>178</v>
      </c>
      <c r="B161" s="106" t="s">
        <v>1146</v>
      </c>
      <c r="C161" s="106" t="s">
        <v>1147</v>
      </c>
      <c r="D161" s="148" t="s">
        <v>1041</v>
      </c>
      <c r="E161" s="105"/>
      <c r="F161" s="105" t="str">
        <f>A161</f>
        <v>F21</v>
      </c>
      <c r="G161" s="105" t="str">
        <f t="shared" si="11"/>
        <v>上田 哲</v>
      </c>
      <c r="H161" s="148" t="s">
        <v>1053</v>
      </c>
      <c r="I161" s="105" t="s">
        <v>802</v>
      </c>
      <c r="J161" s="116">
        <v>1960</v>
      </c>
      <c r="K161" s="117">
        <f t="shared" si="14"/>
        <v>55</v>
      </c>
      <c r="L161" s="107" t="str">
        <f t="shared" si="12"/>
        <v>OK</v>
      </c>
      <c r="M161" s="111" t="s">
        <v>378</v>
      </c>
      <c r="R161" s="140"/>
      <c r="S161" s="140"/>
    </row>
    <row r="162" spans="1:16" s="122" customFormat="1" ht="13.5">
      <c r="A162" s="105" t="s">
        <v>179</v>
      </c>
      <c r="B162" s="106" t="s">
        <v>1148</v>
      </c>
      <c r="C162" s="106" t="s">
        <v>1149</v>
      </c>
      <c r="D162" s="148" t="s">
        <v>1239</v>
      </c>
      <c r="E162" s="105"/>
      <c r="F162" s="105" t="str">
        <f>A162</f>
        <v>F22</v>
      </c>
      <c r="G162" s="105" t="str">
        <f t="shared" si="11"/>
        <v>用田政晴</v>
      </c>
      <c r="H162" s="148" t="s">
        <v>1053</v>
      </c>
      <c r="I162" s="105" t="s">
        <v>802</v>
      </c>
      <c r="J162" s="116">
        <v>1955</v>
      </c>
      <c r="K162" s="117">
        <f t="shared" si="14"/>
        <v>60</v>
      </c>
      <c r="L162" s="107" t="str">
        <f t="shared" si="12"/>
        <v>OK</v>
      </c>
      <c r="M162" s="105" t="s">
        <v>375</v>
      </c>
      <c r="P162" s="140"/>
    </row>
    <row r="163" spans="1:13" s="122" customFormat="1" ht="13.5">
      <c r="A163" s="105" t="s">
        <v>180</v>
      </c>
      <c r="B163" s="209" t="s">
        <v>1146</v>
      </c>
      <c r="C163" s="209" t="s">
        <v>1150</v>
      </c>
      <c r="D163" s="148" t="s">
        <v>1041</v>
      </c>
      <c r="E163" s="148"/>
      <c r="F163" s="148" t="str">
        <f t="shared" si="13"/>
        <v>F23</v>
      </c>
      <c r="G163" s="105" t="str">
        <f t="shared" si="11"/>
        <v>上田きよみ</v>
      </c>
      <c r="H163" s="148" t="s">
        <v>1053</v>
      </c>
      <c r="I163" s="105" t="s">
        <v>1034</v>
      </c>
      <c r="J163" s="116">
        <v>1960</v>
      </c>
      <c r="K163" s="117">
        <f t="shared" si="14"/>
        <v>55</v>
      </c>
      <c r="L163" s="107" t="str">
        <f t="shared" si="12"/>
        <v>OK</v>
      </c>
      <c r="M163" s="110" t="s">
        <v>378</v>
      </c>
    </row>
    <row r="164" spans="1:13" s="122" customFormat="1" ht="13.5">
      <c r="A164" s="105" t="s">
        <v>181</v>
      </c>
      <c r="B164" s="111" t="s">
        <v>1148</v>
      </c>
      <c r="C164" s="111" t="s">
        <v>1151</v>
      </c>
      <c r="D164" s="148" t="s">
        <v>1041</v>
      </c>
      <c r="E164" s="105"/>
      <c r="F164" s="107" t="str">
        <f t="shared" si="13"/>
        <v>F24</v>
      </c>
      <c r="G164" s="105" t="str">
        <f t="shared" si="11"/>
        <v>用田陽子</v>
      </c>
      <c r="H164" s="148" t="s">
        <v>1053</v>
      </c>
      <c r="I164" s="109" t="s">
        <v>1034</v>
      </c>
      <c r="J164" s="119">
        <v>1957</v>
      </c>
      <c r="K164" s="117">
        <f t="shared" si="14"/>
        <v>58</v>
      </c>
      <c r="L164" s="107" t="str">
        <f t="shared" si="12"/>
        <v>OK</v>
      </c>
      <c r="M164" s="105" t="s">
        <v>375</v>
      </c>
    </row>
    <row r="165" spans="1:13" s="122" customFormat="1" ht="13.5">
      <c r="A165" s="105" t="s">
        <v>182</v>
      </c>
      <c r="B165" s="111" t="s">
        <v>896</v>
      </c>
      <c r="C165" s="111" t="s">
        <v>1240</v>
      </c>
      <c r="D165" s="148" t="s">
        <v>1241</v>
      </c>
      <c r="E165" s="105"/>
      <c r="F165" s="105" t="str">
        <f t="shared" si="13"/>
        <v>F25</v>
      </c>
      <c r="G165" s="105" t="str">
        <f t="shared" si="11"/>
        <v>岩崎ひとみ</v>
      </c>
      <c r="H165" s="148" t="s">
        <v>1053</v>
      </c>
      <c r="I165" s="109" t="s">
        <v>1034</v>
      </c>
      <c r="J165" s="116">
        <v>1976</v>
      </c>
      <c r="K165" s="117">
        <f t="shared" si="14"/>
        <v>39</v>
      </c>
      <c r="L165" s="107" t="str">
        <f t="shared" si="12"/>
        <v>OK</v>
      </c>
      <c r="M165" s="105" t="s">
        <v>375</v>
      </c>
    </row>
    <row r="166" spans="1:13" s="122" customFormat="1" ht="13.5">
      <c r="A166" s="105" t="s">
        <v>183</v>
      </c>
      <c r="B166" s="111" t="s">
        <v>357</v>
      </c>
      <c r="C166" s="111" t="s">
        <v>1019</v>
      </c>
      <c r="D166" s="148" t="s">
        <v>1050</v>
      </c>
      <c r="E166" s="105" t="s">
        <v>1051</v>
      </c>
      <c r="F166" s="107" t="str">
        <f t="shared" si="13"/>
        <v>F26</v>
      </c>
      <c r="G166" s="105" t="str">
        <f t="shared" si="11"/>
        <v>奥内菜々</v>
      </c>
      <c r="H166" s="148" t="s">
        <v>1053</v>
      </c>
      <c r="I166" s="109" t="s">
        <v>1034</v>
      </c>
      <c r="J166" s="119">
        <v>1999</v>
      </c>
      <c r="K166" s="117">
        <f t="shared" si="14"/>
        <v>16</v>
      </c>
      <c r="L166" s="107" t="str">
        <f t="shared" si="12"/>
        <v>OK</v>
      </c>
      <c r="M166" s="105" t="s">
        <v>373</v>
      </c>
    </row>
    <row r="167" spans="1:13" s="122" customFormat="1" ht="13.5">
      <c r="A167" s="105" t="s">
        <v>184</v>
      </c>
      <c r="B167" s="110" t="s">
        <v>1020</v>
      </c>
      <c r="C167" s="110" t="s">
        <v>1021</v>
      </c>
      <c r="D167" s="148" t="s">
        <v>1050</v>
      </c>
      <c r="E167" s="105" t="s">
        <v>1051</v>
      </c>
      <c r="F167" s="107" t="str">
        <f t="shared" si="13"/>
        <v>F27</v>
      </c>
      <c r="G167" s="105" t="str">
        <f t="shared" si="11"/>
        <v>植田早耶</v>
      </c>
      <c r="H167" s="148" t="s">
        <v>1053</v>
      </c>
      <c r="I167" s="109" t="s">
        <v>1034</v>
      </c>
      <c r="J167" s="119">
        <v>1999</v>
      </c>
      <c r="K167" s="117">
        <f>IF(J167="","",(2015-J167))</f>
        <v>16</v>
      </c>
      <c r="L167" s="107" t="str">
        <f t="shared" si="12"/>
        <v>OK</v>
      </c>
      <c r="M167" s="111" t="s">
        <v>378</v>
      </c>
    </row>
    <row r="168" spans="1:13" s="122" customFormat="1" ht="13.5">
      <c r="A168" s="105" t="s">
        <v>185</v>
      </c>
      <c r="B168" s="111" t="s">
        <v>964</v>
      </c>
      <c r="C168" s="111" t="s">
        <v>965</v>
      </c>
      <c r="D168" s="148" t="s">
        <v>1041</v>
      </c>
      <c r="E168" s="105"/>
      <c r="F168" s="107" t="str">
        <f t="shared" si="13"/>
        <v>F28</v>
      </c>
      <c r="G168" s="105" t="str">
        <f t="shared" si="11"/>
        <v>藤川和美</v>
      </c>
      <c r="H168" s="148" t="s">
        <v>1053</v>
      </c>
      <c r="I168" s="109" t="s">
        <v>1034</v>
      </c>
      <c r="J168" s="119">
        <v>1973</v>
      </c>
      <c r="K168" s="117">
        <f t="shared" si="14"/>
        <v>42</v>
      </c>
      <c r="L168" s="107" t="str">
        <f t="shared" si="12"/>
        <v>OK</v>
      </c>
      <c r="M168" s="105" t="s">
        <v>327</v>
      </c>
    </row>
    <row r="169" spans="1:13" s="122" customFormat="1" ht="13.5">
      <c r="A169" s="105" t="s">
        <v>186</v>
      </c>
      <c r="B169" s="111" t="s">
        <v>914</v>
      </c>
      <c r="C169" s="111" t="s">
        <v>963</v>
      </c>
      <c r="D169" s="148" t="s">
        <v>1041</v>
      </c>
      <c r="E169" s="105"/>
      <c r="F169" s="107" t="str">
        <f t="shared" si="13"/>
        <v>F29</v>
      </c>
      <c r="G169" s="105" t="str">
        <f t="shared" si="11"/>
        <v>中川由紀子</v>
      </c>
      <c r="H169" s="148" t="s">
        <v>1053</v>
      </c>
      <c r="I169" s="109" t="s">
        <v>1034</v>
      </c>
      <c r="J169" s="119">
        <v>1965</v>
      </c>
      <c r="K169" s="117">
        <f t="shared" si="14"/>
        <v>50</v>
      </c>
      <c r="L169" s="107" t="str">
        <f t="shared" si="12"/>
        <v>OK</v>
      </c>
      <c r="M169" s="105" t="s">
        <v>375</v>
      </c>
    </row>
    <row r="170" spans="1:13" s="122" customFormat="1" ht="13.5">
      <c r="A170" s="105" t="s">
        <v>187</v>
      </c>
      <c r="B170" s="111" t="s">
        <v>901</v>
      </c>
      <c r="C170" s="111" t="s">
        <v>902</v>
      </c>
      <c r="D170" s="148" t="s">
        <v>1242</v>
      </c>
      <c r="E170" s="105"/>
      <c r="F170" s="105" t="str">
        <f t="shared" si="13"/>
        <v>F30</v>
      </c>
      <c r="G170" s="105" t="str">
        <f t="shared" si="11"/>
        <v>平岩とも江</v>
      </c>
      <c r="H170" s="148" t="s">
        <v>1053</v>
      </c>
      <c r="I170" s="109" t="s">
        <v>1034</v>
      </c>
      <c r="J170" s="116">
        <v>1962</v>
      </c>
      <c r="K170" s="117">
        <f t="shared" si="14"/>
        <v>53</v>
      </c>
      <c r="L170" s="107" t="str">
        <f t="shared" si="12"/>
        <v>OK</v>
      </c>
      <c r="M170" s="105" t="s">
        <v>978</v>
      </c>
    </row>
    <row r="171" spans="1:13" s="122" customFormat="1" ht="13.5">
      <c r="A171" s="105" t="s">
        <v>188</v>
      </c>
      <c r="B171" s="111" t="s">
        <v>1026</v>
      </c>
      <c r="C171" s="111" t="s">
        <v>1090</v>
      </c>
      <c r="D171" s="105" t="s">
        <v>1041</v>
      </c>
      <c r="E171" s="105"/>
      <c r="F171" s="107" t="str">
        <f>A171</f>
        <v>F31</v>
      </c>
      <c r="G171" s="105" t="s">
        <v>1091</v>
      </c>
      <c r="H171" s="148" t="s">
        <v>1092</v>
      </c>
      <c r="I171" s="109" t="s">
        <v>1034</v>
      </c>
      <c r="J171" s="119">
        <v>1994</v>
      </c>
      <c r="K171" s="117">
        <f t="shared" si="14"/>
        <v>21</v>
      </c>
      <c r="L171" s="107" t="str">
        <f t="shared" si="12"/>
        <v>OK</v>
      </c>
      <c r="M171" s="105" t="s">
        <v>977</v>
      </c>
    </row>
    <row r="172" spans="1:13" s="122" customFormat="1" ht="13.5">
      <c r="A172" s="105" t="s">
        <v>189</v>
      </c>
      <c r="B172" s="111" t="s">
        <v>1152</v>
      </c>
      <c r="C172" s="111" t="s">
        <v>1153</v>
      </c>
      <c r="D172" s="105" t="s">
        <v>1041</v>
      </c>
      <c r="E172" s="105"/>
      <c r="F172" s="107" t="str">
        <f>A172</f>
        <v>F32</v>
      </c>
      <c r="G172" s="105" t="s">
        <v>1154</v>
      </c>
      <c r="H172" s="148" t="s">
        <v>1053</v>
      </c>
      <c r="I172" s="109" t="s">
        <v>1034</v>
      </c>
      <c r="J172" s="119">
        <v>1988</v>
      </c>
      <c r="K172" s="117">
        <f t="shared" si="14"/>
        <v>27</v>
      </c>
      <c r="L172" s="107" t="str">
        <f t="shared" si="12"/>
        <v>OK</v>
      </c>
      <c r="M172" s="105" t="s">
        <v>931</v>
      </c>
    </row>
    <row r="173" spans="1:13" s="122" customFormat="1" ht="13.5">
      <c r="A173" s="105" t="s">
        <v>191</v>
      </c>
      <c r="B173" s="111" t="s">
        <v>882</v>
      </c>
      <c r="C173" s="111" t="s">
        <v>959</v>
      </c>
      <c r="D173" s="148" t="s">
        <v>1050</v>
      </c>
      <c r="E173" s="105"/>
      <c r="F173" s="107" t="str">
        <f t="shared" si="13"/>
        <v>F33</v>
      </c>
      <c r="G173" s="105" t="str">
        <f t="shared" si="11"/>
        <v>廣部節恵</v>
      </c>
      <c r="H173" s="148" t="s">
        <v>1053</v>
      </c>
      <c r="I173" s="109" t="s">
        <v>1034</v>
      </c>
      <c r="J173" s="119">
        <v>1961</v>
      </c>
      <c r="K173" s="117">
        <f t="shared" si="14"/>
        <v>54</v>
      </c>
      <c r="L173" s="107" t="str">
        <f t="shared" si="12"/>
        <v>OK</v>
      </c>
      <c r="M173" s="105" t="s">
        <v>375</v>
      </c>
    </row>
    <row r="174" spans="1:13" s="122" customFormat="1" ht="13.5">
      <c r="A174" s="105" t="s">
        <v>192</v>
      </c>
      <c r="B174" s="111" t="s">
        <v>903</v>
      </c>
      <c r="C174" s="111" t="s">
        <v>904</v>
      </c>
      <c r="D174" s="148" t="s">
        <v>1041</v>
      </c>
      <c r="E174" s="105"/>
      <c r="F174" s="107" t="str">
        <f t="shared" si="13"/>
        <v>F34</v>
      </c>
      <c r="G174" s="105" t="str">
        <f t="shared" si="11"/>
        <v>松井美和子</v>
      </c>
      <c r="H174" s="148" t="s">
        <v>1053</v>
      </c>
      <c r="I174" s="109" t="s">
        <v>1034</v>
      </c>
      <c r="J174" s="119">
        <v>1969</v>
      </c>
      <c r="K174" s="117">
        <f t="shared" si="14"/>
        <v>46</v>
      </c>
      <c r="L174" s="107" t="str">
        <f t="shared" si="12"/>
        <v>OK</v>
      </c>
      <c r="M174" s="105" t="s">
        <v>932</v>
      </c>
    </row>
    <row r="175" spans="1:13" s="122" customFormat="1" ht="13.5">
      <c r="A175" s="105" t="s">
        <v>193</v>
      </c>
      <c r="B175" s="111" t="s">
        <v>954</v>
      </c>
      <c r="C175" s="111" t="s">
        <v>961</v>
      </c>
      <c r="D175" s="148" t="s">
        <v>1050</v>
      </c>
      <c r="E175" s="105"/>
      <c r="F175" s="105" t="str">
        <f t="shared" si="13"/>
        <v>F35</v>
      </c>
      <c r="G175" s="105" t="str">
        <f t="shared" si="11"/>
        <v>三代梨絵</v>
      </c>
      <c r="H175" s="148" t="s">
        <v>1053</v>
      </c>
      <c r="I175" s="109" t="s">
        <v>1034</v>
      </c>
      <c r="J175" s="116">
        <v>1976</v>
      </c>
      <c r="K175" s="117">
        <f t="shared" si="14"/>
        <v>39</v>
      </c>
      <c r="L175" s="107" t="str">
        <f t="shared" si="12"/>
        <v>OK</v>
      </c>
      <c r="M175" s="105" t="s">
        <v>373</v>
      </c>
    </row>
    <row r="176" spans="1:13" s="122" customFormat="1" ht="13.5">
      <c r="A176" s="105" t="s">
        <v>194</v>
      </c>
      <c r="B176" s="111" t="s">
        <v>946</v>
      </c>
      <c r="C176" s="111" t="s">
        <v>962</v>
      </c>
      <c r="D176" s="148" t="s">
        <v>1041</v>
      </c>
      <c r="E176" s="105"/>
      <c r="F176" s="107" t="str">
        <f t="shared" si="13"/>
        <v>F36</v>
      </c>
      <c r="G176" s="105" t="str">
        <f t="shared" si="11"/>
        <v>土肥祐子</v>
      </c>
      <c r="H176" s="148" t="s">
        <v>1053</v>
      </c>
      <c r="I176" s="109" t="s">
        <v>1034</v>
      </c>
      <c r="J176" s="119">
        <v>1971</v>
      </c>
      <c r="K176" s="117">
        <f t="shared" si="14"/>
        <v>44</v>
      </c>
      <c r="L176" s="107" t="str">
        <f t="shared" si="12"/>
        <v>OK</v>
      </c>
      <c r="M176" s="105" t="s">
        <v>373</v>
      </c>
    </row>
    <row r="177" spans="1:13" s="122" customFormat="1" ht="13.5">
      <c r="A177" s="105" t="s">
        <v>195</v>
      </c>
      <c r="B177" s="110" t="s">
        <v>196</v>
      </c>
      <c r="C177" s="110" t="s">
        <v>908</v>
      </c>
      <c r="D177" s="148" t="s">
        <v>1041</v>
      </c>
      <c r="E177" s="105"/>
      <c r="F177" s="107" t="str">
        <f t="shared" si="13"/>
        <v>F37</v>
      </c>
      <c r="G177" s="105" t="str">
        <f t="shared" si="11"/>
        <v>家倉美弥子</v>
      </c>
      <c r="H177" s="148" t="s">
        <v>1053</v>
      </c>
      <c r="I177" s="109" t="s">
        <v>1034</v>
      </c>
      <c r="J177" s="119">
        <v>1977</v>
      </c>
      <c r="K177" s="117">
        <f t="shared" si="14"/>
        <v>38</v>
      </c>
      <c r="L177" s="107" t="str">
        <f t="shared" si="12"/>
        <v>OK</v>
      </c>
      <c r="M177" s="105" t="s">
        <v>932</v>
      </c>
    </row>
    <row r="178" spans="1:13" s="122" customFormat="1" ht="13.5">
      <c r="A178" s="105" t="s">
        <v>197</v>
      </c>
      <c r="B178" s="111" t="s">
        <v>1155</v>
      </c>
      <c r="C178" s="111" t="s">
        <v>1156</v>
      </c>
      <c r="D178" s="148" t="s">
        <v>1041</v>
      </c>
      <c r="E178" s="105"/>
      <c r="F178" s="107" t="str">
        <f t="shared" si="13"/>
        <v>F38</v>
      </c>
      <c r="G178" s="105" t="str">
        <f t="shared" si="11"/>
        <v>中島宏美</v>
      </c>
      <c r="H178" s="148" t="s">
        <v>1053</v>
      </c>
      <c r="I178" s="109" t="s">
        <v>1034</v>
      </c>
      <c r="J178" s="119">
        <v>1979</v>
      </c>
      <c r="K178" s="117">
        <f t="shared" si="14"/>
        <v>36</v>
      </c>
      <c r="L178" s="107" t="str">
        <f t="shared" si="12"/>
        <v>OK</v>
      </c>
      <c r="M178" s="105" t="s">
        <v>934</v>
      </c>
    </row>
    <row r="179" spans="1:13" s="122" customFormat="1" ht="13.5">
      <c r="A179" s="105" t="s">
        <v>198</v>
      </c>
      <c r="B179" s="111" t="s">
        <v>199</v>
      </c>
      <c r="C179" s="111" t="s">
        <v>897</v>
      </c>
      <c r="D179" s="105" t="s">
        <v>1041</v>
      </c>
      <c r="E179" s="105"/>
      <c r="F179" s="107" t="str">
        <f t="shared" si="13"/>
        <v>F39</v>
      </c>
      <c r="G179" s="105" t="str">
        <f t="shared" si="11"/>
        <v>酒居美代子</v>
      </c>
      <c r="H179" s="148" t="s">
        <v>1053</v>
      </c>
      <c r="I179" s="109" t="s">
        <v>1034</v>
      </c>
      <c r="J179" s="119">
        <v>1957</v>
      </c>
      <c r="K179" s="117">
        <f t="shared" si="14"/>
        <v>58</v>
      </c>
      <c r="L179" s="107" t="str">
        <f t="shared" si="12"/>
        <v>OK</v>
      </c>
      <c r="M179" s="105" t="s">
        <v>931</v>
      </c>
    </row>
    <row r="180" spans="1:13" s="122" customFormat="1" ht="13.5">
      <c r="A180" s="105" t="s">
        <v>200</v>
      </c>
      <c r="B180" s="111" t="s">
        <v>909</v>
      </c>
      <c r="C180" s="111" t="s">
        <v>910</v>
      </c>
      <c r="D180" s="105" t="s">
        <v>1243</v>
      </c>
      <c r="E180" s="105"/>
      <c r="F180" s="105" t="str">
        <f t="shared" si="13"/>
        <v>F40</v>
      </c>
      <c r="G180" s="105" t="str">
        <f t="shared" si="11"/>
        <v>吉岡京子</v>
      </c>
      <c r="H180" s="148" t="s">
        <v>1053</v>
      </c>
      <c r="I180" s="109" t="s">
        <v>1034</v>
      </c>
      <c r="J180" s="116">
        <v>1959</v>
      </c>
      <c r="K180" s="117">
        <f t="shared" si="14"/>
        <v>56</v>
      </c>
      <c r="L180" s="107" t="str">
        <f t="shared" si="12"/>
        <v>OK</v>
      </c>
      <c r="M180" s="105" t="s">
        <v>1157</v>
      </c>
    </row>
    <row r="181" spans="1:13" s="122" customFormat="1" ht="13.5">
      <c r="A181" s="105"/>
      <c r="B181" s="111"/>
      <c r="C181" s="111"/>
      <c r="D181" s="105"/>
      <c r="E181" s="105"/>
      <c r="F181" s="107"/>
      <c r="G181" s="105"/>
      <c r="H181" s="148"/>
      <c r="I181" s="109"/>
      <c r="J181" s="119"/>
      <c r="K181" s="117"/>
      <c r="L181" s="107"/>
      <c r="M181" s="105"/>
    </row>
    <row r="182" spans="1:13" s="122" customFormat="1" ht="13.5">
      <c r="A182" s="105"/>
      <c r="B182" s="111"/>
      <c r="C182" s="111"/>
      <c r="D182" s="105"/>
      <c r="E182" s="105"/>
      <c r="F182" s="107"/>
      <c r="G182" s="105"/>
      <c r="H182" s="148"/>
      <c r="I182" s="109"/>
      <c r="J182" s="119"/>
      <c r="K182" s="117"/>
      <c r="L182" s="107"/>
      <c r="M182" s="105"/>
    </row>
    <row r="183" spans="1:13" s="122" customFormat="1" ht="13.5">
      <c r="A183" s="105"/>
      <c r="B183" s="106"/>
      <c r="C183" s="106"/>
      <c r="D183" s="105"/>
      <c r="E183" s="105"/>
      <c r="F183" s="107"/>
      <c r="G183" s="105"/>
      <c r="H183" s="148"/>
      <c r="I183" s="109"/>
      <c r="J183" s="119"/>
      <c r="K183" s="117"/>
      <c r="L183" s="107"/>
      <c r="M183" s="105"/>
    </row>
    <row r="184" spans="1:13" s="122" customFormat="1" ht="13.5">
      <c r="A184" s="105"/>
      <c r="B184" s="106"/>
      <c r="C184" s="106"/>
      <c r="D184" s="105"/>
      <c r="E184" s="105"/>
      <c r="F184" s="107"/>
      <c r="G184" s="105"/>
      <c r="H184" s="148"/>
      <c r="I184" s="109"/>
      <c r="J184" s="119"/>
      <c r="K184" s="117"/>
      <c r="L184" s="107"/>
      <c r="M184" s="105"/>
    </row>
    <row r="185" spans="1:13" s="122" customFormat="1" ht="13.5">
      <c r="A185" s="105"/>
      <c r="B185" s="111"/>
      <c r="C185" s="111"/>
      <c r="D185" s="105"/>
      <c r="E185" s="105"/>
      <c r="F185" s="107"/>
      <c r="G185" s="105"/>
      <c r="H185" s="148"/>
      <c r="I185" s="109"/>
      <c r="J185" s="119"/>
      <c r="K185" s="117"/>
      <c r="L185" s="107"/>
      <c r="M185" s="105"/>
    </row>
    <row r="186" spans="1:13" s="122" customFormat="1" ht="13.5">
      <c r="A186" s="105"/>
      <c r="B186" s="111"/>
      <c r="C186" s="111"/>
      <c r="D186" s="105"/>
      <c r="E186" s="105"/>
      <c r="F186" s="107"/>
      <c r="G186" s="105"/>
      <c r="H186" s="148"/>
      <c r="I186" s="109"/>
      <c r="J186" s="119"/>
      <c r="K186" s="117"/>
      <c r="L186" s="107"/>
      <c r="M186" s="105"/>
    </row>
    <row r="187" spans="1:13" s="122" customFormat="1" ht="13.5">
      <c r="A187" s="105"/>
      <c r="B187" s="111"/>
      <c r="C187" s="111"/>
      <c r="D187" s="105"/>
      <c r="E187" s="105"/>
      <c r="F187" s="107"/>
      <c r="G187" s="105"/>
      <c r="H187" s="148"/>
      <c r="I187" s="109"/>
      <c r="J187" s="119"/>
      <c r="K187" s="117"/>
      <c r="L187" s="107"/>
      <c r="M187" s="105"/>
    </row>
    <row r="188" spans="1:13" s="122" customFormat="1" ht="13.5">
      <c r="A188" s="105"/>
      <c r="B188" s="106"/>
      <c r="C188" s="106"/>
      <c r="D188" s="105"/>
      <c r="E188" s="105"/>
      <c r="F188" s="107"/>
      <c r="G188" s="105"/>
      <c r="H188" s="148"/>
      <c r="I188" s="109"/>
      <c r="J188" s="119"/>
      <c r="K188" s="117"/>
      <c r="L188" s="107"/>
      <c r="M188" s="111"/>
    </row>
    <row r="189" spans="1:13" s="122" customFormat="1" ht="13.5">
      <c r="A189" s="105"/>
      <c r="B189" s="106"/>
      <c r="C189" s="106"/>
      <c r="D189" s="105"/>
      <c r="E189" s="105"/>
      <c r="F189" s="107"/>
      <c r="G189" s="105"/>
      <c r="H189" s="148"/>
      <c r="I189" s="109"/>
      <c r="J189" s="119"/>
      <c r="K189" s="117"/>
      <c r="L189" s="107"/>
      <c r="M189" s="111"/>
    </row>
    <row r="190" spans="1:13" s="122" customFormat="1" ht="13.5">
      <c r="A190" s="105"/>
      <c r="B190" s="106"/>
      <c r="C190" s="106"/>
      <c r="D190" s="105"/>
      <c r="E190" s="105"/>
      <c r="F190" s="107"/>
      <c r="G190" s="105"/>
      <c r="H190" s="148"/>
      <c r="I190" s="109"/>
      <c r="J190" s="119"/>
      <c r="K190" s="117"/>
      <c r="L190" s="107"/>
      <c r="M190" s="111"/>
    </row>
    <row r="191" spans="1:13" s="122" customFormat="1" ht="13.5">
      <c r="A191" s="105"/>
      <c r="B191" s="106"/>
      <c r="C191" s="106"/>
      <c r="D191" s="105"/>
      <c r="E191" s="105"/>
      <c r="F191" s="107"/>
      <c r="G191" s="105"/>
      <c r="H191" s="148"/>
      <c r="I191" s="109"/>
      <c r="J191" s="119"/>
      <c r="K191" s="117"/>
      <c r="L191" s="107"/>
      <c r="M191" s="111"/>
    </row>
    <row r="192" spans="1:13" s="122" customFormat="1" ht="13.5">
      <c r="A192" s="105"/>
      <c r="B192" s="108"/>
      <c r="C192" s="108"/>
      <c r="D192" s="105"/>
      <c r="E192" s="105"/>
      <c r="F192" s="107"/>
      <c r="G192" s="105"/>
      <c r="H192" s="148"/>
      <c r="I192" s="109"/>
      <c r="J192" s="119"/>
      <c r="K192" s="117"/>
      <c r="L192" s="107">
        <f>IF(G192="","",IF(COUNTIF($G$1:$G$590,G192)&gt;1,"2重登録","OK"))</f>
      </c>
      <c r="M192" s="111"/>
    </row>
    <row r="193" spans="1:13" s="122" customFormat="1" ht="13.5">
      <c r="A193" s="105"/>
      <c r="B193" s="108"/>
      <c r="C193" s="108"/>
      <c r="D193" s="105"/>
      <c r="E193" s="105"/>
      <c r="F193" s="107"/>
      <c r="G193" s="105"/>
      <c r="H193" s="148"/>
      <c r="I193" s="109"/>
      <c r="J193" s="119"/>
      <c r="K193" s="117"/>
      <c r="L193" s="107"/>
      <c r="M193" s="111"/>
    </row>
    <row r="194" spans="1:13" s="122" customFormat="1" ht="13.5">
      <c r="A194" s="105"/>
      <c r="B194" s="108"/>
      <c r="C194" s="108"/>
      <c r="D194" s="105"/>
      <c r="E194" s="105"/>
      <c r="F194" s="107"/>
      <c r="G194" s="105"/>
      <c r="H194" s="148"/>
      <c r="I194" s="109"/>
      <c r="J194" s="119"/>
      <c r="K194" s="117"/>
      <c r="L194" s="107"/>
      <c r="M194" s="111"/>
    </row>
    <row r="195" spans="1:13" s="122" customFormat="1" ht="13.5">
      <c r="A195" s="105"/>
      <c r="B195" s="108"/>
      <c r="C195" s="108"/>
      <c r="D195" s="105"/>
      <c r="E195" s="105"/>
      <c r="F195" s="107"/>
      <c r="G195" s="105"/>
      <c r="H195" s="148"/>
      <c r="I195" s="109"/>
      <c r="J195" s="119"/>
      <c r="K195" s="117"/>
      <c r="L195" s="107"/>
      <c r="M195" s="111"/>
    </row>
    <row r="196" spans="1:13" s="122" customFormat="1" ht="13.5">
      <c r="A196" s="105"/>
      <c r="B196" s="108"/>
      <c r="C196" s="108"/>
      <c r="D196" s="105"/>
      <c r="E196" s="105"/>
      <c r="F196" s="107"/>
      <c r="G196" s="105"/>
      <c r="H196" s="148"/>
      <c r="I196" s="109"/>
      <c r="J196" s="119"/>
      <c r="K196" s="117"/>
      <c r="L196" s="107"/>
      <c r="M196" s="111"/>
    </row>
    <row r="197" spans="1:13" s="122" customFormat="1" ht="13.5">
      <c r="A197" s="105"/>
      <c r="B197" s="108"/>
      <c r="C197" s="108"/>
      <c r="D197" s="105"/>
      <c r="E197" s="105"/>
      <c r="F197" s="107"/>
      <c r="G197" s="105"/>
      <c r="H197" s="148"/>
      <c r="I197" s="109"/>
      <c r="J197" s="119"/>
      <c r="K197" s="117"/>
      <c r="L197" s="107"/>
      <c r="M197" s="111"/>
    </row>
    <row r="198" spans="1:13" s="122" customFormat="1" ht="13.5">
      <c r="A198" s="105"/>
      <c r="B198" s="108"/>
      <c r="C198" s="108"/>
      <c r="D198" s="105"/>
      <c r="E198" s="105"/>
      <c r="F198" s="107"/>
      <c r="G198" s="105"/>
      <c r="H198" s="148"/>
      <c r="I198" s="109"/>
      <c r="J198" s="119"/>
      <c r="K198" s="117"/>
      <c r="L198" s="107"/>
      <c r="M198" s="111"/>
    </row>
    <row r="199" spans="1:13" s="122" customFormat="1" ht="13.5">
      <c r="A199" s="105"/>
      <c r="B199" s="106"/>
      <c r="C199" s="688" t="s">
        <v>1158</v>
      </c>
      <c r="D199" s="688"/>
      <c r="E199" s="684" t="s">
        <v>1159</v>
      </c>
      <c r="F199" s="684"/>
      <c r="G199" s="684"/>
      <c r="H199" s="684"/>
      <c r="I199" s="109"/>
      <c r="J199" s="119"/>
      <c r="K199" s="117"/>
      <c r="L199" s="107">
        <f>IF(G199="","",IF(COUNTIF($G$1:$G$590,G199)&gt;1,"2重登録","OK"))</f>
      </c>
      <c r="M199" s="111"/>
    </row>
    <row r="200" spans="1:13" s="122" customFormat="1" ht="13.5">
      <c r="A200" s="105"/>
      <c r="B200" s="106"/>
      <c r="C200" s="688"/>
      <c r="D200" s="688"/>
      <c r="E200" s="684"/>
      <c r="F200" s="684"/>
      <c r="G200" s="684"/>
      <c r="H200" s="684"/>
      <c r="I200" s="109"/>
      <c r="J200" s="119"/>
      <c r="K200" s="117"/>
      <c r="L200" s="107">
        <f>IF(G200="","",IF(COUNTIF($G$1:$G$590,G200)&gt;1,"2重登録","OK"))</f>
      </c>
      <c r="M200" s="111"/>
    </row>
    <row r="201" spans="1:12" s="203" customFormat="1" ht="13.5">
      <c r="A201" s="105"/>
      <c r="B201" s="110"/>
      <c r="C201" s="110"/>
      <c r="D201" s="105"/>
      <c r="E201" s="105"/>
      <c r="F201" s="107"/>
      <c r="G201" s="105" t="s">
        <v>990</v>
      </c>
      <c r="H201" s="105" t="s">
        <v>991</v>
      </c>
      <c r="I201" s="105"/>
      <c r="J201" s="116"/>
      <c r="K201" s="117"/>
      <c r="L201" s="107"/>
    </row>
    <row r="202" spans="1:12" s="203" customFormat="1" ht="13.5">
      <c r="A202" s="105"/>
      <c r="B202" s="691"/>
      <c r="C202" s="691"/>
      <c r="D202" s="691"/>
      <c r="E202" s="105"/>
      <c r="F202" s="107"/>
      <c r="G202" s="145">
        <f>COUNTIF($M$205:$M$255,"東近江市")</f>
        <v>6</v>
      </c>
      <c r="H202" s="146">
        <f>(G202/RIGHT(A254,2))</f>
        <v>0.12</v>
      </c>
      <c r="I202" s="105"/>
      <c r="J202" s="116"/>
      <c r="K202" s="117"/>
      <c r="L202" s="107"/>
    </row>
    <row r="203" spans="2:12" ht="13.5">
      <c r="B203" s="691"/>
      <c r="C203" s="691"/>
      <c r="D203" s="691"/>
      <c r="F203" s="107"/>
      <c r="K203" s="117"/>
      <c r="L203" s="107"/>
    </row>
    <row r="204" spans="2:12" ht="14.25">
      <c r="B204" s="184"/>
      <c r="C204" s="184"/>
      <c r="D204" s="140" t="s">
        <v>1093</v>
      </c>
      <c r="E204" s="140"/>
      <c r="F204" s="140"/>
      <c r="G204" s="145"/>
      <c r="H204" s="146" t="s">
        <v>1094</v>
      </c>
      <c r="K204" s="117"/>
      <c r="L204" s="107"/>
    </row>
    <row r="205" spans="1:13" ht="13.5">
      <c r="A205" s="105" t="s">
        <v>5</v>
      </c>
      <c r="B205" s="106" t="s">
        <v>593</v>
      </c>
      <c r="C205" s="106" t="s">
        <v>594</v>
      </c>
      <c r="D205" s="106" t="s">
        <v>211</v>
      </c>
      <c r="E205" s="105"/>
      <c r="F205" s="107" t="str">
        <f aca="true" t="shared" si="15" ref="F205:F254">A205</f>
        <v>g01</v>
      </c>
      <c r="G205" s="105" t="str">
        <f aca="true" t="shared" si="16" ref="G205:G254">B205&amp;C205</f>
        <v>石橋和基</v>
      </c>
      <c r="H205" s="114" t="s">
        <v>201</v>
      </c>
      <c r="I205" s="114" t="s">
        <v>802</v>
      </c>
      <c r="J205" s="120">
        <v>1985</v>
      </c>
      <c r="K205" s="117">
        <f aca="true" t="shared" si="17" ref="K205:K254">IF(J205="","",(2012-J205))</f>
        <v>27</v>
      </c>
      <c r="L205" s="107" t="str">
        <f aca="true" t="shared" si="18" ref="L205:L254">IF(G205="","",IF(COUNTIF($G$1:$G$36,G205)&gt;1,"2重登録","OK"))</f>
        <v>OK</v>
      </c>
      <c r="M205" s="122" t="s">
        <v>376</v>
      </c>
    </row>
    <row r="206" spans="1:13" ht="13.5">
      <c r="A206" s="105" t="s">
        <v>6</v>
      </c>
      <c r="B206" s="57" t="s">
        <v>982</v>
      </c>
      <c r="C206" s="106" t="s">
        <v>983</v>
      </c>
      <c r="D206" s="106" t="s">
        <v>205</v>
      </c>
      <c r="E206" s="105"/>
      <c r="F206" s="107" t="str">
        <f t="shared" si="15"/>
        <v>g02</v>
      </c>
      <c r="G206" s="105" t="str">
        <f>B206&amp;C206</f>
        <v>井上聖哉</v>
      </c>
      <c r="H206" s="114" t="s">
        <v>201</v>
      </c>
      <c r="I206" s="114" t="s">
        <v>369</v>
      </c>
      <c r="J206" s="120">
        <v>1994</v>
      </c>
      <c r="K206" s="117">
        <f t="shared" si="17"/>
        <v>18</v>
      </c>
      <c r="L206" s="107" t="str">
        <f t="shared" si="18"/>
        <v>OK</v>
      </c>
      <c r="M206" s="143" t="s">
        <v>967</v>
      </c>
    </row>
    <row r="207" spans="1:13" ht="13.5">
      <c r="A207" s="105" t="s">
        <v>1170</v>
      </c>
      <c r="B207" s="169" t="s">
        <v>1022</v>
      </c>
      <c r="C207" s="106" t="s">
        <v>203</v>
      </c>
      <c r="D207" s="106" t="s">
        <v>204</v>
      </c>
      <c r="E207" s="105"/>
      <c r="F207" s="107" t="str">
        <f t="shared" si="15"/>
        <v>g03</v>
      </c>
      <c r="G207" s="105" t="str">
        <f>B207&amp;C207</f>
        <v>井ノ口弘祐</v>
      </c>
      <c r="H207" s="114" t="s">
        <v>201</v>
      </c>
      <c r="I207" s="114" t="s">
        <v>369</v>
      </c>
      <c r="J207" s="120">
        <v>1986</v>
      </c>
      <c r="K207" s="117">
        <f t="shared" si="17"/>
        <v>26</v>
      </c>
      <c r="L207" s="107" t="str">
        <f t="shared" si="18"/>
        <v>OK</v>
      </c>
      <c r="M207" s="143" t="s">
        <v>967</v>
      </c>
    </row>
    <row r="208" spans="1:13" ht="13.5">
      <c r="A208" s="105" t="s">
        <v>1171</v>
      </c>
      <c r="B208" s="169" t="s">
        <v>1022</v>
      </c>
      <c r="C208" s="170" t="s">
        <v>1024</v>
      </c>
      <c r="D208" s="106" t="s">
        <v>209</v>
      </c>
      <c r="F208" s="107" t="str">
        <f t="shared" si="15"/>
        <v>g04</v>
      </c>
      <c r="G208" s="105" t="str">
        <f>B208&amp;C208</f>
        <v>井ノ口慎也</v>
      </c>
      <c r="H208" s="114" t="s">
        <v>201</v>
      </c>
      <c r="I208" s="114" t="s">
        <v>369</v>
      </c>
      <c r="J208" s="120">
        <v>1991</v>
      </c>
      <c r="K208" s="117">
        <f t="shared" si="17"/>
        <v>21</v>
      </c>
      <c r="L208" s="107" t="str">
        <f t="shared" si="18"/>
        <v>OK</v>
      </c>
      <c r="M208" s="143" t="s">
        <v>967</v>
      </c>
    </row>
    <row r="209" spans="1:13" ht="13.5">
      <c r="A209" s="105" t="s">
        <v>1172</v>
      </c>
      <c r="B209" s="169" t="s">
        <v>1022</v>
      </c>
      <c r="C209" s="170" t="s">
        <v>1023</v>
      </c>
      <c r="D209" s="106" t="s">
        <v>209</v>
      </c>
      <c r="F209" s="107" t="str">
        <f t="shared" si="15"/>
        <v>g05</v>
      </c>
      <c r="G209" s="105" t="str">
        <f>B209&amp;C209</f>
        <v>井ノ口幹也</v>
      </c>
      <c r="H209" s="114" t="s">
        <v>201</v>
      </c>
      <c r="I209" s="114" t="s">
        <v>369</v>
      </c>
      <c r="J209" s="120">
        <v>1991</v>
      </c>
      <c r="K209" s="117">
        <f t="shared" si="17"/>
        <v>21</v>
      </c>
      <c r="L209" s="107" t="str">
        <f t="shared" si="18"/>
        <v>OK</v>
      </c>
      <c r="M209" s="143" t="s">
        <v>967</v>
      </c>
    </row>
    <row r="210" spans="1:13" ht="13.5" customHeight="1">
      <c r="A210" s="105" t="s">
        <v>1173</v>
      </c>
      <c r="B210" s="106" t="s">
        <v>595</v>
      </c>
      <c r="C210" s="106" t="s">
        <v>596</v>
      </c>
      <c r="D210" s="106" t="s">
        <v>211</v>
      </c>
      <c r="E210" s="105"/>
      <c r="F210" s="107" t="str">
        <f t="shared" si="15"/>
        <v>g06</v>
      </c>
      <c r="G210" s="105" t="str">
        <f t="shared" si="16"/>
        <v>梅本彬充</v>
      </c>
      <c r="H210" s="114" t="s">
        <v>201</v>
      </c>
      <c r="I210" s="114" t="s">
        <v>369</v>
      </c>
      <c r="J210" s="120">
        <v>1986</v>
      </c>
      <c r="K210" s="117">
        <f t="shared" si="17"/>
        <v>26</v>
      </c>
      <c r="L210" s="107" t="str">
        <f t="shared" si="18"/>
        <v>OK</v>
      </c>
      <c r="M210" s="122" t="s">
        <v>933</v>
      </c>
    </row>
    <row r="211" spans="1:13" ht="13.5" customHeight="1">
      <c r="A211" s="105" t="s">
        <v>1174</v>
      </c>
      <c r="B211" s="106" t="s">
        <v>597</v>
      </c>
      <c r="C211" s="106" t="s">
        <v>598</v>
      </c>
      <c r="D211" s="106" t="s">
        <v>1052</v>
      </c>
      <c r="E211" s="105"/>
      <c r="F211" s="107" t="str">
        <f t="shared" si="15"/>
        <v>g07</v>
      </c>
      <c r="G211" s="105" t="str">
        <f t="shared" si="16"/>
        <v>浦崎康平</v>
      </c>
      <c r="H211" s="114" t="s">
        <v>201</v>
      </c>
      <c r="I211" s="114" t="s">
        <v>369</v>
      </c>
      <c r="J211" s="120">
        <v>1991</v>
      </c>
      <c r="K211" s="117">
        <f t="shared" si="17"/>
        <v>21</v>
      </c>
      <c r="L211" s="107" t="str">
        <f t="shared" si="18"/>
        <v>OK</v>
      </c>
      <c r="M211" s="122" t="s">
        <v>375</v>
      </c>
    </row>
    <row r="212" spans="1:13" ht="13.5">
      <c r="A212" s="105" t="s">
        <v>1175</v>
      </c>
      <c r="B212" s="57" t="s">
        <v>206</v>
      </c>
      <c r="C212" s="106" t="s">
        <v>919</v>
      </c>
      <c r="D212" s="106" t="s">
        <v>205</v>
      </c>
      <c r="F212" s="107" t="str">
        <f t="shared" si="15"/>
        <v>g08</v>
      </c>
      <c r="G212" s="105" t="str">
        <f>B212&amp;C212</f>
        <v>岡　仁史</v>
      </c>
      <c r="H212" s="114" t="s">
        <v>201</v>
      </c>
      <c r="I212" s="114" t="s">
        <v>369</v>
      </c>
      <c r="J212" s="120">
        <v>1971</v>
      </c>
      <c r="K212" s="117">
        <f t="shared" si="17"/>
        <v>41</v>
      </c>
      <c r="L212" s="107" t="str">
        <f t="shared" si="18"/>
        <v>OK</v>
      </c>
      <c r="M212" s="122" t="s">
        <v>371</v>
      </c>
    </row>
    <row r="213" spans="1:13" ht="13.5">
      <c r="A213" s="105" t="s">
        <v>1176</v>
      </c>
      <c r="B213" s="57" t="s">
        <v>207</v>
      </c>
      <c r="C213" s="106" t="s">
        <v>208</v>
      </c>
      <c r="D213" s="106" t="s">
        <v>209</v>
      </c>
      <c r="F213" s="107" t="str">
        <f t="shared" si="15"/>
        <v>g09</v>
      </c>
      <c r="G213" s="105" t="str">
        <f>B213&amp;C213</f>
        <v>岡田真樹</v>
      </c>
      <c r="H213" s="114" t="s">
        <v>201</v>
      </c>
      <c r="I213" s="114" t="s">
        <v>369</v>
      </c>
      <c r="J213" s="120">
        <v>1981</v>
      </c>
      <c r="K213" s="117">
        <f t="shared" si="17"/>
        <v>31</v>
      </c>
      <c r="L213" s="107" t="str">
        <f t="shared" si="18"/>
        <v>OK</v>
      </c>
      <c r="M213" s="122" t="s">
        <v>371</v>
      </c>
    </row>
    <row r="214" spans="1:13" ht="13.5">
      <c r="A214" s="105" t="s">
        <v>1177</v>
      </c>
      <c r="B214" s="106" t="s">
        <v>405</v>
      </c>
      <c r="C214" s="106" t="s">
        <v>599</v>
      </c>
      <c r="D214" s="106" t="s">
        <v>1244</v>
      </c>
      <c r="E214" s="105"/>
      <c r="F214" s="107" t="str">
        <f t="shared" si="15"/>
        <v>g10</v>
      </c>
      <c r="G214" s="105" t="str">
        <f t="shared" si="16"/>
        <v>岡本大樹</v>
      </c>
      <c r="H214" s="114" t="s">
        <v>201</v>
      </c>
      <c r="I214" s="114" t="s">
        <v>369</v>
      </c>
      <c r="J214" s="120">
        <v>1982</v>
      </c>
      <c r="K214" s="117">
        <f t="shared" si="17"/>
        <v>30</v>
      </c>
      <c r="L214" s="107" t="str">
        <f t="shared" si="18"/>
        <v>OK</v>
      </c>
      <c r="M214" s="122" t="s">
        <v>966</v>
      </c>
    </row>
    <row r="215" spans="1:13" ht="13.5">
      <c r="A215" s="105" t="s">
        <v>1178</v>
      </c>
      <c r="B215" s="57" t="s">
        <v>980</v>
      </c>
      <c r="C215" s="106" t="s">
        <v>981</v>
      </c>
      <c r="D215" s="106" t="s">
        <v>202</v>
      </c>
      <c r="E215" s="105"/>
      <c r="F215" s="107" t="str">
        <f t="shared" si="15"/>
        <v>g11</v>
      </c>
      <c r="G215" s="105" t="str">
        <f>B215&amp;C215</f>
        <v>奥村隆広</v>
      </c>
      <c r="H215" s="114" t="s">
        <v>201</v>
      </c>
      <c r="I215" s="114" t="s">
        <v>369</v>
      </c>
      <c r="J215" s="120">
        <v>1976</v>
      </c>
      <c r="K215" s="117">
        <f t="shared" si="17"/>
        <v>36</v>
      </c>
      <c r="L215" s="107" t="str">
        <f t="shared" si="18"/>
        <v>OK</v>
      </c>
      <c r="M215" s="122" t="s">
        <v>371</v>
      </c>
    </row>
    <row r="216" spans="1:13" ht="13.5">
      <c r="A216" s="105" t="s">
        <v>1179</v>
      </c>
      <c r="B216" s="57" t="s">
        <v>916</v>
      </c>
      <c r="C216" s="106" t="s">
        <v>917</v>
      </c>
      <c r="D216" s="106" t="s">
        <v>205</v>
      </c>
      <c r="F216" s="107" t="str">
        <f t="shared" si="15"/>
        <v>g12</v>
      </c>
      <c r="G216" s="105" t="str">
        <f>B216&amp;C216</f>
        <v>越智友希</v>
      </c>
      <c r="H216" s="114" t="s">
        <v>201</v>
      </c>
      <c r="I216" s="114" t="s">
        <v>369</v>
      </c>
      <c r="J216" s="120">
        <v>1986</v>
      </c>
      <c r="K216" s="117">
        <f t="shared" si="17"/>
        <v>26</v>
      </c>
      <c r="L216" s="107" t="str">
        <f t="shared" si="18"/>
        <v>OK</v>
      </c>
      <c r="M216" s="122" t="s">
        <v>374</v>
      </c>
    </row>
    <row r="217" spans="1:13" ht="13.5" customHeight="1">
      <c r="A217" s="105" t="s">
        <v>1180</v>
      </c>
      <c r="B217" s="106" t="s">
        <v>600</v>
      </c>
      <c r="C217" s="106" t="s">
        <v>601</v>
      </c>
      <c r="D217" s="106" t="s">
        <v>1245</v>
      </c>
      <c r="E217" s="105"/>
      <c r="F217" s="107" t="str">
        <f t="shared" si="15"/>
        <v>g13</v>
      </c>
      <c r="G217" s="105" t="str">
        <f t="shared" si="16"/>
        <v>鍵谷浩太</v>
      </c>
      <c r="H217" s="114" t="s">
        <v>201</v>
      </c>
      <c r="I217" s="114" t="s">
        <v>369</v>
      </c>
      <c r="J217" s="120">
        <v>1992</v>
      </c>
      <c r="K217" s="117">
        <f t="shared" si="17"/>
        <v>20</v>
      </c>
      <c r="L217" s="107" t="str">
        <f t="shared" si="18"/>
        <v>OK</v>
      </c>
      <c r="M217" s="122" t="str">
        <f>M211</f>
        <v>彦根市</v>
      </c>
    </row>
    <row r="218" spans="1:13" ht="13.5">
      <c r="A218" s="105" t="s">
        <v>1181</v>
      </c>
      <c r="B218" s="106" t="s">
        <v>409</v>
      </c>
      <c r="C218" s="106" t="s">
        <v>602</v>
      </c>
      <c r="D218" s="106" t="s">
        <v>202</v>
      </c>
      <c r="E218" s="105"/>
      <c r="F218" s="107" t="str">
        <f t="shared" si="15"/>
        <v>g14</v>
      </c>
      <c r="G218" s="105" t="str">
        <f t="shared" si="16"/>
        <v>北野照幸</v>
      </c>
      <c r="H218" s="114" t="s">
        <v>201</v>
      </c>
      <c r="I218" s="114" t="s">
        <v>369</v>
      </c>
      <c r="J218" s="120">
        <v>1984</v>
      </c>
      <c r="K218" s="117">
        <f t="shared" si="17"/>
        <v>28</v>
      </c>
      <c r="L218" s="107" t="str">
        <f t="shared" si="18"/>
        <v>OK</v>
      </c>
      <c r="M218" s="122" t="str">
        <f>M212</f>
        <v>草津市</v>
      </c>
    </row>
    <row r="219" spans="1:13" ht="13.5">
      <c r="A219" s="105" t="s">
        <v>1182</v>
      </c>
      <c r="B219" s="106" t="s">
        <v>603</v>
      </c>
      <c r="C219" s="106" t="s">
        <v>604</v>
      </c>
      <c r="D219" s="106" t="s">
        <v>202</v>
      </c>
      <c r="E219" s="105"/>
      <c r="F219" s="107" t="str">
        <f t="shared" si="15"/>
        <v>g15</v>
      </c>
      <c r="G219" s="105" t="str">
        <f t="shared" si="16"/>
        <v>北村　健</v>
      </c>
      <c r="H219" s="114" t="s">
        <v>201</v>
      </c>
      <c r="I219" s="114" t="s">
        <v>369</v>
      </c>
      <c r="J219" s="120">
        <v>1987</v>
      </c>
      <c r="K219" s="117">
        <f t="shared" si="17"/>
        <v>25</v>
      </c>
      <c r="L219" s="107" t="str">
        <f t="shared" si="18"/>
        <v>OK</v>
      </c>
      <c r="M219" s="154" t="s">
        <v>971</v>
      </c>
    </row>
    <row r="220" spans="1:13" ht="13.5">
      <c r="A220" s="105" t="s">
        <v>1183</v>
      </c>
      <c r="B220" s="57" t="s">
        <v>984</v>
      </c>
      <c r="C220" s="106" t="s">
        <v>985</v>
      </c>
      <c r="D220" s="106" t="s">
        <v>202</v>
      </c>
      <c r="E220" s="105"/>
      <c r="F220" s="107" t="str">
        <f t="shared" si="15"/>
        <v>g16</v>
      </c>
      <c r="G220" s="105" t="str">
        <f>B220&amp;C220</f>
        <v>河内滋人</v>
      </c>
      <c r="H220" s="114" t="s">
        <v>201</v>
      </c>
      <c r="I220" s="114" t="s">
        <v>369</v>
      </c>
      <c r="J220" s="120">
        <v>1986</v>
      </c>
      <c r="K220" s="117">
        <f t="shared" si="17"/>
        <v>26</v>
      </c>
      <c r="L220" s="107" t="str">
        <f t="shared" si="18"/>
        <v>OK</v>
      </c>
      <c r="M220" s="122" t="s">
        <v>966</v>
      </c>
    </row>
    <row r="221" spans="1:13" ht="13.5">
      <c r="A221" s="105" t="s">
        <v>1184</v>
      </c>
      <c r="B221" s="57" t="s">
        <v>1160</v>
      </c>
      <c r="C221" s="106" t="s">
        <v>1161</v>
      </c>
      <c r="D221" s="106" t="s">
        <v>1246</v>
      </c>
      <c r="E221" s="105"/>
      <c r="F221" s="107" t="str">
        <f t="shared" si="15"/>
        <v>g17</v>
      </c>
      <c r="G221" s="105" t="str">
        <f>B221&amp;C221</f>
        <v>小島一将</v>
      </c>
      <c r="H221" s="114" t="s">
        <v>201</v>
      </c>
      <c r="I221" s="114" t="s">
        <v>369</v>
      </c>
      <c r="J221" s="120">
        <v>1993</v>
      </c>
      <c r="K221" s="117">
        <v>20</v>
      </c>
      <c r="L221" s="107" t="str">
        <f t="shared" si="18"/>
        <v>OK</v>
      </c>
      <c r="M221" s="122" t="s">
        <v>364</v>
      </c>
    </row>
    <row r="222" spans="1:13" ht="13.5">
      <c r="A222" s="105" t="s">
        <v>1185</v>
      </c>
      <c r="B222" s="57" t="s">
        <v>877</v>
      </c>
      <c r="C222" s="106" t="s">
        <v>921</v>
      </c>
      <c r="D222" s="106" t="s">
        <v>209</v>
      </c>
      <c r="F222" s="107" t="str">
        <f t="shared" si="15"/>
        <v>g18</v>
      </c>
      <c r="G222" s="105" t="str">
        <f>B222&amp;C222</f>
        <v>近藤直也</v>
      </c>
      <c r="H222" s="114" t="s">
        <v>201</v>
      </c>
      <c r="I222" s="114" t="s">
        <v>369</v>
      </c>
      <c r="J222" s="120">
        <v>1981</v>
      </c>
      <c r="K222" s="117">
        <f t="shared" si="17"/>
        <v>31</v>
      </c>
      <c r="L222" s="107" t="str">
        <f t="shared" si="18"/>
        <v>OK</v>
      </c>
      <c r="M222" s="122" t="str">
        <f>M212</f>
        <v>草津市</v>
      </c>
    </row>
    <row r="223" spans="1:13" ht="13.5">
      <c r="A223" s="105" t="s">
        <v>1186</v>
      </c>
      <c r="B223" s="57" t="s">
        <v>1247</v>
      </c>
      <c r="C223" s="140" t="s">
        <v>210</v>
      </c>
      <c r="D223" s="106" t="s">
        <v>205</v>
      </c>
      <c r="F223" s="107" t="str">
        <f t="shared" si="15"/>
        <v>g19</v>
      </c>
      <c r="G223" s="105" t="str">
        <f>B223&amp;C223</f>
        <v>辻本将士</v>
      </c>
      <c r="H223" s="114" t="s">
        <v>201</v>
      </c>
      <c r="I223" s="114" t="s">
        <v>369</v>
      </c>
      <c r="J223" s="120">
        <v>1986</v>
      </c>
      <c r="K223" s="117">
        <f t="shared" si="17"/>
        <v>26</v>
      </c>
      <c r="L223" s="107" t="str">
        <f t="shared" si="18"/>
        <v>OK</v>
      </c>
      <c r="M223" s="122" t="s">
        <v>970</v>
      </c>
    </row>
    <row r="224" spans="1:13" ht="13.5">
      <c r="A224" s="105" t="s">
        <v>1187</v>
      </c>
      <c r="B224" s="106" t="s">
        <v>416</v>
      </c>
      <c r="C224" s="106" t="s">
        <v>605</v>
      </c>
      <c r="D224" s="106" t="s">
        <v>209</v>
      </c>
      <c r="E224" s="105"/>
      <c r="F224" s="107" t="str">
        <f t="shared" si="15"/>
        <v>g20</v>
      </c>
      <c r="G224" s="105" t="str">
        <f t="shared" si="16"/>
        <v>坪田英樹</v>
      </c>
      <c r="H224" s="114" t="s">
        <v>201</v>
      </c>
      <c r="I224" s="114" t="s">
        <v>369</v>
      </c>
      <c r="J224" s="120">
        <v>1988</v>
      </c>
      <c r="K224" s="117">
        <f t="shared" si="17"/>
        <v>24</v>
      </c>
      <c r="L224" s="107" t="str">
        <f t="shared" si="18"/>
        <v>OK</v>
      </c>
      <c r="M224" s="122" t="str">
        <f>M211</f>
        <v>彦根市</v>
      </c>
    </row>
    <row r="225" spans="1:13" ht="13.5">
      <c r="A225" s="105" t="s">
        <v>1188</v>
      </c>
      <c r="B225" s="106" t="s">
        <v>606</v>
      </c>
      <c r="C225" s="106" t="s">
        <v>607</v>
      </c>
      <c r="D225" s="106" t="s">
        <v>202</v>
      </c>
      <c r="E225" s="105"/>
      <c r="F225" s="107" t="str">
        <f t="shared" si="15"/>
        <v>g21</v>
      </c>
      <c r="G225" s="105" t="str">
        <f t="shared" si="16"/>
        <v>鶴田大地</v>
      </c>
      <c r="H225" s="114" t="s">
        <v>201</v>
      </c>
      <c r="I225" s="114" t="s">
        <v>369</v>
      </c>
      <c r="J225" s="120">
        <v>1992</v>
      </c>
      <c r="K225" s="117">
        <f t="shared" si="17"/>
        <v>20</v>
      </c>
      <c r="L225" s="107" t="str">
        <f t="shared" si="18"/>
        <v>OK</v>
      </c>
      <c r="M225" s="143" t="s">
        <v>967</v>
      </c>
    </row>
    <row r="226" spans="1:13" ht="13.5">
      <c r="A226" s="105" t="s">
        <v>1189</v>
      </c>
      <c r="B226" s="106" t="s">
        <v>1162</v>
      </c>
      <c r="C226" s="106" t="s">
        <v>1163</v>
      </c>
      <c r="D226" s="106" t="s">
        <v>1248</v>
      </c>
      <c r="E226" s="105"/>
      <c r="F226" s="107" t="str">
        <f t="shared" si="15"/>
        <v>g22</v>
      </c>
      <c r="G226" s="105" t="str">
        <f t="shared" si="16"/>
        <v>遠池建介</v>
      </c>
      <c r="H226" s="114" t="s">
        <v>201</v>
      </c>
      <c r="I226" s="114" t="s">
        <v>369</v>
      </c>
      <c r="J226" s="120">
        <v>1982</v>
      </c>
      <c r="K226" s="117">
        <f t="shared" si="17"/>
        <v>30</v>
      </c>
      <c r="L226" s="107" t="str">
        <f t="shared" si="18"/>
        <v>OK</v>
      </c>
      <c r="M226" s="177" t="s">
        <v>376</v>
      </c>
    </row>
    <row r="227" spans="1:13" ht="13.5">
      <c r="A227" s="105" t="s">
        <v>1190</v>
      </c>
      <c r="B227" s="106" t="s">
        <v>608</v>
      </c>
      <c r="C227" s="106" t="s">
        <v>609</v>
      </c>
      <c r="D227" s="106" t="s">
        <v>1249</v>
      </c>
      <c r="E227" s="105"/>
      <c r="F227" s="107" t="str">
        <f t="shared" si="15"/>
        <v>g23</v>
      </c>
      <c r="G227" s="105" t="str">
        <f t="shared" si="16"/>
        <v>中澤拓馬</v>
      </c>
      <c r="H227" s="114" t="s">
        <v>201</v>
      </c>
      <c r="I227" s="114" t="s">
        <v>369</v>
      </c>
      <c r="J227" s="120">
        <v>1986</v>
      </c>
      <c r="K227" s="117">
        <f t="shared" si="17"/>
        <v>26</v>
      </c>
      <c r="L227" s="107" t="str">
        <f t="shared" si="18"/>
        <v>OK</v>
      </c>
      <c r="M227" s="122" t="s">
        <v>212</v>
      </c>
    </row>
    <row r="228" spans="1:13" ht="13.5">
      <c r="A228" s="105" t="s">
        <v>1191</v>
      </c>
      <c r="B228" s="106" t="s">
        <v>927</v>
      </c>
      <c r="C228" s="106" t="s">
        <v>213</v>
      </c>
      <c r="D228" s="106" t="s">
        <v>204</v>
      </c>
      <c r="E228" s="105"/>
      <c r="F228" s="107" t="str">
        <f t="shared" si="15"/>
        <v>g24</v>
      </c>
      <c r="G228" s="105" t="str">
        <f t="shared" si="16"/>
        <v>中田富憲</v>
      </c>
      <c r="H228" s="114" t="s">
        <v>201</v>
      </c>
      <c r="I228" s="114" t="s">
        <v>369</v>
      </c>
      <c r="J228" s="120">
        <v>1960</v>
      </c>
      <c r="K228" s="117">
        <f t="shared" si="17"/>
        <v>52</v>
      </c>
      <c r="L228" s="107" t="str">
        <f t="shared" si="18"/>
        <v>OK</v>
      </c>
      <c r="M228" s="122" t="s">
        <v>374</v>
      </c>
    </row>
    <row r="229" spans="1:13" ht="13.5">
      <c r="A229" s="105" t="s">
        <v>1192</v>
      </c>
      <c r="B229" s="106" t="s">
        <v>214</v>
      </c>
      <c r="C229" s="106" t="s">
        <v>215</v>
      </c>
      <c r="D229" s="106" t="s">
        <v>205</v>
      </c>
      <c r="E229" s="105"/>
      <c r="F229" s="107" t="str">
        <f t="shared" si="15"/>
        <v>g25</v>
      </c>
      <c r="G229" s="105" t="str">
        <f t="shared" si="16"/>
        <v>鍋内雄樹</v>
      </c>
      <c r="H229" s="114" t="s">
        <v>201</v>
      </c>
      <c r="I229" s="114" t="s">
        <v>369</v>
      </c>
      <c r="J229" s="120">
        <v>1989</v>
      </c>
      <c r="K229" s="117">
        <f t="shared" si="17"/>
        <v>23</v>
      </c>
      <c r="L229" s="107" t="str">
        <f t="shared" si="18"/>
        <v>OK</v>
      </c>
      <c r="M229" s="122" t="s">
        <v>970</v>
      </c>
    </row>
    <row r="230" spans="1:13" ht="13.5" customHeight="1">
      <c r="A230" s="105" t="s">
        <v>1193</v>
      </c>
      <c r="B230" s="105" t="s">
        <v>216</v>
      </c>
      <c r="C230" s="105" t="s">
        <v>217</v>
      </c>
      <c r="D230" s="106" t="s">
        <v>209</v>
      </c>
      <c r="F230" s="107" t="str">
        <f t="shared" si="15"/>
        <v>g26</v>
      </c>
      <c r="G230" s="105" t="str">
        <f>B230&amp;C230</f>
        <v>西原達也</v>
      </c>
      <c r="H230" s="114" t="s">
        <v>201</v>
      </c>
      <c r="I230" s="114" t="s">
        <v>369</v>
      </c>
      <c r="J230" s="120">
        <v>1978</v>
      </c>
      <c r="K230" s="117">
        <f t="shared" si="17"/>
        <v>34</v>
      </c>
      <c r="L230" s="105" t="str">
        <f t="shared" si="18"/>
        <v>OK</v>
      </c>
      <c r="M230" s="105" t="s">
        <v>218</v>
      </c>
    </row>
    <row r="231" spans="1:13" ht="13.5">
      <c r="A231" s="105" t="s">
        <v>1194</v>
      </c>
      <c r="B231" s="57" t="s">
        <v>355</v>
      </c>
      <c r="C231" s="106" t="s">
        <v>979</v>
      </c>
      <c r="D231" s="106" t="s">
        <v>1250</v>
      </c>
      <c r="E231" s="105"/>
      <c r="F231" s="107" t="str">
        <f t="shared" si="15"/>
        <v>g27</v>
      </c>
      <c r="G231" s="105" t="str">
        <f>B231&amp;C231</f>
        <v>長谷川俊二</v>
      </c>
      <c r="H231" s="114" t="s">
        <v>201</v>
      </c>
      <c r="I231" s="114" t="s">
        <v>369</v>
      </c>
      <c r="J231" s="120">
        <v>1976</v>
      </c>
      <c r="K231" s="117">
        <f t="shared" si="17"/>
        <v>36</v>
      </c>
      <c r="L231" s="107" t="str">
        <f t="shared" si="18"/>
        <v>OK</v>
      </c>
      <c r="M231" s="140" t="s">
        <v>371</v>
      </c>
    </row>
    <row r="232" spans="1:13" ht="13.5">
      <c r="A232" s="105" t="s">
        <v>1167</v>
      </c>
      <c r="B232" s="106" t="s">
        <v>610</v>
      </c>
      <c r="C232" s="106" t="s">
        <v>611</v>
      </c>
      <c r="D232" s="106" t="s">
        <v>1251</v>
      </c>
      <c r="E232" s="105"/>
      <c r="F232" s="107" t="str">
        <f t="shared" si="15"/>
        <v>g28</v>
      </c>
      <c r="G232" s="105" t="str">
        <f t="shared" si="16"/>
        <v>羽月　秀</v>
      </c>
      <c r="H232" s="114" t="s">
        <v>201</v>
      </c>
      <c r="I232" s="114" t="s">
        <v>369</v>
      </c>
      <c r="J232" s="120">
        <v>1987</v>
      </c>
      <c r="K232" s="117">
        <f t="shared" si="17"/>
        <v>25</v>
      </c>
      <c r="L232" s="107" t="str">
        <f t="shared" si="18"/>
        <v>OK</v>
      </c>
      <c r="M232" s="143" t="s">
        <v>967</v>
      </c>
    </row>
    <row r="233" spans="1:13" ht="13.5">
      <c r="A233" s="105" t="s">
        <v>1195</v>
      </c>
      <c r="B233" s="57" t="s">
        <v>913</v>
      </c>
      <c r="C233" s="106" t="s">
        <v>219</v>
      </c>
      <c r="D233" s="106" t="s">
        <v>209</v>
      </c>
      <c r="F233" s="107" t="str">
        <f t="shared" si="15"/>
        <v>g29</v>
      </c>
      <c r="G233" s="105" t="str">
        <f>B233&amp;C233</f>
        <v>浜田　豊</v>
      </c>
      <c r="H233" s="114" t="s">
        <v>201</v>
      </c>
      <c r="I233" s="114" t="s">
        <v>369</v>
      </c>
      <c r="J233" s="120">
        <v>1985</v>
      </c>
      <c r="K233" s="117">
        <f t="shared" si="17"/>
        <v>27</v>
      </c>
      <c r="L233" s="107" t="str">
        <f t="shared" si="18"/>
        <v>OK</v>
      </c>
      <c r="M233" s="122" t="str">
        <f>M210</f>
        <v>近江八幡市</v>
      </c>
    </row>
    <row r="234" spans="1:13" ht="13.5">
      <c r="A234" s="105" t="s">
        <v>1196</v>
      </c>
      <c r="B234" s="106" t="s">
        <v>612</v>
      </c>
      <c r="C234" s="106" t="s">
        <v>613</v>
      </c>
      <c r="D234" s="106" t="s">
        <v>202</v>
      </c>
      <c r="E234" s="105"/>
      <c r="F234" s="107" t="str">
        <f t="shared" si="15"/>
        <v>g30</v>
      </c>
      <c r="G234" s="105" t="str">
        <f t="shared" si="16"/>
        <v>林　和生</v>
      </c>
      <c r="H234" s="114" t="s">
        <v>201</v>
      </c>
      <c r="I234" s="114" t="s">
        <v>369</v>
      </c>
      <c r="J234" s="120">
        <v>1986</v>
      </c>
      <c r="K234" s="117">
        <f t="shared" si="17"/>
        <v>26</v>
      </c>
      <c r="L234" s="107" t="str">
        <f t="shared" si="18"/>
        <v>OK</v>
      </c>
      <c r="M234" s="122" t="s">
        <v>376</v>
      </c>
    </row>
    <row r="235" spans="1:13" ht="13.5">
      <c r="A235" s="105" t="s">
        <v>1197</v>
      </c>
      <c r="B235" s="106" t="s">
        <v>614</v>
      </c>
      <c r="C235" s="106" t="s">
        <v>615</v>
      </c>
      <c r="D235" s="106" t="s">
        <v>1252</v>
      </c>
      <c r="E235" s="105"/>
      <c r="F235" s="107" t="str">
        <f t="shared" si="15"/>
        <v>g31</v>
      </c>
      <c r="G235" s="105" t="str">
        <f t="shared" si="16"/>
        <v>飛鷹強志</v>
      </c>
      <c r="H235" s="114" t="s">
        <v>201</v>
      </c>
      <c r="I235" s="114" t="s">
        <v>369</v>
      </c>
      <c r="J235" s="120">
        <v>1987</v>
      </c>
      <c r="K235" s="117">
        <f t="shared" si="17"/>
        <v>25</v>
      </c>
      <c r="L235" s="107" t="str">
        <f t="shared" si="18"/>
        <v>OK</v>
      </c>
      <c r="M235" s="122" t="s">
        <v>969</v>
      </c>
    </row>
    <row r="236" spans="1:13" ht="13.5">
      <c r="A236" s="105" t="s">
        <v>1198</v>
      </c>
      <c r="B236" s="106" t="s">
        <v>925</v>
      </c>
      <c r="C236" s="106" t="s">
        <v>220</v>
      </c>
      <c r="D236" s="106" t="s">
        <v>205</v>
      </c>
      <c r="E236" s="105"/>
      <c r="F236" s="107" t="str">
        <f t="shared" si="15"/>
        <v>g32</v>
      </c>
      <c r="G236" s="105" t="str">
        <f t="shared" si="16"/>
        <v>福永有史</v>
      </c>
      <c r="H236" s="114" t="s">
        <v>201</v>
      </c>
      <c r="I236" s="114" t="s">
        <v>369</v>
      </c>
      <c r="J236" s="120">
        <v>1985</v>
      </c>
      <c r="K236" s="117">
        <f t="shared" si="17"/>
        <v>27</v>
      </c>
      <c r="L236" s="107" t="str">
        <f t="shared" si="18"/>
        <v>OK</v>
      </c>
      <c r="M236" s="122" t="s">
        <v>218</v>
      </c>
    </row>
    <row r="237" spans="1:13" ht="13.5" customHeight="1">
      <c r="A237" s="105" t="s">
        <v>1199</v>
      </c>
      <c r="B237" s="105" t="s">
        <v>1018</v>
      </c>
      <c r="C237" s="105" t="s">
        <v>221</v>
      </c>
      <c r="D237" s="106" t="s">
        <v>1253</v>
      </c>
      <c r="F237" s="107" t="str">
        <f t="shared" si="15"/>
        <v>g33</v>
      </c>
      <c r="G237" s="105" t="str">
        <f>B237&amp;C237</f>
        <v>藤井正和</v>
      </c>
      <c r="H237" s="114" t="s">
        <v>201</v>
      </c>
      <c r="I237" s="114" t="s">
        <v>369</v>
      </c>
      <c r="J237" s="171">
        <v>1975</v>
      </c>
      <c r="K237" s="117">
        <f t="shared" si="17"/>
        <v>37</v>
      </c>
      <c r="L237" s="105" t="str">
        <f t="shared" si="18"/>
        <v>OK</v>
      </c>
      <c r="M237" s="105" t="s">
        <v>371</v>
      </c>
    </row>
    <row r="238" spans="1:13" ht="13.5" customHeight="1">
      <c r="A238" s="105" t="s">
        <v>1200</v>
      </c>
      <c r="B238" s="105" t="s">
        <v>222</v>
      </c>
      <c r="C238" s="105" t="s">
        <v>223</v>
      </c>
      <c r="D238" s="106" t="s">
        <v>1254</v>
      </c>
      <c r="F238" s="107" t="str">
        <f t="shared" si="15"/>
        <v>g34</v>
      </c>
      <c r="G238" s="105" t="str">
        <f>B238&amp;C238</f>
        <v>堀場俊宏</v>
      </c>
      <c r="H238" s="114" t="s">
        <v>201</v>
      </c>
      <c r="I238" s="114" t="s">
        <v>369</v>
      </c>
      <c r="J238" s="171">
        <v>1986</v>
      </c>
      <c r="K238" s="117">
        <f t="shared" si="17"/>
        <v>26</v>
      </c>
      <c r="L238" s="105" t="str">
        <f t="shared" si="18"/>
        <v>OK</v>
      </c>
      <c r="M238" s="105" t="s">
        <v>976</v>
      </c>
    </row>
    <row r="239" spans="1:13" ht="13.5" customHeight="1">
      <c r="A239" s="105" t="s">
        <v>1201</v>
      </c>
      <c r="B239" s="105" t="s">
        <v>224</v>
      </c>
      <c r="C239" s="105" t="s">
        <v>225</v>
      </c>
      <c r="D239" s="106" t="s">
        <v>1255</v>
      </c>
      <c r="F239" s="107" t="str">
        <f t="shared" si="15"/>
        <v>g35</v>
      </c>
      <c r="G239" s="105" t="str">
        <f>B239&amp;C239</f>
        <v>鈎　優介</v>
      </c>
      <c r="H239" s="114" t="s">
        <v>201</v>
      </c>
      <c r="I239" s="114" t="s">
        <v>369</v>
      </c>
      <c r="J239" s="171">
        <v>1988</v>
      </c>
      <c r="K239" s="117">
        <f t="shared" si="17"/>
        <v>24</v>
      </c>
      <c r="L239" s="105" t="str">
        <f t="shared" si="18"/>
        <v>OK</v>
      </c>
      <c r="M239" s="105" t="s">
        <v>976</v>
      </c>
    </row>
    <row r="240" spans="1:13" ht="13.5">
      <c r="A240" s="105" t="s">
        <v>1202</v>
      </c>
      <c r="B240" s="106" t="s">
        <v>444</v>
      </c>
      <c r="C240" s="106" t="s">
        <v>616</v>
      </c>
      <c r="D240" s="106" t="s">
        <v>1256</v>
      </c>
      <c r="E240" s="105"/>
      <c r="F240" s="107" t="str">
        <f t="shared" si="15"/>
        <v>g36</v>
      </c>
      <c r="G240" s="105" t="str">
        <f t="shared" si="16"/>
        <v>村上朋也</v>
      </c>
      <c r="H240" s="114" t="s">
        <v>201</v>
      </c>
      <c r="I240" s="114" t="s">
        <v>369</v>
      </c>
      <c r="J240" s="120">
        <v>1982</v>
      </c>
      <c r="K240" s="117">
        <f t="shared" si="17"/>
        <v>30</v>
      </c>
      <c r="L240" s="107" t="str">
        <f t="shared" si="18"/>
        <v>OK</v>
      </c>
      <c r="M240" s="122" t="str">
        <f>M212</f>
        <v>草津市</v>
      </c>
    </row>
    <row r="241" spans="1:13" ht="13.5">
      <c r="A241" s="105" t="s">
        <v>1203</v>
      </c>
      <c r="B241" s="106" t="s">
        <v>481</v>
      </c>
      <c r="C241" s="106" t="s">
        <v>617</v>
      </c>
      <c r="D241" s="106" t="s">
        <v>202</v>
      </c>
      <c r="E241" s="105"/>
      <c r="F241" s="107" t="str">
        <f t="shared" si="15"/>
        <v>g37</v>
      </c>
      <c r="G241" s="105" t="str">
        <f t="shared" si="16"/>
        <v>山崎俊輔</v>
      </c>
      <c r="H241" s="114" t="s">
        <v>201</v>
      </c>
      <c r="I241" s="114" t="s">
        <v>369</v>
      </c>
      <c r="J241" s="120">
        <v>1982</v>
      </c>
      <c r="K241" s="117">
        <f t="shared" si="17"/>
        <v>30</v>
      </c>
      <c r="L241" s="107" t="str">
        <f t="shared" si="18"/>
        <v>OK</v>
      </c>
      <c r="M241" s="122"/>
    </row>
    <row r="242" spans="1:13" ht="13.5">
      <c r="A242" s="105" t="s">
        <v>1204</v>
      </c>
      <c r="B242" s="106" t="s">
        <v>226</v>
      </c>
      <c r="C242" s="106" t="s">
        <v>227</v>
      </c>
      <c r="D242" s="106" t="s">
        <v>202</v>
      </c>
      <c r="E242" s="105"/>
      <c r="F242" s="107" t="str">
        <f t="shared" si="15"/>
        <v>g38</v>
      </c>
      <c r="G242" s="105" t="str">
        <f t="shared" si="16"/>
        <v>吉川聖也</v>
      </c>
      <c r="H242" s="114" t="s">
        <v>201</v>
      </c>
      <c r="I242" s="114" t="s">
        <v>369</v>
      </c>
      <c r="J242" s="120">
        <v>1987</v>
      </c>
      <c r="K242" s="117">
        <f t="shared" si="17"/>
        <v>25</v>
      </c>
      <c r="L242" s="107" t="str">
        <f t="shared" si="18"/>
        <v>OK</v>
      </c>
      <c r="M242" s="122" t="s">
        <v>212</v>
      </c>
    </row>
    <row r="243" spans="1:13" ht="13.5">
      <c r="A243" s="105" t="s">
        <v>1205</v>
      </c>
      <c r="B243" s="106" t="s">
        <v>228</v>
      </c>
      <c r="C243" s="106" t="s">
        <v>229</v>
      </c>
      <c r="D243" s="106" t="s">
        <v>209</v>
      </c>
      <c r="E243" s="105"/>
      <c r="F243" s="107" t="str">
        <f t="shared" si="15"/>
        <v>g39</v>
      </c>
      <c r="G243" s="105" t="str">
        <f t="shared" si="16"/>
        <v>渡辺裕士</v>
      </c>
      <c r="H243" s="114" t="s">
        <v>201</v>
      </c>
      <c r="I243" s="114" t="s">
        <v>802</v>
      </c>
      <c r="J243" s="120">
        <v>1986</v>
      </c>
      <c r="K243" s="117">
        <f t="shared" si="17"/>
        <v>26</v>
      </c>
      <c r="L243" s="107" t="str">
        <f t="shared" si="18"/>
        <v>OK</v>
      </c>
      <c r="M243" s="122" t="s">
        <v>934</v>
      </c>
    </row>
    <row r="244" spans="1:13" ht="13.5">
      <c r="A244" s="105" t="s">
        <v>1206</v>
      </c>
      <c r="B244" s="111" t="s">
        <v>51</v>
      </c>
      <c r="C244" s="111" t="s">
        <v>618</v>
      </c>
      <c r="D244" s="106" t="s">
        <v>209</v>
      </c>
      <c r="E244" s="105"/>
      <c r="F244" s="107" t="str">
        <f t="shared" si="15"/>
        <v>g40</v>
      </c>
      <c r="G244" s="105" t="str">
        <f t="shared" si="16"/>
        <v>武田有香里</v>
      </c>
      <c r="H244" s="114" t="s">
        <v>201</v>
      </c>
      <c r="I244" s="195" t="s">
        <v>803</v>
      </c>
      <c r="J244" s="120">
        <v>1986</v>
      </c>
      <c r="K244" s="117">
        <f t="shared" si="17"/>
        <v>26</v>
      </c>
      <c r="L244" s="107" t="str">
        <f t="shared" si="18"/>
        <v>OK</v>
      </c>
      <c r="M244" s="122" t="s">
        <v>933</v>
      </c>
    </row>
    <row r="245" spans="1:13" ht="13.5">
      <c r="A245" s="105" t="s">
        <v>1207</v>
      </c>
      <c r="B245" s="111" t="s">
        <v>986</v>
      </c>
      <c r="C245" s="111" t="s">
        <v>844</v>
      </c>
      <c r="D245" s="106" t="s">
        <v>209</v>
      </c>
      <c r="F245" s="107" t="str">
        <f t="shared" si="15"/>
        <v>g41</v>
      </c>
      <c r="G245" s="105" t="str">
        <f t="shared" si="16"/>
        <v>遠藤直子</v>
      </c>
      <c r="H245" s="114" t="s">
        <v>201</v>
      </c>
      <c r="I245" s="195" t="s">
        <v>803</v>
      </c>
      <c r="J245" s="120">
        <v>1992</v>
      </c>
      <c r="K245" s="117">
        <f t="shared" si="17"/>
        <v>20</v>
      </c>
      <c r="L245" s="107" t="str">
        <f t="shared" si="18"/>
        <v>OK</v>
      </c>
      <c r="M245" s="122" t="s">
        <v>374</v>
      </c>
    </row>
    <row r="246" spans="1:13" ht="13.5">
      <c r="A246" s="105" t="s">
        <v>1208</v>
      </c>
      <c r="B246" s="172" t="s">
        <v>825</v>
      </c>
      <c r="C246" s="173" t="s">
        <v>989</v>
      </c>
      <c r="D246" s="106" t="s">
        <v>204</v>
      </c>
      <c r="F246" s="107" t="str">
        <f t="shared" si="15"/>
        <v>g42</v>
      </c>
      <c r="G246" s="105" t="str">
        <f t="shared" si="16"/>
        <v>片岡真依</v>
      </c>
      <c r="H246" s="114" t="s">
        <v>201</v>
      </c>
      <c r="I246" s="195" t="s">
        <v>803</v>
      </c>
      <c r="J246" s="120">
        <v>1992</v>
      </c>
      <c r="K246" s="117">
        <f t="shared" si="17"/>
        <v>20</v>
      </c>
      <c r="L246" s="107" t="str">
        <f t="shared" si="18"/>
        <v>OK</v>
      </c>
      <c r="M246" s="122" t="s">
        <v>971</v>
      </c>
    </row>
    <row r="247" spans="1:14" ht="13.5">
      <c r="A247" s="105" t="s">
        <v>1209</v>
      </c>
      <c r="B247" s="172" t="s">
        <v>924</v>
      </c>
      <c r="C247" s="174" t="s">
        <v>906</v>
      </c>
      <c r="D247" s="106" t="s">
        <v>209</v>
      </c>
      <c r="F247" s="107" t="str">
        <f t="shared" si="15"/>
        <v>g43</v>
      </c>
      <c r="G247" s="105" t="str">
        <f t="shared" si="16"/>
        <v>吹田幸子</v>
      </c>
      <c r="H247" s="114" t="s">
        <v>201</v>
      </c>
      <c r="I247" s="195" t="s">
        <v>803</v>
      </c>
      <c r="J247" s="120">
        <v>1982</v>
      </c>
      <c r="K247" s="117">
        <f t="shared" si="17"/>
        <v>30</v>
      </c>
      <c r="L247" s="107" t="str">
        <f t="shared" si="18"/>
        <v>OK</v>
      </c>
      <c r="M247" s="122" t="s">
        <v>218</v>
      </c>
      <c r="N247" s="204"/>
    </row>
    <row r="248" spans="1:14" ht="13.5">
      <c r="A248" s="105" t="s">
        <v>1210</v>
      </c>
      <c r="B248" s="172" t="s">
        <v>922</v>
      </c>
      <c r="C248" s="174" t="s">
        <v>923</v>
      </c>
      <c r="D248" s="106" t="s">
        <v>209</v>
      </c>
      <c r="F248" s="107" t="str">
        <f t="shared" si="15"/>
        <v>g44</v>
      </c>
      <c r="G248" s="105" t="str">
        <f t="shared" si="16"/>
        <v>玉井良枝</v>
      </c>
      <c r="H248" s="114" t="s">
        <v>201</v>
      </c>
      <c r="I248" s="195" t="s">
        <v>803</v>
      </c>
      <c r="J248" s="120">
        <v>1992</v>
      </c>
      <c r="K248" s="117">
        <f t="shared" si="17"/>
        <v>20</v>
      </c>
      <c r="L248" s="107" t="str">
        <f t="shared" si="18"/>
        <v>OK</v>
      </c>
      <c r="M248" s="122" t="s">
        <v>974</v>
      </c>
      <c r="N248" s="204"/>
    </row>
    <row r="249" spans="1:13" ht="13.5" customHeight="1">
      <c r="A249" s="105" t="s">
        <v>1211</v>
      </c>
      <c r="B249" s="111" t="s">
        <v>230</v>
      </c>
      <c r="C249" s="111" t="s">
        <v>905</v>
      </c>
      <c r="D249" s="106" t="s">
        <v>209</v>
      </c>
      <c r="F249" s="107" t="str">
        <f t="shared" si="15"/>
        <v>g45</v>
      </c>
      <c r="G249" s="105" t="str">
        <f t="shared" si="16"/>
        <v>出口和代</v>
      </c>
      <c r="H249" s="114" t="s">
        <v>201</v>
      </c>
      <c r="I249" s="195" t="s">
        <v>803</v>
      </c>
      <c r="J249" s="171">
        <v>1987</v>
      </c>
      <c r="K249" s="117">
        <f t="shared" si="17"/>
        <v>25</v>
      </c>
      <c r="L249" s="105" t="str">
        <f t="shared" si="18"/>
        <v>OK</v>
      </c>
      <c r="M249" s="210" t="s">
        <v>933</v>
      </c>
    </row>
    <row r="250" spans="1:14" ht="13.5">
      <c r="A250" s="105" t="s">
        <v>1212</v>
      </c>
      <c r="B250" s="172" t="s">
        <v>987</v>
      </c>
      <c r="C250" s="173" t="s">
        <v>988</v>
      </c>
      <c r="D250" s="106" t="s">
        <v>1257</v>
      </c>
      <c r="F250" s="107" t="str">
        <f t="shared" si="15"/>
        <v>g46</v>
      </c>
      <c r="G250" s="105" t="str">
        <f t="shared" si="16"/>
        <v>深尾純子</v>
      </c>
      <c r="H250" s="114" t="s">
        <v>201</v>
      </c>
      <c r="I250" s="195" t="s">
        <v>803</v>
      </c>
      <c r="J250" s="120">
        <v>1982</v>
      </c>
      <c r="K250" s="117">
        <f t="shared" si="17"/>
        <v>30</v>
      </c>
      <c r="L250" s="107" t="str">
        <f t="shared" si="18"/>
        <v>OK</v>
      </c>
      <c r="M250" s="140" t="s">
        <v>371</v>
      </c>
      <c r="N250" s="204"/>
    </row>
    <row r="251" spans="1:14" ht="13.5">
      <c r="A251" s="105" t="s">
        <v>1213</v>
      </c>
      <c r="B251" s="172" t="s">
        <v>911</v>
      </c>
      <c r="C251" s="111" t="s">
        <v>912</v>
      </c>
      <c r="D251" s="106" t="s">
        <v>204</v>
      </c>
      <c r="F251" s="107" t="str">
        <f t="shared" si="15"/>
        <v>g47</v>
      </c>
      <c r="G251" s="105" t="str">
        <f t="shared" si="16"/>
        <v>福島麻公</v>
      </c>
      <c r="H251" s="114" t="s">
        <v>201</v>
      </c>
      <c r="I251" s="195" t="s">
        <v>803</v>
      </c>
      <c r="J251" s="120">
        <v>1989</v>
      </c>
      <c r="K251" s="117">
        <f t="shared" si="17"/>
        <v>23</v>
      </c>
      <c r="L251" s="107" t="str">
        <f t="shared" si="18"/>
        <v>OK</v>
      </c>
      <c r="M251" s="122" t="str">
        <f>M223</f>
        <v>野洲市</v>
      </c>
      <c r="N251" s="204"/>
    </row>
    <row r="252" spans="1:14" ht="13.5">
      <c r="A252" s="105" t="s">
        <v>1214</v>
      </c>
      <c r="B252" s="111" t="s">
        <v>619</v>
      </c>
      <c r="C252" s="111" t="s">
        <v>620</v>
      </c>
      <c r="D252" s="106" t="s">
        <v>202</v>
      </c>
      <c r="F252" s="107" t="str">
        <f t="shared" si="15"/>
        <v>g48</v>
      </c>
      <c r="G252" s="105" t="str">
        <f t="shared" si="16"/>
        <v>三崎真依</v>
      </c>
      <c r="H252" s="114" t="s">
        <v>201</v>
      </c>
      <c r="I252" s="195" t="s">
        <v>803</v>
      </c>
      <c r="J252" s="120">
        <v>1991</v>
      </c>
      <c r="K252" s="117">
        <f t="shared" si="17"/>
        <v>21</v>
      </c>
      <c r="L252" s="107" t="str">
        <f t="shared" si="18"/>
        <v>OK</v>
      </c>
      <c r="M252" s="122" t="s">
        <v>970</v>
      </c>
      <c r="N252" s="204"/>
    </row>
    <row r="253" spans="1:14" ht="13.5">
      <c r="A253" s="105" t="s">
        <v>1215</v>
      </c>
      <c r="B253" s="172" t="s">
        <v>837</v>
      </c>
      <c r="C253" s="174" t="s">
        <v>1258</v>
      </c>
      <c r="D253" s="106" t="s">
        <v>1259</v>
      </c>
      <c r="F253" s="107" t="str">
        <f t="shared" si="15"/>
        <v>g49</v>
      </c>
      <c r="G253" s="105" t="str">
        <f t="shared" si="16"/>
        <v>山本あづさ</v>
      </c>
      <c r="H253" s="114" t="s">
        <v>201</v>
      </c>
      <c r="I253" s="195" t="s">
        <v>803</v>
      </c>
      <c r="J253" s="120">
        <v>1982</v>
      </c>
      <c r="K253" s="117">
        <f t="shared" si="17"/>
        <v>30</v>
      </c>
      <c r="L253" s="107" t="str">
        <f t="shared" si="18"/>
        <v>OK</v>
      </c>
      <c r="M253" s="122"/>
      <c r="N253" s="204"/>
    </row>
    <row r="254" spans="1:13" ht="13.5" customHeight="1">
      <c r="A254" s="105" t="s">
        <v>1216</v>
      </c>
      <c r="B254" s="111" t="s">
        <v>837</v>
      </c>
      <c r="C254" s="111" t="s">
        <v>958</v>
      </c>
      <c r="D254" s="106" t="s">
        <v>1260</v>
      </c>
      <c r="F254" s="107" t="str">
        <f t="shared" si="15"/>
        <v>g50</v>
      </c>
      <c r="G254" s="105" t="str">
        <f t="shared" si="16"/>
        <v>山本順子</v>
      </c>
      <c r="H254" s="114" t="s">
        <v>201</v>
      </c>
      <c r="I254" s="195" t="s">
        <v>803</v>
      </c>
      <c r="J254" s="120">
        <v>1976</v>
      </c>
      <c r="K254" s="117">
        <f t="shared" si="17"/>
        <v>36</v>
      </c>
      <c r="L254" s="105" t="str">
        <f t="shared" si="18"/>
        <v>OK</v>
      </c>
      <c r="M254" s="122" t="s">
        <v>933</v>
      </c>
    </row>
    <row r="255" spans="1:11" ht="13.5" customHeight="1">
      <c r="A255" s="105" t="s">
        <v>7</v>
      </c>
      <c r="D255" s="106" t="s">
        <v>1052</v>
      </c>
      <c r="K255" s="117">
        <f>IF(J255="","",(2014-J255))</f>
      </c>
    </row>
    <row r="265" spans="2:13" ht="13.5" customHeight="1">
      <c r="B265" s="111"/>
      <c r="C265" s="111"/>
      <c r="D265" s="168"/>
      <c r="F265" s="107"/>
      <c r="H265" s="114"/>
      <c r="I265" s="195"/>
      <c r="J265" s="120"/>
      <c r="K265" s="117"/>
      <c r="L265" s="107"/>
      <c r="M265" s="122"/>
    </row>
    <row r="266" spans="2:13" ht="13.5" customHeight="1">
      <c r="B266" s="111"/>
      <c r="C266" s="111"/>
      <c r="D266" s="168"/>
      <c r="F266" s="107"/>
      <c r="H266" s="114"/>
      <c r="I266" s="195"/>
      <c r="J266" s="120"/>
      <c r="K266" s="117"/>
      <c r="L266" s="107"/>
      <c r="M266" s="122"/>
    </row>
    <row r="267" ht="13.5" customHeight="1">
      <c r="L267" s="107">
        <f>IF(G267="","",IF(COUNTIF($G$1:$G$590,G267)&gt;1,"2重登録","OK"))</f>
      </c>
    </row>
    <row r="268" spans="2:12" ht="13.5">
      <c r="B268" s="106"/>
      <c r="C268" s="106"/>
      <c r="D268" s="106"/>
      <c r="F268" s="107"/>
      <c r="K268" s="117">
        <f>IF(J268="","",(2014-J268))</f>
      </c>
      <c r="L268" s="107">
        <f>IF(G268="","",IF(COUNTIF($G$1:$G$590,G268)&gt;1,"2重登録","OK"))</f>
      </c>
    </row>
    <row r="269" spans="2:12" ht="13.5">
      <c r="B269" s="687" t="s">
        <v>1054</v>
      </c>
      <c r="C269" s="687"/>
      <c r="D269" s="690" t="s">
        <v>1055</v>
      </c>
      <c r="E269" s="690"/>
      <c r="F269" s="690"/>
      <c r="G269" s="690"/>
      <c r="L269" s="107"/>
    </row>
    <row r="270" spans="2:12" ht="13.5">
      <c r="B270" s="687"/>
      <c r="C270" s="687"/>
      <c r="D270" s="690"/>
      <c r="E270" s="690"/>
      <c r="F270" s="690"/>
      <c r="G270" s="690"/>
      <c r="L270" s="107"/>
    </row>
    <row r="271" spans="2:12" ht="13.5">
      <c r="B271" s="106"/>
      <c r="C271" s="106"/>
      <c r="D271" s="106"/>
      <c r="F271" s="107"/>
      <c r="G271" s="105" t="s">
        <v>990</v>
      </c>
      <c r="H271" s="688" t="s">
        <v>991</v>
      </c>
      <c r="I271" s="688"/>
      <c r="J271" s="688"/>
      <c r="K271" s="107"/>
      <c r="L271" s="107"/>
    </row>
    <row r="272" spans="2:12" ht="13.5" customHeight="1">
      <c r="B272" s="686" t="s">
        <v>1056</v>
      </c>
      <c r="C272" s="686"/>
      <c r="F272" s="107"/>
      <c r="G272" s="145">
        <f>COUNTIF($M$274:$M$303,"東近江市")</f>
        <v>16</v>
      </c>
      <c r="H272" s="689">
        <f>(G272/RIGHT(A303,2))</f>
        <v>0.5333333333333333</v>
      </c>
      <c r="I272" s="689"/>
      <c r="J272" s="689"/>
      <c r="K272" s="107"/>
      <c r="L272" s="107"/>
    </row>
    <row r="273" spans="2:12" ht="13.5" customHeight="1">
      <c r="B273" s="200"/>
      <c r="C273" s="200"/>
      <c r="D273" s="140" t="s">
        <v>1093</v>
      </c>
      <c r="E273" s="140"/>
      <c r="F273" s="140"/>
      <c r="G273" s="145"/>
      <c r="H273" s="146" t="s">
        <v>1094</v>
      </c>
      <c r="I273" s="199"/>
      <c r="J273" s="199"/>
      <c r="K273" s="107"/>
      <c r="L273" s="107"/>
    </row>
    <row r="274" spans="1:13" ht="13.5">
      <c r="A274" s="105" t="s">
        <v>622</v>
      </c>
      <c r="B274" s="106" t="s">
        <v>629</v>
      </c>
      <c r="C274" s="106" t="s">
        <v>630</v>
      </c>
      <c r="D274" s="105" t="s">
        <v>623</v>
      </c>
      <c r="F274" s="105" t="str">
        <f>A274</f>
        <v>K01</v>
      </c>
      <c r="G274" s="105" t="str">
        <f aca="true" t="shared" si="19" ref="G274:G301">B274&amp;C274</f>
        <v>小笠原光雄</v>
      </c>
      <c r="H274" s="109" t="s">
        <v>624</v>
      </c>
      <c r="I274" s="109" t="s">
        <v>802</v>
      </c>
      <c r="J274" s="119">
        <v>1963</v>
      </c>
      <c r="K274" s="117">
        <f>IF(J274="","",(2015-J274))</f>
        <v>52</v>
      </c>
      <c r="L274" s="107" t="str">
        <f aca="true" t="shared" si="20" ref="L274:L303">IF(G274="","",IF(COUNTIF($G$1:$G$584,G274)&gt;1,"2重登録","OK"))</f>
        <v>OK</v>
      </c>
      <c r="M274" s="111" t="s">
        <v>992</v>
      </c>
    </row>
    <row r="275" spans="1:13" ht="13.5">
      <c r="A275" s="105" t="s">
        <v>403</v>
      </c>
      <c r="B275" s="108" t="s">
        <v>1261</v>
      </c>
      <c r="C275" s="108" t="s">
        <v>1262</v>
      </c>
      <c r="D275" s="105" t="s">
        <v>623</v>
      </c>
      <c r="E275" s="105" t="s">
        <v>1057</v>
      </c>
      <c r="F275" s="105" t="str">
        <f>A275</f>
        <v>K02</v>
      </c>
      <c r="G275" s="105" t="str">
        <f t="shared" si="19"/>
        <v>川上悠作</v>
      </c>
      <c r="H275" s="109" t="s">
        <v>624</v>
      </c>
      <c r="I275" s="109" t="s">
        <v>802</v>
      </c>
      <c r="J275" s="119">
        <v>2000</v>
      </c>
      <c r="K275" s="117">
        <f aca="true" t="shared" si="21" ref="K275:K303">IF(J275="","",(2015-J275))</f>
        <v>15</v>
      </c>
      <c r="L275" s="107" t="str">
        <f t="shared" si="20"/>
        <v>OK</v>
      </c>
      <c r="M275" s="111" t="s">
        <v>992</v>
      </c>
    </row>
    <row r="276" spans="1:13" ht="13.5">
      <c r="A276" s="105" t="s">
        <v>625</v>
      </c>
      <c r="B276" s="106" t="s">
        <v>632</v>
      </c>
      <c r="C276" s="106" t="s">
        <v>633</v>
      </c>
      <c r="D276" s="105" t="s">
        <v>623</v>
      </c>
      <c r="F276" s="105" t="str">
        <f aca="true" t="shared" si="22" ref="F276:F303">A276</f>
        <v>K03</v>
      </c>
      <c r="G276" s="105" t="str">
        <f t="shared" si="19"/>
        <v>川並和之</v>
      </c>
      <c r="H276" s="109" t="s">
        <v>624</v>
      </c>
      <c r="I276" s="109" t="s">
        <v>802</v>
      </c>
      <c r="J276" s="119">
        <v>1959</v>
      </c>
      <c r="K276" s="117">
        <f t="shared" si="21"/>
        <v>56</v>
      </c>
      <c r="L276" s="107" t="str">
        <f t="shared" si="20"/>
        <v>OK</v>
      </c>
      <c r="M276" s="111" t="s">
        <v>992</v>
      </c>
    </row>
    <row r="277" spans="1:13" ht="13.5">
      <c r="A277" s="105" t="s">
        <v>626</v>
      </c>
      <c r="B277" s="106" t="s">
        <v>635</v>
      </c>
      <c r="C277" s="106" t="s">
        <v>636</v>
      </c>
      <c r="D277" s="105" t="s">
        <v>623</v>
      </c>
      <c r="E277" s="105" t="s">
        <v>1057</v>
      </c>
      <c r="F277" s="105" t="str">
        <f t="shared" si="22"/>
        <v>K04</v>
      </c>
      <c r="G277" s="105" t="str">
        <f t="shared" si="19"/>
        <v>菊居龍之介</v>
      </c>
      <c r="H277" s="109" t="s">
        <v>624</v>
      </c>
      <c r="I277" s="109" t="s">
        <v>802</v>
      </c>
      <c r="J277" s="119">
        <v>1997</v>
      </c>
      <c r="K277" s="117">
        <f t="shared" si="21"/>
        <v>18</v>
      </c>
      <c r="L277" s="107" t="str">
        <f t="shared" si="20"/>
        <v>OK</v>
      </c>
      <c r="M277" s="105" t="s">
        <v>1058</v>
      </c>
    </row>
    <row r="278" spans="1:13" ht="13.5">
      <c r="A278" s="105" t="s">
        <v>627</v>
      </c>
      <c r="B278" s="106" t="s">
        <v>454</v>
      </c>
      <c r="C278" s="106" t="s">
        <v>517</v>
      </c>
      <c r="D278" s="105" t="s">
        <v>623</v>
      </c>
      <c r="F278" s="105" t="str">
        <f t="shared" si="22"/>
        <v>K05</v>
      </c>
      <c r="G278" s="105" t="str">
        <f t="shared" si="19"/>
        <v>木村善和</v>
      </c>
      <c r="H278" s="109" t="s">
        <v>624</v>
      </c>
      <c r="I278" s="109" t="s">
        <v>802</v>
      </c>
      <c r="J278" s="119">
        <v>1962</v>
      </c>
      <c r="K278" s="117">
        <f t="shared" si="21"/>
        <v>53</v>
      </c>
      <c r="L278" s="107" t="str">
        <f t="shared" si="20"/>
        <v>OK</v>
      </c>
      <c r="M278" s="105" t="s">
        <v>1059</v>
      </c>
    </row>
    <row r="279" spans="1:13" ht="13.5">
      <c r="A279" s="105" t="s">
        <v>628</v>
      </c>
      <c r="B279" s="106" t="s">
        <v>468</v>
      </c>
      <c r="C279" s="106" t="s">
        <v>641</v>
      </c>
      <c r="D279" s="105" t="s">
        <v>623</v>
      </c>
      <c r="F279" s="105" t="str">
        <f t="shared" si="22"/>
        <v>K06</v>
      </c>
      <c r="G279" s="105" t="str">
        <f t="shared" si="19"/>
        <v>竹村　治</v>
      </c>
      <c r="H279" s="109" t="s">
        <v>624</v>
      </c>
      <c r="I279" s="109" t="s">
        <v>802</v>
      </c>
      <c r="J279" s="119">
        <v>1961</v>
      </c>
      <c r="K279" s="117">
        <f t="shared" si="21"/>
        <v>54</v>
      </c>
      <c r="L279" s="107" t="str">
        <f t="shared" si="20"/>
        <v>OK</v>
      </c>
      <c r="M279" s="105" t="s">
        <v>1061</v>
      </c>
    </row>
    <row r="280" spans="1:13" ht="13.5">
      <c r="A280" s="105" t="s">
        <v>631</v>
      </c>
      <c r="B280" s="106" t="s">
        <v>416</v>
      </c>
      <c r="C280" s="106" t="s">
        <v>644</v>
      </c>
      <c r="D280" s="105" t="s">
        <v>623</v>
      </c>
      <c r="F280" s="105" t="str">
        <f t="shared" si="22"/>
        <v>K07</v>
      </c>
      <c r="G280" s="105" t="str">
        <f t="shared" si="19"/>
        <v>坪田真嘉</v>
      </c>
      <c r="H280" s="109" t="s">
        <v>624</v>
      </c>
      <c r="I280" s="109" t="s">
        <v>802</v>
      </c>
      <c r="J280" s="119">
        <v>1976</v>
      </c>
      <c r="K280" s="117">
        <f t="shared" si="21"/>
        <v>39</v>
      </c>
      <c r="L280" s="107" t="str">
        <f t="shared" si="20"/>
        <v>OK</v>
      </c>
      <c r="M280" s="111" t="s">
        <v>992</v>
      </c>
    </row>
    <row r="281" spans="1:13" ht="13.5">
      <c r="A281" s="105" t="s">
        <v>634</v>
      </c>
      <c r="B281" s="106" t="s">
        <v>647</v>
      </c>
      <c r="C281" s="106" t="s">
        <v>648</v>
      </c>
      <c r="D281" s="105" t="s">
        <v>623</v>
      </c>
      <c r="F281" s="105" t="str">
        <f t="shared" si="22"/>
        <v>K08</v>
      </c>
      <c r="G281" s="105" t="str">
        <f t="shared" si="19"/>
        <v>永里裕次</v>
      </c>
      <c r="H281" s="109" t="s">
        <v>624</v>
      </c>
      <c r="I281" s="109" t="s">
        <v>802</v>
      </c>
      <c r="J281" s="119">
        <v>1979</v>
      </c>
      <c r="K281" s="117">
        <f t="shared" si="21"/>
        <v>36</v>
      </c>
      <c r="L281" s="107" t="str">
        <f t="shared" si="20"/>
        <v>OK</v>
      </c>
      <c r="M281" s="105" t="s">
        <v>1062</v>
      </c>
    </row>
    <row r="282" spans="1:13" ht="13.5">
      <c r="A282" s="105" t="s">
        <v>637</v>
      </c>
      <c r="B282" s="106" t="s">
        <v>418</v>
      </c>
      <c r="C282" s="106" t="s">
        <v>650</v>
      </c>
      <c r="D282" s="105" t="s">
        <v>623</v>
      </c>
      <c r="F282" s="105" t="str">
        <f t="shared" si="22"/>
        <v>K09</v>
      </c>
      <c r="G282" s="105" t="str">
        <f t="shared" si="19"/>
        <v>中村喜彦</v>
      </c>
      <c r="H282" s="109" t="s">
        <v>624</v>
      </c>
      <c r="I282" s="109" t="s">
        <v>802</v>
      </c>
      <c r="J282" s="119">
        <v>1957</v>
      </c>
      <c r="K282" s="117">
        <f t="shared" si="21"/>
        <v>58</v>
      </c>
      <c r="L282" s="107" t="str">
        <f t="shared" si="20"/>
        <v>OK</v>
      </c>
      <c r="M282" s="111" t="s">
        <v>992</v>
      </c>
    </row>
    <row r="283" spans="1:13" ht="13.5">
      <c r="A283" s="105" t="s">
        <v>638</v>
      </c>
      <c r="B283" s="106" t="s">
        <v>231</v>
      </c>
      <c r="C283" s="106" t="s">
        <v>1063</v>
      </c>
      <c r="D283" s="105" t="s">
        <v>623</v>
      </c>
      <c r="F283" s="105" t="str">
        <f t="shared" si="22"/>
        <v>K10</v>
      </c>
      <c r="G283" s="105" t="str">
        <f t="shared" si="19"/>
        <v>中村浩之</v>
      </c>
      <c r="H283" s="109" t="s">
        <v>624</v>
      </c>
      <c r="I283" s="109" t="s">
        <v>802</v>
      </c>
      <c r="J283" s="119">
        <v>1981</v>
      </c>
      <c r="K283" s="117">
        <f t="shared" si="21"/>
        <v>34</v>
      </c>
      <c r="L283" s="107" t="str">
        <f t="shared" si="20"/>
        <v>OK</v>
      </c>
      <c r="M283" s="111" t="s">
        <v>992</v>
      </c>
    </row>
    <row r="284" spans="1:13" ht="13.5">
      <c r="A284" s="105" t="s">
        <v>639</v>
      </c>
      <c r="B284" s="106" t="s">
        <v>653</v>
      </c>
      <c r="C284" s="106" t="s">
        <v>654</v>
      </c>
      <c r="D284" s="105" t="s">
        <v>623</v>
      </c>
      <c r="F284" s="105" t="str">
        <f t="shared" si="22"/>
        <v>K11</v>
      </c>
      <c r="G284" s="105" t="str">
        <f t="shared" si="19"/>
        <v>宮嶋利行</v>
      </c>
      <c r="H284" s="109" t="s">
        <v>624</v>
      </c>
      <c r="I284" s="109" t="s">
        <v>802</v>
      </c>
      <c r="J284" s="119">
        <v>1961</v>
      </c>
      <c r="K284" s="117">
        <f t="shared" si="21"/>
        <v>54</v>
      </c>
      <c r="L284" s="107" t="str">
        <f t="shared" si="20"/>
        <v>OK</v>
      </c>
      <c r="M284" s="105" t="s">
        <v>1058</v>
      </c>
    </row>
    <row r="285" spans="1:13" ht="13.5">
      <c r="A285" s="105" t="s">
        <v>640</v>
      </c>
      <c r="B285" s="106" t="s">
        <v>447</v>
      </c>
      <c r="C285" s="106" t="s">
        <v>658</v>
      </c>
      <c r="D285" s="105" t="s">
        <v>623</v>
      </c>
      <c r="F285" s="105" t="str">
        <f t="shared" si="22"/>
        <v>K12</v>
      </c>
      <c r="G285" s="105" t="str">
        <f t="shared" si="19"/>
        <v>山口直彦</v>
      </c>
      <c r="H285" s="109" t="s">
        <v>624</v>
      </c>
      <c r="I285" s="109" t="s">
        <v>802</v>
      </c>
      <c r="J285" s="119">
        <v>1986</v>
      </c>
      <c r="K285" s="117">
        <f t="shared" si="21"/>
        <v>29</v>
      </c>
      <c r="L285" s="107" t="str">
        <f t="shared" si="20"/>
        <v>OK</v>
      </c>
      <c r="M285" s="111" t="s">
        <v>992</v>
      </c>
    </row>
    <row r="286" spans="1:13" ht="13.5">
      <c r="A286" s="105" t="s">
        <v>642</v>
      </c>
      <c r="B286" s="106" t="s">
        <v>447</v>
      </c>
      <c r="C286" s="106" t="s">
        <v>660</v>
      </c>
      <c r="D286" s="105" t="s">
        <v>623</v>
      </c>
      <c r="F286" s="105" t="str">
        <f t="shared" si="22"/>
        <v>K13</v>
      </c>
      <c r="G286" s="105" t="str">
        <f t="shared" si="19"/>
        <v>山口真彦</v>
      </c>
      <c r="H286" s="109" t="s">
        <v>624</v>
      </c>
      <c r="I286" s="109" t="s">
        <v>802</v>
      </c>
      <c r="J286" s="119">
        <v>1988</v>
      </c>
      <c r="K286" s="117">
        <f t="shared" si="21"/>
        <v>27</v>
      </c>
      <c r="L286" s="107" t="str">
        <f t="shared" si="20"/>
        <v>OK</v>
      </c>
      <c r="M286" s="111" t="s">
        <v>992</v>
      </c>
    </row>
    <row r="287" spans="1:13" ht="13.5">
      <c r="A287" s="105" t="s">
        <v>643</v>
      </c>
      <c r="B287" s="106" t="s">
        <v>449</v>
      </c>
      <c r="C287" s="106" t="s">
        <v>663</v>
      </c>
      <c r="D287" s="105" t="s">
        <v>623</v>
      </c>
      <c r="F287" s="105" t="str">
        <f t="shared" si="22"/>
        <v>K14</v>
      </c>
      <c r="G287" s="105" t="str">
        <f t="shared" si="19"/>
        <v>山本修平</v>
      </c>
      <c r="H287" s="109" t="s">
        <v>624</v>
      </c>
      <c r="I287" s="109" t="s">
        <v>803</v>
      </c>
      <c r="J287" s="119">
        <v>1978</v>
      </c>
      <c r="K287" s="117">
        <f t="shared" si="21"/>
        <v>37</v>
      </c>
      <c r="L287" s="107" t="str">
        <f t="shared" si="20"/>
        <v>OK</v>
      </c>
      <c r="M287" s="111" t="s">
        <v>992</v>
      </c>
    </row>
    <row r="288" spans="1:13" ht="13.5">
      <c r="A288" s="105" t="s">
        <v>645</v>
      </c>
      <c r="B288" s="111" t="s">
        <v>667</v>
      </c>
      <c r="C288" s="111" t="s">
        <v>668</v>
      </c>
      <c r="D288" s="105" t="s">
        <v>623</v>
      </c>
      <c r="F288" s="105" t="str">
        <f t="shared" si="22"/>
        <v>K15</v>
      </c>
      <c r="G288" s="105" t="str">
        <f t="shared" si="19"/>
        <v>石原はる美</v>
      </c>
      <c r="H288" s="109" t="s">
        <v>624</v>
      </c>
      <c r="I288" s="109" t="s">
        <v>803</v>
      </c>
      <c r="J288" s="119">
        <v>1964</v>
      </c>
      <c r="K288" s="117">
        <f t="shared" si="21"/>
        <v>51</v>
      </c>
      <c r="L288" s="107" t="str">
        <f t="shared" si="20"/>
        <v>OK</v>
      </c>
      <c r="M288" s="111" t="s">
        <v>992</v>
      </c>
    </row>
    <row r="289" spans="1:13" ht="13.5">
      <c r="A289" s="105" t="s">
        <v>646</v>
      </c>
      <c r="B289" s="111" t="s">
        <v>629</v>
      </c>
      <c r="C289" s="111" t="s">
        <v>672</v>
      </c>
      <c r="D289" s="105" t="s">
        <v>623</v>
      </c>
      <c r="F289" s="105" t="str">
        <f t="shared" si="22"/>
        <v>K16</v>
      </c>
      <c r="G289" s="105" t="str">
        <f t="shared" si="19"/>
        <v>小笠原容子</v>
      </c>
      <c r="H289" s="109" t="s">
        <v>624</v>
      </c>
      <c r="I289" s="109" t="s">
        <v>803</v>
      </c>
      <c r="J289" s="119">
        <v>1964</v>
      </c>
      <c r="K289" s="117">
        <f t="shared" si="21"/>
        <v>51</v>
      </c>
      <c r="L289" s="107" t="str">
        <f t="shared" si="20"/>
        <v>OK</v>
      </c>
      <c r="M289" s="111" t="s">
        <v>992</v>
      </c>
    </row>
    <row r="290" spans="1:13" ht="13.5">
      <c r="A290" s="105" t="s">
        <v>649</v>
      </c>
      <c r="B290" s="111" t="s">
        <v>673</v>
      </c>
      <c r="C290" s="111" t="s">
        <v>674</v>
      </c>
      <c r="D290" s="105" t="s">
        <v>623</v>
      </c>
      <c r="F290" s="105" t="str">
        <f t="shared" si="22"/>
        <v>K17</v>
      </c>
      <c r="G290" s="105" t="str">
        <f t="shared" si="19"/>
        <v>梶木和子</v>
      </c>
      <c r="H290" s="109" t="s">
        <v>624</v>
      </c>
      <c r="I290" s="109" t="s">
        <v>803</v>
      </c>
      <c r="J290" s="119">
        <v>1960</v>
      </c>
      <c r="K290" s="117">
        <f t="shared" si="21"/>
        <v>55</v>
      </c>
      <c r="L290" s="107" t="str">
        <f t="shared" si="20"/>
        <v>OK</v>
      </c>
      <c r="M290" s="105" t="s">
        <v>1060</v>
      </c>
    </row>
    <row r="291" spans="1:13" ht="13.5">
      <c r="A291" s="105" t="s">
        <v>651</v>
      </c>
      <c r="B291" s="111" t="s">
        <v>414</v>
      </c>
      <c r="C291" s="111" t="s">
        <v>675</v>
      </c>
      <c r="D291" s="105" t="s">
        <v>623</v>
      </c>
      <c r="F291" s="105" t="str">
        <f t="shared" si="22"/>
        <v>K18</v>
      </c>
      <c r="G291" s="105" t="str">
        <f t="shared" si="19"/>
        <v>田中和枝</v>
      </c>
      <c r="H291" s="109" t="s">
        <v>624</v>
      </c>
      <c r="I291" s="109" t="s">
        <v>803</v>
      </c>
      <c r="J291" s="119">
        <v>1965</v>
      </c>
      <c r="K291" s="117">
        <f t="shared" si="21"/>
        <v>50</v>
      </c>
      <c r="L291" s="107" t="str">
        <f t="shared" si="20"/>
        <v>OK</v>
      </c>
      <c r="M291" s="111" t="s">
        <v>992</v>
      </c>
    </row>
    <row r="292" spans="1:13" ht="13.5">
      <c r="A292" s="105" t="s">
        <v>652</v>
      </c>
      <c r="B292" s="111" t="s">
        <v>676</v>
      </c>
      <c r="C292" s="111" t="s">
        <v>588</v>
      </c>
      <c r="D292" s="105" t="s">
        <v>623</v>
      </c>
      <c r="F292" s="105" t="str">
        <f t="shared" si="22"/>
        <v>K19</v>
      </c>
      <c r="G292" s="105" t="str">
        <f t="shared" si="19"/>
        <v>永松貴子</v>
      </c>
      <c r="H292" s="109" t="s">
        <v>624</v>
      </c>
      <c r="I292" s="109" t="s">
        <v>803</v>
      </c>
      <c r="J292" s="119">
        <v>1962</v>
      </c>
      <c r="K292" s="117">
        <f t="shared" si="21"/>
        <v>53</v>
      </c>
      <c r="L292" s="107" t="str">
        <f t="shared" si="20"/>
        <v>OK</v>
      </c>
      <c r="M292" s="105" t="s">
        <v>1060</v>
      </c>
    </row>
    <row r="293" spans="1:13" ht="13.5">
      <c r="A293" s="105" t="s">
        <v>655</v>
      </c>
      <c r="B293" s="111" t="s">
        <v>677</v>
      </c>
      <c r="C293" s="111" t="s">
        <v>591</v>
      </c>
      <c r="D293" s="105" t="s">
        <v>623</v>
      </c>
      <c r="F293" s="105" t="str">
        <f t="shared" si="22"/>
        <v>K20</v>
      </c>
      <c r="G293" s="105" t="str">
        <f t="shared" si="19"/>
        <v>福永裕美</v>
      </c>
      <c r="H293" s="109" t="s">
        <v>624</v>
      </c>
      <c r="I293" s="109" t="s">
        <v>803</v>
      </c>
      <c r="J293" s="119">
        <v>1963</v>
      </c>
      <c r="K293" s="117">
        <f t="shared" si="21"/>
        <v>52</v>
      </c>
      <c r="L293" s="107" t="str">
        <f t="shared" si="20"/>
        <v>OK</v>
      </c>
      <c r="M293" s="111" t="s">
        <v>992</v>
      </c>
    </row>
    <row r="294" spans="1:13" ht="13.5">
      <c r="A294" s="105" t="s">
        <v>656</v>
      </c>
      <c r="B294" s="111" t="s">
        <v>1065</v>
      </c>
      <c r="C294" s="111" t="s">
        <v>1066</v>
      </c>
      <c r="D294" s="105" t="s">
        <v>623</v>
      </c>
      <c r="F294" s="105" t="str">
        <f t="shared" si="22"/>
        <v>K21</v>
      </c>
      <c r="G294" s="105" t="str">
        <f t="shared" si="19"/>
        <v>山口美由希</v>
      </c>
      <c r="H294" s="109" t="s">
        <v>624</v>
      </c>
      <c r="I294" s="109" t="s">
        <v>803</v>
      </c>
      <c r="J294" s="116">
        <v>1989</v>
      </c>
      <c r="K294" s="117">
        <f t="shared" si="21"/>
        <v>26</v>
      </c>
      <c r="L294" s="107" t="str">
        <f t="shared" si="20"/>
        <v>OK</v>
      </c>
      <c r="M294" s="111" t="s">
        <v>992</v>
      </c>
    </row>
    <row r="295" spans="1:13" ht="13.5">
      <c r="A295" s="105" t="s">
        <v>657</v>
      </c>
      <c r="B295" s="105" t="s">
        <v>1068</v>
      </c>
      <c r="C295" s="105" t="s">
        <v>1069</v>
      </c>
      <c r="D295" s="105" t="s">
        <v>623</v>
      </c>
      <c r="E295" s="105" t="s">
        <v>1057</v>
      </c>
      <c r="F295" s="105" t="str">
        <f t="shared" si="22"/>
        <v>K22</v>
      </c>
      <c r="G295" s="105" t="str">
        <f t="shared" si="19"/>
        <v>上村悠大</v>
      </c>
      <c r="H295" s="109" t="s">
        <v>624</v>
      </c>
      <c r="I295" s="109" t="s">
        <v>369</v>
      </c>
      <c r="J295" s="116">
        <v>2001</v>
      </c>
      <c r="K295" s="117">
        <f t="shared" si="21"/>
        <v>14</v>
      </c>
      <c r="L295" s="107" t="str">
        <f t="shared" si="20"/>
        <v>OK</v>
      </c>
      <c r="M295" s="105" t="s">
        <v>1060</v>
      </c>
    </row>
    <row r="296" spans="1:13" ht="13.5">
      <c r="A296" s="105" t="s">
        <v>659</v>
      </c>
      <c r="B296" s="106" t="s">
        <v>1070</v>
      </c>
      <c r="C296" s="106" t="s">
        <v>1071</v>
      </c>
      <c r="D296" s="106" t="s">
        <v>623</v>
      </c>
      <c r="E296" s="106"/>
      <c r="F296" s="105" t="str">
        <f t="shared" si="22"/>
        <v>K23</v>
      </c>
      <c r="G296" s="106" t="str">
        <f t="shared" si="19"/>
        <v>中西勇夫</v>
      </c>
      <c r="H296" s="109" t="s">
        <v>624</v>
      </c>
      <c r="I296" s="109" t="s">
        <v>369</v>
      </c>
      <c r="J296" s="119">
        <v>1986</v>
      </c>
      <c r="K296" s="117">
        <f t="shared" si="21"/>
        <v>29</v>
      </c>
      <c r="L296" s="107" t="str">
        <f t="shared" si="20"/>
        <v>OK</v>
      </c>
      <c r="M296" s="111" t="s">
        <v>992</v>
      </c>
    </row>
    <row r="297" spans="1:13" ht="13.5">
      <c r="A297" s="105" t="s">
        <v>661</v>
      </c>
      <c r="B297" s="106" t="s">
        <v>1072</v>
      </c>
      <c r="C297" s="105" t="s">
        <v>1073</v>
      </c>
      <c r="D297" s="106" t="s">
        <v>623</v>
      </c>
      <c r="F297" s="105" t="str">
        <f t="shared" si="22"/>
        <v>K24</v>
      </c>
      <c r="G297" s="105" t="str">
        <f t="shared" si="19"/>
        <v>大島浩範</v>
      </c>
      <c r="H297" s="109" t="s">
        <v>624</v>
      </c>
      <c r="I297" s="109" t="s">
        <v>369</v>
      </c>
      <c r="J297" s="116">
        <v>1988</v>
      </c>
      <c r="K297" s="117">
        <f t="shared" si="21"/>
        <v>27</v>
      </c>
      <c r="L297" s="107" t="str">
        <f t="shared" si="20"/>
        <v>OK</v>
      </c>
      <c r="M297" s="105" t="s">
        <v>1074</v>
      </c>
    </row>
    <row r="298" spans="1:13" ht="13.5">
      <c r="A298" s="105" t="s">
        <v>662</v>
      </c>
      <c r="B298" s="105" t="s">
        <v>920</v>
      </c>
      <c r="C298" s="105" t="s">
        <v>1085</v>
      </c>
      <c r="D298" s="106" t="s">
        <v>623</v>
      </c>
      <c r="F298" s="105" t="str">
        <f t="shared" si="22"/>
        <v>K25</v>
      </c>
      <c r="G298" s="105" t="str">
        <f t="shared" si="19"/>
        <v>佐藤雅幸</v>
      </c>
      <c r="H298" s="109" t="s">
        <v>624</v>
      </c>
      <c r="I298" s="109" t="s">
        <v>369</v>
      </c>
      <c r="J298" s="116">
        <v>1978</v>
      </c>
      <c r="K298" s="117">
        <f t="shared" si="21"/>
        <v>37</v>
      </c>
      <c r="L298" s="107" t="str">
        <f t="shared" si="20"/>
        <v>OK</v>
      </c>
      <c r="M298" s="105" t="s">
        <v>1060</v>
      </c>
    </row>
    <row r="299" spans="1:13" ht="13.5">
      <c r="A299" s="105" t="s">
        <v>664</v>
      </c>
      <c r="B299" s="105" t="s">
        <v>1068</v>
      </c>
      <c r="C299" s="105" t="s">
        <v>52</v>
      </c>
      <c r="D299" s="106" t="s">
        <v>623</v>
      </c>
      <c r="F299" s="105" t="str">
        <f t="shared" si="22"/>
        <v>K26</v>
      </c>
      <c r="G299" s="105" t="str">
        <f t="shared" si="19"/>
        <v>上村　武</v>
      </c>
      <c r="H299" s="109" t="s">
        <v>624</v>
      </c>
      <c r="I299" s="109" t="s">
        <v>369</v>
      </c>
      <c r="J299" s="116">
        <v>1978</v>
      </c>
      <c r="K299" s="117">
        <f t="shared" si="21"/>
        <v>37</v>
      </c>
      <c r="L299" s="107" t="str">
        <f t="shared" si="20"/>
        <v>OK</v>
      </c>
      <c r="M299" s="105" t="s">
        <v>1060</v>
      </c>
    </row>
    <row r="300" spans="1:13" ht="13.5">
      <c r="A300" s="105" t="s">
        <v>666</v>
      </c>
      <c r="B300" s="105" t="s">
        <v>53</v>
      </c>
      <c r="C300" s="105" t="s">
        <v>54</v>
      </c>
      <c r="D300" s="106" t="s">
        <v>623</v>
      </c>
      <c r="F300" s="105" t="str">
        <f t="shared" si="22"/>
        <v>K27</v>
      </c>
      <c r="G300" s="105" t="str">
        <f t="shared" si="19"/>
        <v>西田和教</v>
      </c>
      <c r="H300" s="109" t="s">
        <v>624</v>
      </c>
      <c r="I300" s="109" t="s">
        <v>369</v>
      </c>
      <c r="J300" s="116">
        <v>1961</v>
      </c>
      <c r="K300" s="117">
        <f t="shared" si="21"/>
        <v>54</v>
      </c>
      <c r="L300" s="107" t="str">
        <f t="shared" si="20"/>
        <v>OK</v>
      </c>
      <c r="M300" s="105" t="s">
        <v>1060</v>
      </c>
    </row>
    <row r="301" spans="1:13" ht="13.5">
      <c r="A301" s="105" t="s">
        <v>669</v>
      </c>
      <c r="B301" s="111" t="s">
        <v>1067</v>
      </c>
      <c r="C301" s="111" t="s">
        <v>55</v>
      </c>
      <c r="D301" s="106" t="s">
        <v>623</v>
      </c>
      <c r="F301" s="105" t="str">
        <f t="shared" si="22"/>
        <v>K28</v>
      </c>
      <c r="G301" s="105" t="str">
        <f t="shared" si="19"/>
        <v>村田彩子</v>
      </c>
      <c r="H301" s="109" t="s">
        <v>624</v>
      </c>
      <c r="I301" s="109" t="s">
        <v>350</v>
      </c>
      <c r="J301" s="116">
        <v>1967</v>
      </c>
      <c r="K301" s="117">
        <f t="shared" si="21"/>
        <v>48</v>
      </c>
      <c r="L301" s="107" t="str">
        <f t="shared" si="20"/>
        <v>OK</v>
      </c>
      <c r="M301" s="105" t="s">
        <v>1058</v>
      </c>
    </row>
    <row r="302" spans="1:13" ht="13.5">
      <c r="A302" s="105" t="s">
        <v>670</v>
      </c>
      <c r="B302" s="111" t="s">
        <v>899</v>
      </c>
      <c r="C302" s="111" t="s">
        <v>900</v>
      </c>
      <c r="D302" s="106" t="s">
        <v>623</v>
      </c>
      <c r="F302" s="105" t="str">
        <f t="shared" si="22"/>
        <v>K29</v>
      </c>
      <c r="G302" s="105" t="str">
        <f>B302&amp;C302</f>
        <v>布藤江実子</v>
      </c>
      <c r="H302" s="109" t="s">
        <v>624</v>
      </c>
      <c r="I302" s="109" t="s">
        <v>1034</v>
      </c>
      <c r="J302" s="119">
        <v>1965</v>
      </c>
      <c r="K302" s="117">
        <f t="shared" si="21"/>
        <v>50</v>
      </c>
      <c r="L302" s="107" t="str">
        <f t="shared" si="20"/>
        <v>OK</v>
      </c>
      <c r="M302" s="105" t="s">
        <v>1060</v>
      </c>
    </row>
    <row r="303" spans="1:13" ht="13.5">
      <c r="A303" s="105" t="s">
        <v>671</v>
      </c>
      <c r="B303" s="105" t="s">
        <v>56</v>
      </c>
      <c r="C303" s="105" t="s">
        <v>57</v>
      </c>
      <c r="D303" s="106" t="s">
        <v>623</v>
      </c>
      <c r="F303" s="105" t="str">
        <f t="shared" si="22"/>
        <v>K30</v>
      </c>
      <c r="G303" s="105" t="str">
        <f>B303&amp;C303</f>
        <v>田中　淳</v>
      </c>
      <c r="H303" s="109" t="s">
        <v>624</v>
      </c>
      <c r="I303" s="109" t="s">
        <v>369</v>
      </c>
      <c r="J303" s="116">
        <v>1989</v>
      </c>
      <c r="K303" s="117">
        <f t="shared" si="21"/>
        <v>26</v>
      </c>
      <c r="L303" s="107" t="str">
        <f t="shared" si="20"/>
        <v>OK</v>
      </c>
      <c r="M303" s="111" t="s">
        <v>992</v>
      </c>
    </row>
    <row r="304" spans="6:12" ht="13.5">
      <c r="F304" s="107"/>
      <c r="H304" s="109"/>
      <c r="I304" s="109"/>
      <c r="L304" s="107"/>
    </row>
    <row r="305" spans="6:12" ht="13.5">
      <c r="F305" s="107"/>
      <c r="H305" s="109"/>
      <c r="I305" s="109"/>
      <c r="L305" s="107"/>
    </row>
    <row r="306" spans="6:12" ht="13.5">
      <c r="F306" s="107"/>
      <c r="H306" s="109"/>
      <c r="I306" s="109"/>
      <c r="L306" s="107"/>
    </row>
    <row r="307" spans="6:12" ht="13.5">
      <c r="F307" s="107"/>
      <c r="H307" s="109"/>
      <c r="I307" s="109"/>
      <c r="L307" s="107"/>
    </row>
    <row r="308" spans="6:12" ht="13.5">
      <c r="F308" s="107"/>
      <c r="H308" s="109"/>
      <c r="I308" s="109"/>
      <c r="L308" s="107"/>
    </row>
    <row r="309" spans="6:12" ht="13.5">
      <c r="F309" s="107"/>
      <c r="H309" s="109"/>
      <c r="I309" s="109"/>
      <c r="L309" s="107"/>
    </row>
    <row r="310" spans="6:12" ht="13.5">
      <c r="F310" s="107"/>
      <c r="H310" s="109"/>
      <c r="I310" s="109"/>
      <c r="L310" s="107">
        <f aca="true" t="shared" si="23" ref="L310:L319">IF(G310="","",IF(COUNTIF($G$1:$G$590,G310)&gt;1,"2重登録","OK"))</f>
      </c>
    </row>
    <row r="311" spans="6:12" ht="13.5">
      <c r="F311" s="107"/>
      <c r="H311" s="109"/>
      <c r="I311" s="109"/>
      <c r="L311" s="107">
        <f t="shared" si="23"/>
      </c>
    </row>
    <row r="312" spans="6:12" ht="13.5">
      <c r="F312" s="107"/>
      <c r="H312" s="109"/>
      <c r="I312" s="109"/>
      <c r="L312" s="107">
        <f t="shared" si="23"/>
      </c>
    </row>
    <row r="313" spans="6:12" ht="13.5">
      <c r="F313" s="107"/>
      <c r="H313" s="109"/>
      <c r="I313" s="109"/>
      <c r="L313" s="107">
        <f t="shared" si="23"/>
      </c>
    </row>
    <row r="314" spans="6:12" ht="13.5">
      <c r="F314" s="107"/>
      <c r="H314" s="109"/>
      <c r="I314" s="109"/>
      <c r="L314" s="107">
        <f t="shared" si="23"/>
      </c>
    </row>
    <row r="315" spans="6:12" ht="13.5">
      <c r="F315" s="107"/>
      <c r="H315" s="109"/>
      <c r="I315" s="109"/>
      <c r="L315" s="107">
        <f t="shared" si="23"/>
      </c>
    </row>
    <row r="316" spans="6:12" ht="13.5">
      <c r="F316" s="107"/>
      <c r="H316" s="109"/>
      <c r="I316" s="109"/>
      <c r="L316" s="107">
        <f t="shared" si="23"/>
      </c>
    </row>
    <row r="317" spans="6:12" ht="13.5">
      <c r="F317" s="107"/>
      <c r="H317" s="109"/>
      <c r="I317" s="109"/>
      <c r="L317" s="107">
        <f t="shared" si="23"/>
      </c>
    </row>
    <row r="318" spans="6:12" ht="13.5">
      <c r="F318" s="107"/>
      <c r="H318" s="109"/>
      <c r="I318" s="109"/>
      <c r="L318" s="107">
        <f t="shared" si="23"/>
      </c>
    </row>
    <row r="319" spans="6:12" ht="13.5">
      <c r="F319" s="107"/>
      <c r="H319" s="109"/>
      <c r="I319" s="109"/>
      <c r="L319" s="107">
        <f t="shared" si="23"/>
      </c>
    </row>
    <row r="320" spans="6:12" ht="13.5">
      <c r="F320" s="107"/>
      <c r="H320" s="109"/>
      <c r="I320" s="109"/>
      <c r="L320" s="107"/>
    </row>
    <row r="321" spans="6:12" ht="13.5">
      <c r="F321" s="107"/>
      <c r="H321" s="109"/>
      <c r="I321" s="109"/>
      <c r="L321" s="107"/>
    </row>
    <row r="322" spans="6:12" ht="13.5">
      <c r="F322" s="107"/>
      <c r="H322" s="109"/>
      <c r="I322" s="109"/>
      <c r="L322" s="107"/>
    </row>
    <row r="323" spans="6:12" ht="13.5">
      <c r="F323" s="107"/>
      <c r="H323" s="109"/>
      <c r="I323" s="109"/>
      <c r="L323" s="107"/>
    </row>
    <row r="324" spans="6:12" ht="13.5">
      <c r="F324" s="107"/>
      <c r="H324" s="109"/>
      <c r="I324" s="109"/>
      <c r="L324" s="107"/>
    </row>
    <row r="325" spans="6:12" ht="13.5">
      <c r="F325" s="107"/>
      <c r="H325" s="109"/>
      <c r="I325" s="109"/>
      <c r="L325" s="107"/>
    </row>
    <row r="326" spans="6:12" ht="13.5">
      <c r="F326" s="107"/>
      <c r="H326" s="109"/>
      <c r="I326" s="109"/>
      <c r="L326" s="107"/>
    </row>
    <row r="327" spans="6:12" ht="13.5">
      <c r="F327" s="107"/>
      <c r="H327" s="109"/>
      <c r="I327" s="109"/>
      <c r="L327" s="107"/>
    </row>
    <row r="328" spans="6:12" ht="13.5">
      <c r="F328" s="107"/>
      <c r="H328" s="109"/>
      <c r="I328" s="109"/>
      <c r="L328" s="107"/>
    </row>
    <row r="329" spans="6:12" ht="13.5">
      <c r="F329" s="107"/>
      <c r="H329" s="109"/>
      <c r="I329" s="109"/>
      <c r="L329" s="107"/>
    </row>
    <row r="330" spans="6:12" ht="13.5">
      <c r="F330" s="107"/>
      <c r="H330" s="109"/>
      <c r="I330" s="109"/>
      <c r="L330" s="107">
        <f>IF(G330="","",IF(COUNTIF($G$1:$G$590,G330)&gt;1,"2重登録","OK"))</f>
      </c>
    </row>
    <row r="331" spans="6:12" ht="13.5">
      <c r="F331" s="107"/>
      <c r="H331" s="109"/>
      <c r="I331" s="109"/>
      <c r="L331" s="107">
        <f>IF(G331="","",IF(COUNTIF($G$1:$G$590,G331)&gt;1,"2重登録","OK"))</f>
      </c>
    </row>
    <row r="332" spans="2:12" ht="13.5">
      <c r="B332" s="692" t="s">
        <v>232</v>
      </c>
      <c r="C332" s="692"/>
      <c r="D332" s="684" t="s">
        <v>233</v>
      </c>
      <c r="E332" s="684"/>
      <c r="F332" s="684"/>
      <c r="G332" s="684"/>
      <c r="H332" s="109"/>
      <c r="I332" s="109"/>
      <c r="L332" s="107">
        <f>IF(G332="","",IF(COUNTIF($G$1:$G$590,G332)&gt;1,"2重登録","OK"))</f>
      </c>
    </row>
    <row r="333" spans="2:12" ht="13.5">
      <c r="B333" s="692"/>
      <c r="C333" s="692"/>
      <c r="D333" s="684"/>
      <c r="E333" s="684"/>
      <c r="F333" s="684"/>
      <c r="G333" s="684"/>
      <c r="H333" s="109"/>
      <c r="I333" s="109"/>
      <c r="L333" s="107">
        <f>IF(G333="","",IF(COUNTIF($G$1:$G$590,G333)&gt;1,"2重登録","OK"))</f>
      </c>
    </row>
    <row r="334" spans="6:12" ht="13.5">
      <c r="F334" s="107"/>
      <c r="G334" s="105" t="s">
        <v>990</v>
      </c>
      <c r="H334" s="105" t="s">
        <v>991</v>
      </c>
      <c r="I334" s="109"/>
      <c r="L334" s="107"/>
    </row>
    <row r="335" spans="6:12" ht="13.5">
      <c r="F335" s="107"/>
      <c r="G335" s="145">
        <f>COUNTIF(M336:M383,"東近江市")</f>
        <v>15</v>
      </c>
      <c r="H335" s="689">
        <f>(G335/RIGHT(A382,2))</f>
        <v>0.32608695652173914</v>
      </c>
      <c r="I335" s="689"/>
      <c r="J335" s="689"/>
      <c r="L335" s="107"/>
    </row>
    <row r="336" spans="2:12" ht="13.5">
      <c r="B336" s="108" t="s">
        <v>678</v>
      </c>
      <c r="C336" s="108"/>
      <c r="D336" s="140" t="s">
        <v>1093</v>
      </c>
      <c r="E336" s="140"/>
      <c r="F336" s="140"/>
      <c r="G336" s="145"/>
      <c r="H336" s="146" t="s">
        <v>1094</v>
      </c>
      <c r="I336" s="109"/>
      <c r="K336" s="117"/>
      <c r="L336" s="107"/>
    </row>
    <row r="337" spans="1:17" s="121" customFormat="1" ht="13.5">
      <c r="A337" s="211" t="s">
        <v>58</v>
      </c>
      <c r="B337" s="212" t="s">
        <v>679</v>
      </c>
      <c r="C337" s="212" t="s">
        <v>680</v>
      </c>
      <c r="D337" s="108" t="s">
        <v>235</v>
      </c>
      <c r="E337" s="148"/>
      <c r="F337" s="211" t="s">
        <v>58</v>
      </c>
      <c r="G337" s="105" t="str">
        <f>B337&amp;C337</f>
        <v>安久智之</v>
      </c>
      <c r="H337" s="108" t="s">
        <v>59</v>
      </c>
      <c r="I337" s="148" t="s">
        <v>60</v>
      </c>
      <c r="J337" s="148">
        <v>1982</v>
      </c>
      <c r="K337" s="117">
        <f>IF(J337="","",(2015-J337))</f>
        <v>33</v>
      </c>
      <c r="L337" s="107" t="str">
        <f aca="true" t="shared" si="24" ref="L337:L344">IF(G337="","",IF(COUNTIF($G$1:$G$651,G337)&gt;1,"2重登録","OK"))</f>
        <v>OK</v>
      </c>
      <c r="M337" s="213" t="s">
        <v>972</v>
      </c>
      <c r="Q337" s="205"/>
    </row>
    <row r="338" spans="1:13" s="121" customFormat="1" ht="13.5">
      <c r="A338" s="211" t="s">
        <v>330</v>
      </c>
      <c r="B338" s="212" t="s">
        <v>681</v>
      </c>
      <c r="C338" s="212" t="s">
        <v>682</v>
      </c>
      <c r="D338" s="108" t="s">
        <v>235</v>
      </c>
      <c r="E338" s="148"/>
      <c r="F338" s="211" t="s">
        <v>330</v>
      </c>
      <c r="G338" s="105" t="str">
        <f aca="true" t="shared" si="25" ref="G338:G381">B338&amp;C338</f>
        <v>伊藤弘将</v>
      </c>
      <c r="H338" s="108" t="s">
        <v>61</v>
      </c>
      <c r="I338" s="148" t="s">
        <v>369</v>
      </c>
      <c r="J338" s="148">
        <v>1975</v>
      </c>
      <c r="K338" s="117">
        <f aca="true" t="shared" si="26" ref="K338:K383">IF(J338="","",(2015-J338))</f>
        <v>40</v>
      </c>
      <c r="L338" s="107" t="str">
        <f t="shared" si="24"/>
        <v>OK</v>
      </c>
      <c r="M338" s="213" t="s">
        <v>972</v>
      </c>
    </row>
    <row r="339" spans="1:13" s="121" customFormat="1" ht="13.5">
      <c r="A339" s="211" t="s">
        <v>683</v>
      </c>
      <c r="B339" s="212" t="s">
        <v>331</v>
      </c>
      <c r="C339" s="212" t="s">
        <v>332</v>
      </c>
      <c r="D339" s="108" t="s">
        <v>235</v>
      </c>
      <c r="E339" s="148"/>
      <c r="F339" s="211" t="s">
        <v>683</v>
      </c>
      <c r="G339" s="105" t="str">
        <f t="shared" si="25"/>
        <v>稲泉　聡</v>
      </c>
      <c r="H339" s="108" t="s">
        <v>62</v>
      </c>
      <c r="I339" s="148" t="s">
        <v>968</v>
      </c>
      <c r="J339" s="148">
        <v>1967</v>
      </c>
      <c r="K339" s="117">
        <f t="shared" si="26"/>
        <v>48</v>
      </c>
      <c r="L339" s="107" t="str">
        <f t="shared" si="24"/>
        <v>OK</v>
      </c>
      <c r="M339" s="148" t="s">
        <v>333</v>
      </c>
    </row>
    <row r="340" spans="1:13" s="121" customFormat="1" ht="13.5">
      <c r="A340" s="211" t="s">
        <v>684</v>
      </c>
      <c r="B340" s="212" t="s">
        <v>685</v>
      </c>
      <c r="C340" s="212" t="s">
        <v>686</v>
      </c>
      <c r="D340" s="108" t="s">
        <v>236</v>
      </c>
      <c r="E340" s="148"/>
      <c r="F340" s="211" t="s">
        <v>684</v>
      </c>
      <c r="G340" s="105" t="str">
        <f t="shared" si="25"/>
        <v>岡川謙二</v>
      </c>
      <c r="H340" s="108" t="s">
        <v>63</v>
      </c>
      <c r="I340" s="148" t="s">
        <v>1075</v>
      </c>
      <c r="J340" s="148">
        <v>1967</v>
      </c>
      <c r="K340" s="117">
        <f t="shared" si="26"/>
        <v>48</v>
      </c>
      <c r="L340" s="107" t="str">
        <f t="shared" si="24"/>
        <v>OK</v>
      </c>
      <c r="M340" s="148" t="s">
        <v>333</v>
      </c>
    </row>
    <row r="341" spans="1:13" s="121" customFormat="1" ht="13.5">
      <c r="A341" s="211" t="s">
        <v>687</v>
      </c>
      <c r="B341" s="212" t="s">
        <v>688</v>
      </c>
      <c r="C341" s="212" t="s">
        <v>689</v>
      </c>
      <c r="D341" s="108" t="s">
        <v>236</v>
      </c>
      <c r="E341" s="148"/>
      <c r="F341" s="211" t="s">
        <v>687</v>
      </c>
      <c r="G341" s="105" t="str">
        <f t="shared" si="25"/>
        <v>岡田貴行</v>
      </c>
      <c r="H341" s="108" t="s">
        <v>63</v>
      </c>
      <c r="I341" s="148" t="s">
        <v>1075</v>
      </c>
      <c r="J341" s="148">
        <v>1983</v>
      </c>
      <c r="K341" s="117">
        <f t="shared" si="26"/>
        <v>32</v>
      </c>
      <c r="L341" s="107" t="str">
        <f t="shared" si="24"/>
        <v>OK</v>
      </c>
      <c r="M341" s="148" t="s">
        <v>333</v>
      </c>
    </row>
    <row r="342" spans="1:13" s="121" customFormat="1" ht="13.5">
      <c r="A342" s="211" t="s">
        <v>690</v>
      </c>
      <c r="B342" s="212" t="s">
        <v>691</v>
      </c>
      <c r="C342" s="212" t="s">
        <v>692</v>
      </c>
      <c r="D342" s="108" t="s">
        <v>236</v>
      </c>
      <c r="E342" s="148"/>
      <c r="F342" s="211" t="s">
        <v>690</v>
      </c>
      <c r="G342" s="105" t="str">
        <f t="shared" si="25"/>
        <v>河野浩一</v>
      </c>
      <c r="H342" s="108" t="s">
        <v>63</v>
      </c>
      <c r="I342" s="148" t="s">
        <v>1075</v>
      </c>
      <c r="J342" s="148">
        <v>1968</v>
      </c>
      <c r="K342" s="117">
        <f t="shared" si="26"/>
        <v>47</v>
      </c>
      <c r="L342" s="107" t="str">
        <f t="shared" si="24"/>
        <v>OK</v>
      </c>
      <c r="M342" s="213" t="s">
        <v>972</v>
      </c>
    </row>
    <row r="343" spans="1:13" s="121" customFormat="1" ht="13.5">
      <c r="A343" s="211" t="s">
        <v>693</v>
      </c>
      <c r="B343" s="212" t="s">
        <v>501</v>
      </c>
      <c r="C343" s="212" t="s">
        <v>697</v>
      </c>
      <c r="D343" s="108" t="s">
        <v>235</v>
      </c>
      <c r="E343" s="148"/>
      <c r="F343" s="211" t="s">
        <v>693</v>
      </c>
      <c r="G343" s="105" t="str">
        <f t="shared" si="25"/>
        <v>児玉雅弘</v>
      </c>
      <c r="H343" s="108" t="s">
        <v>62</v>
      </c>
      <c r="I343" s="148" t="s">
        <v>968</v>
      </c>
      <c r="J343" s="148">
        <v>1965</v>
      </c>
      <c r="K343" s="117">
        <f t="shared" si="26"/>
        <v>50</v>
      </c>
      <c r="L343" s="107" t="str">
        <f t="shared" si="24"/>
        <v>OK</v>
      </c>
      <c r="M343" s="148" t="s">
        <v>334</v>
      </c>
    </row>
    <row r="344" spans="1:13" s="121" customFormat="1" ht="13.5">
      <c r="A344" s="213" t="s">
        <v>694</v>
      </c>
      <c r="B344" s="214" t="s">
        <v>64</v>
      </c>
      <c r="C344" s="214" t="s">
        <v>65</v>
      </c>
      <c r="D344" s="108" t="s">
        <v>237</v>
      </c>
      <c r="E344" s="215"/>
      <c r="F344" s="213" t="s">
        <v>694</v>
      </c>
      <c r="G344" s="111" t="str">
        <f t="shared" si="25"/>
        <v>名田育子</v>
      </c>
      <c r="H344" s="108" t="s">
        <v>1263</v>
      </c>
      <c r="I344" s="215" t="s">
        <v>1264</v>
      </c>
      <c r="J344" s="215">
        <v>1953</v>
      </c>
      <c r="K344" s="117">
        <f t="shared" si="26"/>
        <v>62</v>
      </c>
      <c r="L344" s="216" t="str">
        <f t="shared" si="24"/>
        <v>OK</v>
      </c>
      <c r="M344" s="213" t="s">
        <v>972</v>
      </c>
    </row>
    <row r="345" spans="1:13" s="121" customFormat="1" ht="13.5">
      <c r="A345" s="211" t="s">
        <v>695</v>
      </c>
      <c r="B345" s="212"/>
      <c r="C345" s="212"/>
      <c r="D345" s="108" t="s">
        <v>235</v>
      </c>
      <c r="E345" s="148"/>
      <c r="F345" s="211"/>
      <c r="G345" s="105"/>
      <c r="H345" s="108" t="s">
        <v>62</v>
      </c>
      <c r="I345" s="148"/>
      <c r="J345" s="148"/>
      <c r="K345" s="117">
        <f t="shared" si="26"/>
      </c>
      <c r="L345" s="107"/>
      <c r="M345" s="213"/>
    </row>
    <row r="346" spans="1:13" s="121" customFormat="1" ht="13.5">
      <c r="A346" s="211" t="s">
        <v>696</v>
      </c>
      <c r="B346" s="212" t="s">
        <v>701</v>
      </c>
      <c r="C346" s="212" t="s">
        <v>702</v>
      </c>
      <c r="D346" s="108" t="s">
        <v>235</v>
      </c>
      <c r="E346" s="148"/>
      <c r="F346" s="211" t="s">
        <v>696</v>
      </c>
      <c r="G346" s="105" t="str">
        <f t="shared" si="25"/>
        <v>杉山邦夫</v>
      </c>
      <c r="H346" s="108" t="s">
        <v>61</v>
      </c>
      <c r="I346" s="148" t="s">
        <v>369</v>
      </c>
      <c r="J346" s="148">
        <v>1950</v>
      </c>
      <c r="K346" s="117">
        <f t="shared" si="26"/>
        <v>65</v>
      </c>
      <c r="L346" s="107" t="str">
        <f aca="true" t="shared" si="27" ref="L346:L372">IF(G346="","",IF(COUNTIF($G$1:$G$651,G346)&gt;1,"2重登録","OK"))</f>
        <v>OK</v>
      </c>
      <c r="M346" s="148" t="s">
        <v>335</v>
      </c>
    </row>
    <row r="347" spans="1:13" s="121" customFormat="1" ht="13.5">
      <c r="A347" s="211" t="s">
        <v>698</v>
      </c>
      <c r="B347" s="212" t="s">
        <v>704</v>
      </c>
      <c r="C347" s="212" t="s">
        <v>705</v>
      </c>
      <c r="D347" s="108" t="s">
        <v>234</v>
      </c>
      <c r="E347" s="148"/>
      <c r="F347" s="211" t="s">
        <v>698</v>
      </c>
      <c r="G347" s="105" t="str">
        <f t="shared" si="25"/>
        <v>杉本龍平</v>
      </c>
      <c r="H347" s="108" t="s">
        <v>61</v>
      </c>
      <c r="I347" s="148" t="s">
        <v>369</v>
      </c>
      <c r="J347" s="148">
        <v>1976</v>
      </c>
      <c r="K347" s="117">
        <f t="shared" si="26"/>
        <v>39</v>
      </c>
      <c r="L347" s="107" t="str">
        <f t="shared" si="27"/>
        <v>OK</v>
      </c>
      <c r="M347" s="148" t="s">
        <v>375</v>
      </c>
    </row>
    <row r="348" spans="1:13" s="121" customFormat="1" ht="13.5">
      <c r="A348" s="211" t="s">
        <v>699</v>
      </c>
      <c r="B348" s="212" t="s">
        <v>707</v>
      </c>
      <c r="C348" s="212" t="s">
        <v>708</v>
      </c>
      <c r="D348" s="108" t="s">
        <v>1265</v>
      </c>
      <c r="E348" s="148"/>
      <c r="F348" s="211" t="s">
        <v>699</v>
      </c>
      <c r="G348" s="105" t="str">
        <f t="shared" si="25"/>
        <v>西内友也</v>
      </c>
      <c r="H348" s="108" t="s">
        <v>61</v>
      </c>
      <c r="I348" s="148" t="s">
        <v>369</v>
      </c>
      <c r="J348" s="148">
        <v>1981</v>
      </c>
      <c r="K348" s="117">
        <f t="shared" si="26"/>
        <v>34</v>
      </c>
      <c r="L348" s="107" t="str">
        <f t="shared" si="27"/>
        <v>OK</v>
      </c>
      <c r="M348" s="148" t="s">
        <v>336</v>
      </c>
    </row>
    <row r="349" spans="1:13" s="121" customFormat="1" ht="13.5">
      <c r="A349" s="211" t="s">
        <v>700</v>
      </c>
      <c r="B349" s="212" t="s">
        <v>710</v>
      </c>
      <c r="C349" s="212" t="s">
        <v>711</v>
      </c>
      <c r="D349" s="108" t="s">
        <v>1266</v>
      </c>
      <c r="E349" s="148"/>
      <c r="F349" s="211" t="s">
        <v>700</v>
      </c>
      <c r="G349" s="105" t="str">
        <f t="shared" si="25"/>
        <v>川原慎洋</v>
      </c>
      <c r="H349" s="108" t="s">
        <v>61</v>
      </c>
      <c r="I349" s="148" t="s">
        <v>369</v>
      </c>
      <c r="J349" s="148">
        <v>1985</v>
      </c>
      <c r="K349" s="117">
        <f t="shared" si="26"/>
        <v>30</v>
      </c>
      <c r="L349" s="107" t="str">
        <f t="shared" si="27"/>
        <v>OK</v>
      </c>
      <c r="M349" s="148" t="s">
        <v>377</v>
      </c>
    </row>
    <row r="350" spans="1:13" s="121" customFormat="1" ht="13.5">
      <c r="A350" s="211" t="s">
        <v>703</v>
      </c>
      <c r="B350" s="212" t="s">
        <v>621</v>
      </c>
      <c r="C350" s="212" t="s">
        <v>713</v>
      </c>
      <c r="D350" s="108" t="s">
        <v>237</v>
      </c>
      <c r="E350" s="148"/>
      <c r="F350" s="211" t="s">
        <v>703</v>
      </c>
      <c r="G350" s="105" t="str">
        <f t="shared" si="25"/>
        <v>川上英二</v>
      </c>
      <c r="H350" s="108" t="s">
        <v>1267</v>
      </c>
      <c r="I350" s="148" t="s">
        <v>1268</v>
      </c>
      <c r="J350" s="148">
        <v>1963</v>
      </c>
      <c r="K350" s="117">
        <f t="shared" si="26"/>
        <v>52</v>
      </c>
      <c r="L350" s="107" t="str">
        <f t="shared" si="27"/>
        <v>OK</v>
      </c>
      <c r="M350" s="213" t="s">
        <v>972</v>
      </c>
    </row>
    <row r="351" spans="1:13" s="121" customFormat="1" ht="13.5">
      <c r="A351" s="211" t="s">
        <v>706</v>
      </c>
      <c r="B351" s="212" t="s">
        <v>715</v>
      </c>
      <c r="C351" s="212" t="s">
        <v>716</v>
      </c>
      <c r="D351" s="108" t="s">
        <v>235</v>
      </c>
      <c r="E351" s="148"/>
      <c r="F351" s="211" t="s">
        <v>706</v>
      </c>
      <c r="G351" s="105" t="str">
        <f t="shared" si="25"/>
        <v>泉谷純也</v>
      </c>
      <c r="H351" s="108" t="s">
        <v>62</v>
      </c>
      <c r="I351" s="148" t="s">
        <v>968</v>
      </c>
      <c r="J351" s="148">
        <v>1982</v>
      </c>
      <c r="K351" s="117">
        <f t="shared" si="26"/>
        <v>33</v>
      </c>
      <c r="L351" s="107" t="str">
        <f t="shared" si="27"/>
        <v>OK</v>
      </c>
      <c r="M351" s="213" t="s">
        <v>972</v>
      </c>
    </row>
    <row r="352" spans="1:13" s="121" customFormat="1" ht="13.5">
      <c r="A352" s="211" t="s">
        <v>709</v>
      </c>
      <c r="B352" s="212" t="s">
        <v>665</v>
      </c>
      <c r="C352" s="212" t="s">
        <v>718</v>
      </c>
      <c r="D352" s="108" t="s">
        <v>235</v>
      </c>
      <c r="E352" s="148"/>
      <c r="F352" s="211" t="s">
        <v>709</v>
      </c>
      <c r="G352" s="105" t="str">
        <f t="shared" si="25"/>
        <v>浅田隆昭</v>
      </c>
      <c r="H352" s="108" t="s">
        <v>62</v>
      </c>
      <c r="I352" s="148" t="s">
        <v>968</v>
      </c>
      <c r="J352" s="148">
        <v>1964</v>
      </c>
      <c r="K352" s="117">
        <f t="shared" si="26"/>
        <v>51</v>
      </c>
      <c r="L352" s="107" t="str">
        <f t="shared" si="27"/>
        <v>OK</v>
      </c>
      <c r="M352" s="148" t="s">
        <v>376</v>
      </c>
    </row>
    <row r="353" spans="1:13" s="121" customFormat="1" ht="13.5">
      <c r="A353" s="211" t="s">
        <v>712</v>
      </c>
      <c r="B353" s="212" t="s">
        <v>720</v>
      </c>
      <c r="C353" s="212" t="s">
        <v>721</v>
      </c>
      <c r="D353" s="108" t="s">
        <v>1269</v>
      </c>
      <c r="E353" s="148"/>
      <c r="F353" s="211" t="s">
        <v>712</v>
      </c>
      <c r="G353" s="105" t="str">
        <f t="shared" si="25"/>
        <v>前田雅人</v>
      </c>
      <c r="H353" s="108" t="s">
        <v>61</v>
      </c>
      <c r="I353" s="148" t="s">
        <v>369</v>
      </c>
      <c r="J353" s="148">
        <v>1959</v>
      </c>
      <c r="K353" s="117">
        <f t="shared" si="26"/>
        <v>56</v>
      </c>
      <c r="L353" s="107" t="str">
        <f t="shared" si="27"/>
        <v>OK</v>
      </c>
      <c r="M353" s="148" t="s">
        <v>377</v>
      </c>
    </row>
    <row r="354" spans="1:13" s="121" customFormat="1" ht="13.5">
      <c r="A354" s="211" t="s">
        <v>714</v>
      </c>
      <c r="B354" s="217" t="s">
        <v>337</v>
      </c>
      <c r="C354" s="218" t="s">
        <v>338</v>
      </c>
      <c r="D354" s="108" t="s">
        <v>238</v>
      </c>
      <c r="E354" s="148"/>
      <c r="F354" s="211" t="s">
        <v>714</v>
      </c>
      <c r="G354" s="105" t="str">
        <f t="shared" si="25"/>
        <v>土田典人</v>
      </c>
      <c r="H354" s="108" t="s">
        <v>1270</v>
      </c>
      <c r="I354" s="148" t="s">
        <v>1271</v>
      </c>
      <c r="J354" s="148">
        <v>1964</v>
      </c>
      <c r="K354" s="117">
        <f t="shared" si="26"/>
        <v>51</v>
      </c>
      <c r="L354" s="107" t="str">
        <f t="shared" si="27"/>
        <v>OK</v>
      </c>
      <c r="M354" s="148" t="s">
        <v>375</v>
      </c>
    </row>
    <row r="355" spans="1:13" s="121" customFormat="1" ht="13.5">
      <c r="A355" s="211" t="s">
        <v>717</v>
      </c>
      <c r="B355" s="212" t="s">
        <v>239</v>
      </c>
      <c r="C355" s="212" t="s">
        <v>240</v>
      </c>
      <c r="D355" s="108" t="s">
        <v>238</v>
      </c>
      <c r="E355" s="148"/>
      <c r="F355" s="211" t="s">
        <v>717</v>
      </c>
      <c r="G355" s="105" t="str">
        <f t="shared" si="25"/>
        <v>二ツ井裕也</v>
      </c>
      <c r="H355" s="108" t="s">
        <v>1272</v>
      </c>
      <c r="I355" s="148" t="s">
        <v>1273</v>
      </c>
      <c r="J355" s="148">
        <v>1990</v>
      </c>
      <c r="K355" s="117">
        <f t="shared" si="26"/>
        <v>25</v>
      </c>
      <c r="L355" s="107" t="str">
        <f t="shared" si="27"/>
        <v>OK</v>
      </c>
      <c r="M355" s="213" t="s">
        <v>972</v>
      </c>
    </row>
    <row r="356" spans="1:13" s="121" customFormat="1" ht="13.5">
      <c r="A356" s="211" t="s">
        <v>719</v>
      </c>
      <c r="B356" s="212" t="s">
        <v>241</v>
      </c>
      <c r="C356" s="212" t="s">
        <v>242</v>
      </c>
      <c r="D356" s="108" t="s">
        <v>1274</v>
      </c>
      <c r="E356" s="148"/>
      <c r="F356" s="211" t="s">
        <v>719</v>
      </c>
      <c r="G356" s="105" t="str">
        <f t="shared" si="25"/>
        <v>森永洋介</v>
      </c>
      <c r="H356" s="108" t="s">
        <v>62</v>
      </c>
      <c r="I356" s="148" t="s">
        <v>968</v>
      </c>
      <c r="J356" s="148">
        <v>1989</v>
      </c>
      <c r="K356" s="117">
        <f t="shared" si="26"/>
        <v>26</v>
      </c>
      <c r="L356" s="107" t="str">
        <f t="shared" si="27"/>
        <v>OK</v>
      </c>
      <c r="M356" s="211" t="s">
        <v>374</v>
      </c>
    </row>
    <row r="357" spans="1:13" s="121" customFormat="1" ht="13.5">
      <c r="A357" s="211" t="s">
        <v>722</v>
      </c>
      <c r="B357" s="212" t="s">
        <v>728</v>
      </c>
      <c r="C357" s="212" t="s">
        <v>729</v>
      </c>
      <c r="D357" s="108" t="s">
        <v>1275</v>
      </c>
      <c r="E357" s="148"/>
      <c r="F357" s="211" t="s">
        <v>722</v>
      </c>
      <c r="G357" s="105" t="str">
        <f t="shared" si="25"/>
        <v>冨田哲弥</v>
      </c>
      <c r="H357" s="108" t="s">
        <v>61</v>
      </c>
      <c r="I357" s="148" t="s">
        <v>369</v>
      </c>
      <c r="J357" s="148">
        <v>1966</v>
      </c>
      <c r="K357" s="117">
        <f t="shared" si="26"/>
        <v>49</v>
      </c>
      <c r="L357" s="107" t="str">
        <f t="shared" si="27"/>
        <v>OK</v>
      </c>
      <c r="M357" s="148" t="s">
        <v>971</v>
      </c>
    </row>
    <row r="358" spans="1:13" s="121" customFormat="1" ht="13.5">
      <c r="A358" s="211" t="s">
        <v>725</v>
      </c>
      <c r="B358" s="212" t="s">
        <v>573</v>
      </c>
      <c r="C358" s="212" t="s">
        <v>731</v>
      </c>
      <c r="D358" s="108" t="s">
        <v>234</v>
      </c>
      <c r="E358" s="148"/>
      <c r="F358" s="211" t="s">
        <v>725</v>
      </c>
      <c r="G358" s="105" t="str">
        <f t="shared" si="25"/>
        <v>並河康訓</v>
      </c>
      <c r="H358" s="108" t="s">
        <v>66</v>
      </c>
      <c r="I358" s="148" t="s">
        <v>1076</v>
      </c>
      <c r="J358" s="148">
        <v>1959</v>
      </c>
      <c r="K358" s="117">
        <f t="shared" si="26"/>
        <v>56</v>
      </c>
      <c r="L358" s="107" t="str">
        <f t="shared" si="27"/>
        <v>OK</v>
      </c>
      <c r="M358" s="148" t="s">
        <v>333</v>
      </c>
    </row>
    <row r="359" spans="1:13" s="121" customFormat="1" ht="13.5">
      <c r="A359" s="211" t="s">
        <v>726</v>
      </c>
      <c r="B359" s="212" t="s">
        <v>733</v>
      </c>
      <c r="C359" s="212" t="s">
        <v>734</v>
      </c>
      <c r="D359" s="108" t="s">
        <v>236</v>
      </c>
      <c r="E359" s="148"/>
      <c r="F359" s="211" t="s">
        <v>726</v>
      </c>
      <c r="G359" s="105" t="str">
        <f t="shared" si="25"/>
        <v>名田一茂</v>
      </c>
      <c r="H359" s="108" t="s">
        <v>63</v>
      </c>
      <c r="I359" s="148" t="s">
        <v>1075</v>
      </c>
      <c r="J359" s="148">
        <v>1953</v>
      </c>
      <c r="K359" s="117">
        <f t="shared" si="26"/>
        <v>62</v>
      </c>
      <c r="L359" s="107" t="str">
        <f t="shared" si="27"/>
        <v>OK</v>
      </c>
      <c r="M359" s="148" t="s">
        <v>972</v>
      </c>
    </row>
    <row r="360" spans="1:13" s="121" customFormat="1" ht="13.5">
      <c r="A360" s="211" t="s">
        <v>727</v>
      </c>
      <c r="B360" s="212" t="s">
        <v>339</v>
      </c>
      <c r="C360" s="212" t="s">
        <v>340</v>
      </c>
      <c r="D360" s="108" t="s">
        <v>238</v>
      </c>
      <c r="E360" s="148"/>
      <c r="F360" s="211" t="s">
        <v>727</v>
      </c>
      <c r="G360" s="105" t="str">
        <f t="shared" si="25"/>
        <v>辰巳吾朗</v>
      </c>
      <c r="H360" s="108" t="s">
        <v>62</v>
      </c>
      <c r="I360" s="148" t="s">
        <v>968</v>
      </c>
      <c r="J360" s="148">
        <v>1974</v>
      </c>
      <c r="K360" s="117">
        <f t="shared" si="26"/>
        <v>41</v>
      </c>
      <c r="L360" s="107" t="str">
        <f t="shared" si="27"/>
        <v>OK</v>
      </c>
      <c r="M360" s="148" t="s">
        <v>333</v>
      </c>
    </row>
    <row r="361" spans="1:13" s="121" customFormat="1" ht="13.5">
      <c r="A361" s="211" t="s">
        <v>730</v>
      </c>
      <c r="B361" s="219" t="s">
        <v>341</v>
      </c>
      <c r="C361" s="219" t="s">
        <v>342</v>
      </c>
      <c r="D361" s="108" t="s">
        <v>236</v>
      </c>
      <c r="E361" s="148"/>
      <c r="F361" s="211" t="s">
        <v>730</v>
      </c>
      <c r="G361" s="105" t="str">
        <f t="shared" si="25"/>
        <v>米倉政已</v>
      </c>
      <c r="H361" s="108" t="s">
        <v>63</v>
      </c>
      <c r="I361" s="148" t="s">
        <v>1075</v>
      </c>
      <c r="J361" s="148">
        <v>1950</v>
      </c>
      <c r="K361" s="117">
        <f t="shared" si="26"/>
        <v>65</v>
      </c>
      <c r="L361" s="107" t="str">
        <f t="shared" si="27"/>
        <v>OK</v>
      </c>
      <c r="M361" s="148" t="s">
        <v>374</v>
      </c>
    </row>
    <row r="362" spans="1:13" s="121" customFormat="1" ht="13.5">
      <c r="A362" s="211" t="s">
        <v>732</v>
      </c>
      <c r="B362" s="214" t="s">
        <v>691</v>
      </c>
      <c r="C362" s="214" t="s">
        <v>740</v>
      </c>
      <c r="D362" s="108" t="s">
        <v>1276</v>
      </c>
      <c r="E362" s="148"/>
      <c r="F362" s="211" t="s">
        <v>732</v>
      </c>
      <c r="G362" s="105" t="str">
        <f t="shared" si="25"/>
        <v>河野晶子</v>
      </c>
      <c r="H362" s="108" t="s">
        <v>61</v>
      </c>
      <c r="I362" s="148" t="s">
        <v>350</v>
      </c>
      <c r="J362" s="148">
        <v>1970</v>
      </c>
      <c r="K362" s="117">
        <f t="shared" si="26"/>
        <v>45</v>
      </c>
      <c r="L362" s="107" t="str">
        <f t="shared" si="27"/>
        <v>OK</v>
      </c>
      <c r="M362" s="148" t="s">
        <v>333</v>
      </c>
    </row>
    <row r="363" spans="1:13" s="121" customFormat="1" ht="13.5">
      <c r="A363" s="211" t="s">
        <v>735</v>
      </c>
      <c r="B363" s="214" t="s">
        <v>743</v>
      </c>
      <c r="C363" s="214" t="s">
        <v>744</v>
      </c>
      <c r="D363" s="108" t="s">
        <v>236</v>
      </c>
      <c r="E363" s="148"/>
      <c r="F363" s="211" t="s">
        <v>735</v>
      </c>
      <c r="G363" s="105" t="str">
        <f t="shared" si="25"/>
        <v>森田恵美</v>
      </c>
      <c r="H363" s="108" t="s">
        <v>63</v>
      </c>
      <c r="I363" s="148" t="s">
        <v>1077</v>
      </c>
      <c r="J363" s="148">
        <v>1971</v>
      </c>
      <c r="K363" s="117">
        <f t="shared" si="26"/>
        <v>44</v>
      </c>
      <c r="L363" s="107" t="str">
        <f t="shared" si="27"/>
        <v>OK</v>
      </c>
      <c r="M363" s="213" t="s">
        <v>972</v>
      </c>
    </row>
    <row r="364" spans="1:13" s="121" customFormat="1" ht="13.5">
      <c r="A364" s="211" t="s">
        <v>736</v>
      </c>
      <c r="B364" s="214" t="s">
        <v>589</v>
      </c>
      <c r="C364" s="214" t="s">
        <v>747</v>
      </c>
      <c r="D364" s="108" t="s">
        <v>235</v>
      </c>
      <c r="E364" s="148"/>
      <c r="F364" s="211" t="s">
        <v>736</v>
      </c>
      <c r="G364" s="105" t="str">
        <f t="shared" si="25"/>
        <v>西澤友紀</v>
      </c>
      <c r="H364" s="108" t="s">
        <v>62</v>
      </c>
      <c r="I364" s="148" t="s">
        <v>343</v>
      </c>
      <c r="J364" s="148">
        <v>1975</v>
      </c>
      <c r="K364" s="117">
        <f t="shared" si="26"/>
        <v>40</v>
      </c>
      <c r="L364" s="107" t="str">
        <f t="shared" si="27"/>
        <v>OK</v>
      </c>
      <c r="M364" s="213" t="s">
        <v>972</v>
      </c>
    </row>
    <row r="365" spans="1:13" s="121" customFormat="1" ht="13.5">
      <c r="A365" s="211" t="s">
        <v>737</v>
      </c>
      <c r="B365" s="214" t="s">
        <v>621</v>
      </c>
      <c r="C365" s="214" t="s">
        <v>592</v>
      </c>
      <c r="D365" s="108" t="s">
        <v>235</v>
      </c>
      <c r="E365" s="148"/>
      <c r="F365" s="211" t="s">
        <v>737</v>
      </c>
      <c r="G365" s="105" t="str">
        <f t="shared" si="25"/>
        <v>川上美弥子</v>
      </c>
      <c r="H365" s="108" t="s">
        <v>62</v>
      </c>
      <c r="I365" s="148" t="s">
        <v>343</v>
      </c>
      <c r="J365" s="148">
        <v>1971</v>
      </c>
      <c r="K365" s="117">
        <f t="shared" si="26"/>
        <v>44</v>
      </c>
      <c r="L365" s="107" t="str">
        <f t="shared" si="27"/>
        <v>OK</v>
      </c>
      <c r="M365" s="213" t="s">
        <v>972</v>
      </c>
    </row>
    <row r="366" spans="1:13" s="121" customFormat="1" ht="13.5">
      <c r="A366" s="211" t="s">
        <v>738</v>
      </c>
      <c r="B366" s="214" t="s">
        <v>590</v>
      </c>
      <c r="C366" s="214" t="s">
        <v>456</v>
      </c>
      <c r="D366" s="108" t="s">
        <v>235</v>
      </c>
      <c r="E366" s="148"/>
      <c r="F366" s="211" t="s">
        <v>738</v>
      </c>
      <c r="G366" s="105" t="str">
        <f t="shared" si="25"/>
        <v>速水直美</v>
      </c>
      <c r="H366" s="108" t="s">
        <v>62</v>
      </c>
      <c r="I366" s="148" t="s">
        <v>343</v>
      </c>
      <c r="J366" s="148">
        <v>1967</v>
      </c>
      <c r="K366" s="117">
        <f t="shared" si="26"/>
        <v>48</v>
      </c>
      <c r="L366" s="107" t="str">
        <f t="shared" si="27"/>
        <v>OK</v>
      </c>
      <c r="M366" s="213" t="s">
        <v>972</v>
      </c>
    </row>
    <row r="367" spans="1:13" s="121" customFormat="1" ht="13.5">
      <c r="A367" s="211" t="s">
        <v>739</v>
      </c>
      <c r="B367" s="214" t="s">
        <v>749</v>
      </c>
      <c r="C367" s="214" t="s">
        <v>750</v>
      </c>
      <c r="D367" s="108" t="s">
        <v>235</v>
      </c>
      <c r="E367" s="148"/>
      <c r="F367" s="211" t="s">
        <v>739</v>
      </c>
      <c r="G367" s="105" t="str">
        <f t="shared" si="25"/>
        <v>多田麻実</v>
      </c>
      <c r="H367" s="108" t="s">
        <v>62</v>
      </c>
      <c r="I367" s="148" t="s">
        <v>343</v>
      </c>
      <c r="J367" s="148">
        <v>1980</v>
      </c>
      <c r="K367" s="117">
        <f t="shared" si="26"/>
        <v>35</v>
      </c>
      <c r="L367" s="107" t="str">
        <f t="shared" si="27"/>
        <v>OK</v>
      </c>
      <c r="M367" s="148" t="s">
        <v>344</v>
      </c>
    </row>
    <row r="368" spans="1:13" s="121" customFormat="1" ht="13.5">
      <c r="A368" s="211" t="s">
        <v>741</v>
      </c>
      <c r="B368" s="214" t="s">
        <v>418</v>
      </c>
      <c r="C368" s="214" t="s">
        <v>751</v>
      </c>
      <c r="D368" s="108" t="s">
        <v>237</v>
      </c>
      <c r="E368" s="148"/>
      <c r="F368" s="211" t="s">
        <v>741</v>
      </c>
      <c r="G368" s="105" t="str">
        <f t="shared" si="25"/>
        <v>中村純子</v>
      </c>
      <c r="H368" s="108" t="s">
        <v>67</v>
      </c>
      <c r="I368" s="148" t="s">
        <v>345</v>
      </c>
      <c r="J368" s="148">
        <v>1982</v>
      </c>
      <c r="K368" s="117">
        <f t="shared" si="26"/>
        <v>33</v>
      </c>
      <c r="L368" s="107" t="str">
        <f t="shared" si="27"/>
        <v>OK</v>
      </c>
      <c r="M368" s="148" t="s">
        <v>344</v>
      </c>
    </row>
    <row r="369" spans="1:13" s="121" customFormat="1" ht="13.5">
      <c r="A369" s="211" t="s">
        <v>742</v>
      </c>
      <c r="B369" s="214" t="s">
        <v>752</v>
      </c>
      <c r="C369" s="214" t="s">
        <v>753</v>
      </c>
      <c r="D369" s="108" t="s">
        <v>237</v>
      </c>
      <c r="E369" s="148"/>
      <c r="F369" s="211" t="s">
        <v>742</v>
      </c>
      <c r="G369" s="105" t="str">
        <f t="shared" si="25"/>
        <v>堀田明子</v>
      </c>
      <c r="H369" s="108" t="s">
        <v>67</v>
      </c>
      <c r="I369" s="148" t="s">
        <v>345</v>
      </c>
      <c r="J369" s="148">
        <v>1970</v>
      </c>
      <c r="K369" s="117">
        <f t="shared" si="26"/>
        <v>45</v>
      </c>
      <c r="L369" s="107" t="str">
        <f t="shared" si="27"/>
        <v>OK</v>
      </c>
      <c r="M369" s="215" t="s">
        <v>972</v>
      </c>
    </row>
    <row r="370" spans="1:13" ht="13.5">
      <c r="A370" s="211" t="s">
        <v>745</v>
      </c>
      <c r="B370" s="220" t="s">
        <v>346</v>
      </c>
      <c r="C370" s="220" t="s">
        <v>347</v>
      </c>
      <c r="D370" s="108" t="s">
        <v>243</v>
      </c>
      <c r="E370" s="204"/>
      <c r="F370" s="211" t="s">
        <v>745</v>
      </c>
      <c r="G370" s="105" t="str">
        <f t="shared" si="25"/>
        <v>岡川恭子</v>
      </c>
      <c r="H370" s="108" t="s">
        <v>68</v>
      </c>
      <c r="I370" s="148" t="s">
        <v>942</v>
      </c>
      <c r="J370" s="148">
        <v>1969</v>
      </c>
      <c r="K370" s="117">
        <f t="shared" si="26"/>
        <v>46</v>
      </c>
      <c r="L370" s="107" t="str">
        <f t="shared" si="27"/>
        <v>OK</v>
      </c>
      <c r="M370" s="148" t="s">
        <v>333</v>
      </c>
    </row>
    <row r="371" spans="1:13" s="121" customFormat="1" ht="13.5">
      <c r="A371" s="211" t="s">
        <v>746</v>
      </c>
      <c r="B371" s="221" t="s">
        <v>348</v>
      </c>
      <c r="C371" s="221" t="s">
        <v>349</v>
      </c>
      <c r="D371" s="108" t="s">
        <v>238</v>
      </c>
      <c r="E371" s="148"/>
      <c r="F371" s="211" t="s">
        <v>746</v>
      </c>
      <c r="G371" s="105" t="str">
        <f t="shared" si="25"/>
        <v>富田さおり</v>
      </c>
      <c r="H371" s="108" t="s">
        <v>63</v>
      </c>
      <c r="I371" s="148" t="s">
        <v>1077</v>
      </c>
      <c r="J371" s="148">
        <v>1973</v>
      </c>
      <c r="K371" s="117">
        <f t="shared" si="26"/>
        <v>42</v>
      </c>
      <c r="L371" s="107" t="str">
        <f t="shared" si="27"/>
        <v>OK</v>
      </c>
      <c r="M371" s="148" t="s">
        <v>971</v>
      </c>
    </row>
    <row r="372" spans="1:13" s="121" customFormat="1" ht="13.5">
      <c r="A372" s="211" t="s">
        <v>748</v>
      </c>
      <c r="B372" s="214" t="s">
        <v>723</v>
      </c>
      <c r="C372" s="214" t="s">
        <v>724</v>
      </c>
      <c r="D372" s="108" t="s">
        <v>234</v>
      </c>
      <c r="E372" s="148"/>
      <c r="F372" s="211" t="s">
        <v>748</v>
      </c>
      <c r="G372" s="105" t="str">
        <f t="shared" si="25"/>
        <v>大脇和世</v>
      </c>
      <c r="H372" s="108" t="s">
        <v>66</v>
      </c>
      <c r="I372" s="148" t="s">
        <v>1078</v>
      </c>
      <c r="J372" s="148">
        <v>1970</v>
      </c>
      <c r="K372" s="117">
        <f t="shared" si="26"/>
        <v>45</v>
      </c>
      <c r="L372" s="107" t="str">
        <f t="shared" si="27"/>
        <v>OK</v>
      </c>
      <c r="M372" s="148" t="s">
        <v>351</v>
      </c>
    </row>
    <row r="373" spans="1:13" ht="13.5">
      <c r="A373" s="222" t="s">
        <v>993</v>
      </c>
      <c r="B373" s="223" t="s">
        <v>994</v>
      </c>
      <c r="C373" s="223" t="s">
        <v>995</v>
      </c>
      <c r="D373" s="108" t="s">
        <v>1277</v>
      </c>
      <c r="F373" s="211" t="s">
        <v>993</v>
      </c>
      <c r="G373" s="105" t="str">
        <f t="shared" si="25"/>
        <v>後藤圭介</v>
      </c>
      <c r="H373" s="108" t="s">
        <v>61</v>
      </c>
      <c r="I373" s="224" t="s">
        <v>369</v>
      </c>
      <c r="J373" s="222">
        <v>1974</v>
      </c>
      <c r="K373" s="117">
        <f t="shared" si="26"/>
        <v>41</v>
      </c>
      <c r="L373" s="107" t="str">
        <f aca="true" t="shared" si="28" ref="L373:L380">IF(B373="","",IF(COUNTIF($G$1:$G$651,B373)&gt;1,"2重登録","OK"))</f>
        <v>OK</v>
      </c>
      <c r="M373" s="222" t="s">
        <v>376</v>
      </c>
    </row>
    <row r="374" spans="1:13" ht="13.5">
      <c r="A374" s="222" t="s">
        <v>996</v>
      </c>
      <c r="B374" s="223" t="s">
        <v>355</v>
      </c>
      <c r="C374" s="223" t="s">
        <v>997</v>
      </c>
      <c r="D374" s="108" t="s">
        <v>1278</v>
      </c>
      <c r="F374" s="211" t="s">
        <v>996</v>
      </c>
      <c r="G374" s="105" t="str">
        <f t="shared" si="25"/>
        <v>長谷川晃平</v>
      </c>
      <c r="H374" s="108" t="s">
        <v>61</v>
      </c>
      <c r="I374" s="224" t="s">
        <v>369</v>
      </c>
      <c r="J374" s="222">
        <v>1968</v>
      </c>
      <c r="K374" s="117">
        <f t="shared" si="26"/>
        <v>47</v>
      </c>
      <c r="L374" s="107" t="str">
        <f t="shared" si="28"/>
        <v>OK</v>
      </c>
      <c r="M374" s="222" t="s">
        <v>377</v>
      </c>
    </row>
    <row r="375" spans="1:13" ht="13.5">
      <c r="A375" s="222" t="s">
        <v>998</v>
      </c>
      <c r="B375" s="223" t="s">
        <v>999</v>
      </c>
      <c r="C375" s="223" t="s">
        <v>1000</v>
      </c>
      <c r="D375" s="108" t="s">
        <v>234</v>
      </c>
      <c r="F375" s="211" t="s">
        <v>998</v>
      </c>
      <c r="G375" s="105" t="str">
        <f t="shared" si="25"/>
        <v>原田真稔</v>
      </c>
      <c r="H375" s="108" t="s">
        <v>67</v>
      </c>
      <c r="I375" s="224" t="s">
        <v>918</v>
      </c>
      <c r="J375" s="222">
        <v>1974</v>
      </c>
      <c r="K375" s="117">
        <f t="shared" si="26"/>
        <v>41</v>
      </c>
      <c r="L375" s="107" t="str">
        <f t="shared" si="28"/>
        <v>OK</v>
      </c>
      <c r="M375" s="222" t="s">
        <v>971</v>
      </c>
    </row>
    <row r="376" spans="1:13" ht="13.5">
      <c r="A376" s="222" t="s">
        <v>1001</v>
      </c>
      <c r="B376" s="223" t="s">
        <v>1002</v>
      </c>
      <c r="C376" s="223" t="s">
        <v>1003</v>
      </c>
      <c r="D376" s="108" t="s">
        <v>1279</v>
      </c>
      <c r="F376" s="211" t="s">
        <v>1001</v>
      </c>
      <c r="G376" s="105" t="str">
        <f t="shared" si="25"/>
        <v>池内伸介</v>
      </c>
      <c r="H376" s="108" t="s">
        <v>66</v>
      </c>
      <c r="I376" s="224" t="s">
        <v>1076</v>
      </c>
      <c r="J376" s="222">
        <v>1983</v>
      </c>
      <c r="K376" s="117">
        <f t="shared" si="26"/>
        <v>32</v>
      </c>
      <c r="L376" s="107" t="str">
        <f t="shared" si="28"/>
        <v>OK</v>
      </c>
      <c r="M376" s="222" t="s">
        <v>377</v>
      </c>
    </row>
    <row r="377" spans="1:13" ht="13.5">
      <c r="A377" s="222" t="s">
        <v>1004</v>
      </c>
      <c r="B377" s="223" t="s">
        <v>883</v>
      </c>
      <c r="C377" s="223" t="s">
        <v>69</v>
      </c>
      <c r="D377" s="108" t="s">
        <v>238</v>
      </c>
      <c r="F377" s="211" t="s">
        <v>1004</v>
      </c>
      <c r="G377" s="105" t="str">
        <f t="shared" si="25"/>
        <v>藤田　彰</v>
      </c>
      <c r="H377" s="108" t="s">
        <v>1280</v>
      </c>
      <c r="I377" s="224" t="s">
        <v>1281</v>
      </c>
      <c r="J377" s="222">
        <v>1981</v>
      </c>
      <c r="K377" s="117">
        <f t="shared" si="26"/>
        <v>34</v>
      </c>
      <c r="L377" s="107" t="str">
        <f t="shared" si="28"/>
        <v>OK</v>
      </c>
      <c r="M377" s="222" t="s">
        <v>377</v>
      </c>
    </row>
    <row r="378" spans="1:13" ht="13.5">
      <c r="A378" s="222" t="s">
        <v>1006</v>
      </c>
      <c r="B378" s="223" t="s">
        <v>1007</v>
      </c>
      <c r="C378" s="223" t="s">
        <v>1008</v>
      </c>
      <c r="D378" s="108" t="s">
        <v>234</v>
      </c>
      <c r="F378" s="211" t="s">
        <v>1006</v>
      </c>
      <c r="G378" s="105" t="str">
        <f t="shared" si="25"/>
        <v>佐用康啓</v>
      </c>
      <c r="H378" s="108" t="s">
        <v>70</v>
      </c>
      <c r="I378" s="224" t="s">
        <v>850</v>
      </c>
      <c r="J378" s="222">
        <v>1983</v>
      </c>
      <c r="K378" s="117">
        <f t="shared" si="26"/>
        <v>32</v>
      </c>
      <c r="L378" s="107" t="str">
        <f t="shared" si="28"/>
        <v>OK</v>
      </c>
      <c r="M378" s="222" t="s">
        <v>376</v>
      </c>
    </row>
    <row r="379" spans="1:13" ht="13.5">
      <c r="A379" s="222" t="s">
        <v>1009</v>
      </c>
      <c r="B379" s="223" t="s">
        <v>1010</v>
      </c>
      <c r="C379" s="223" t="s">
        <v>1011</v>
      </c>
      <c r="D379" s="108" t="s">
        <v>243</v>
      </c>
      <c r="F379" s="211" t="s">
        <v>1009</v>
      </c>
      <c r="G379" s="105" t="str">
        <f t="shared" si="25"/>
        <v>岩田光央</v>
      </c>
      <c r="H379" s="108" t="s">
        <v>68</v>
      </c>
      <c r="I379" s="224" t="s">
        <v>915</v>
      </c>
      <c r="J379" s="222">
        <v>1985</v>
      </c>
      <c r="K379" s="117">
        <f t="shared" si="26"/>
        <v>30</v>
      </c>
      <c r="L379" s="107" t="str">
        <f t="shared" si="28"/>
        <v>OK</v>
      </c>
      <c r="M379" s="222" t="s">
        <v>372</v>
      </c>
    </row>
    <row r="380" spans="1:13" ht="13.5">
      <c r="A380" s="222" t="s">
        <v>1012</v>
      </c>
      <c r="B380" s="223" t="s">
        <v>1013</v>
      </c>
      <c r="C380" s="223" t="s">
        <v>71</v>
      </c>
      <c r="D380" s="108" t="s">
        <v>1282</v>
      </c>
      <c r="F380" s="211" t="s">
        <v>1012</v>
      </c>
      <c r="G380" s="105" t="str">
        <f t="shared" si="25"/>
        <v>月森　大</v>
      </c>
      <c r="H380" s="108" t="s">
        <v>61</v>
      </c>
      <c r="I380" s="224" t="s">
        <v>369</v>
      </c>
      <c r="J380" s="222">
        <v>1980</v>
      </c>
      <c r="K380" s="117">
        <f t="shared" si="26"/>
        <v>35</v>
      </c>
      <c r="L380" s="107" t="str">
        <f t="shared" si="28"/>
        <v>OK</v>
      </c>
      <c r="M380" s="213" t="s">
        <v>972</v>
      </c>
    </row>
    <row r="381" spans="1:13" ht="13.5">
      <c r="A381" s="222" t="s">
        <v>1014</v>
      </c>
      <c r="B381" s="115" t="s">
        <v>1015</v>
      </c>
      <c r="C381" s="115" t="s">
        <v>1016</v>
      </c>
      <c r="D381" s="108" t="s">
        <v>235</v>
      </c>
      <c r="F381" s="211" t="s">
        <v>1014</v>
      </c>
      <c r="G381" s="105" t="str">
        <f t="shared" si="25"/>
        <v>三神秀嗣</v>
      </c>
      <c r="H381" s="108" t="s">
        <v>62</v>
      </c>
      <c r="I381" s="224" t="s">
        <v>968</v>
      </c>
      <c r="J381" s="118">
        <v>1982</v>
      </c>
      <c r="K381" s="117">
        <f t="shared" si="26"/>
        <v>33</v>
      </c>
      <c r="L381" s="107" t="str">
        <f>IF(G381="","",IF(COUNTIF($G$1:$G$651,G381)&gt;1,"2重登録","OK"))</f>
        <v>OK</v>
      </c>
      <c r="M381" s="108" t="s">
        <v>146</v>
      </c>
    </row>
    <row r="382" spans="1:13" ht="13.5">
      <c r="A382" s="222" t="s">
        <v>244</v>
      </c>
      <c r="B382" s="175" t="s">
        <v>920</v>
      </c>
      <c r="C382" s="175" t="s">
        <v>245</v>
      </c>
      <c r="D382" s="108" t="s">
        <v>238</v>
      </c>
      <c r="F382" s="211" t="s">
        <v>244</v>
      </c>
      <c r="G382" s="105" t="str">
        <f>B382&amp;C382</f>
        <v>佐藤庸子</v>
      </c>
      <c r="H382" s="108" t="s">
        <v>61</v>
      </c>
      <c r="I382" s="108" t="s">
        <v>350</v>
      </c>
      <c r="J382" s="118">
        <v>1978</v>
      </c>
      <c r="K382" s="117">
        <f t="shared" si="26"/>
        <v>37</v>
      </c>
      <c r="L382" s="107" t="str">
        <f>IF(G382="","",IF(COUNTIF($G$1:$G$592,G382)&gt;1,"2重登録","OK"))</f>
        <v>OK</v>
      </c>
      <c r="M382" s="110" t="s">
        <v>972</v>
      </c>
    </row>
    <row r="383" spans="1:13" ht="13.5">
      <c r="A383" s="222" t="s">
        <v>72</v>
      </c>
      <c r="B383" s="115" t="s">
        <v>73</v>
      </c>
      <c r="C383" s="115" t="s">
        <v>74</v>
      </c>
      <c r="D383" s="108" t="s">
        <v>238</v>
      </c>
      <c r="F383" s="211" t="s">
        <v>72</v>
      </c>
      <c r="G383" s="105" t="str">
        <f>B383&amp;C383</f>
        <v>遠崎大樹</v>
      </c>
      <c r="H383" s="108" t="s">
        <v>1283</v>
      </c>
      <c r="I383" s="108" t="s">
        <v>1284</v>
      </c>
      <c r="J383" s="118">
        <v>1985</v>
      </c>
      <c r="K383" s="117">
        <f t="shared" si="26"/>
        <v>30</v>
      </c>
      <c r="L383" s="107" t="str">
        <f>IF(G383="","",IF(COUNTIF($G$1:$G$651,G383)&gt;1,"2重登録","OK"))</f>
        <v>OK</v>
      </c>
      <c r="M383" s="108" t="s">
        <v>377</v>
      </c>
    </row>
    <row r="384" spans="2:13" ht="13.5">
      <c r="B384" s="115"/>
      <c r="C384" s="115"/>
      <c r="D384" s="108"/>
      <c r="F384" s="107"/>
      <c r="G384" s="105">
        <f>B384&amp;C384</f>
      </c>
      <c r="H384" s="108"/>
      <c r="I384" s="108"/>
      <c r="J384" s="118"/>
      <c r="K384" s="117"/>
      <c r="L384" s="107">
        <f>IF(G384="","",IF(COUNTIF($G$1:$G$590,G384)&gt;1,"2重登録","OK"))</f>
      </c>
      <c r="M384" s="108"/>
    </row>
    <row r="385" spans="2:13" ht="13.5">
      <c r="B385" s="115"/>
      <c r="C385" s="115"/>
      <c r="D385" s="108"/>
      <c r="F385" s="107"/>
      <c r="H385" s="108"/>
      <c r="I385" s="108"/>
      <c r="J385" s="118"/>
      <c r="K385" s="117"/>
      <c r="L385" s="107"/>
      <c r="M385" s="108"/>
    </row>
    <row r="386" spans="2:13" ht="13.5">
      <c r="B386" s="115"/>
      <c r="C386" s="115"/>
      <c r="D386" s="108"/>
      <c r="F386" s="107"/>
      <c r="H386" s="108"/>
      <c r="I386" s="108"/>
      <c r="J386" s="118"/>
      <c r="K386" s="117"/>
      <c r="L386" s="107"/>
      <c r="M386" s="108"/>
    </row>
    <row r="387" spans="2:13" ht="13.5">
      <c r="B387" s="115"/>
      <c r="C387" s="115"/>
      <c r="D387" s="108"/>
      <c r="F387" s="107"/>
      <c r="H387" s="108"/>
      <c r="I387" s="108"/>
      <c r="J387" s="118"/>
      <c r="K387" s="117"/>
      <c r="L387" s="107"/>
      <c r="M387" s="108"/>
    </row>
    <row r="388" spans="2:13" ht="13.5">
      <c r="B388" s="115"/>
      <c r="C388" s="115"/>
      <c r="D388" s="108"/>
      <c r="F388" s="107"/>
      <c r="H388" s="108"/>
      <c r="I388" s="108"/>
      <c r="J388" s="118"/>
      <c r="K388" s="117"/>
      <c r="L388" s="107"/>
      <c r="M388" s="108"/>
    </row>
    <row r="389" spans="2:13" ht="13.5">
      <c r="B389" s="115"/>
      <c r="C389" s="115"/>
      <c r="D389" s="108"/>
      <c r="F389" s="107"/>
      <c r="H389" s="108"/>
      <c r="I389" s="108"/>
      <c r="J389" s="118"/>
      <c r="K389" s="117"/>
      <c r="L389" s="107"/>
      <c r="M389" s="108"/>
    </row>
    <row r="390" spans="2:13" ht="13.5">
      <c r="B390" s="115"/>
      <c r="C390" s="115"/>
      <c r="D390" s="108"/>
      <c r="F390" s="107"/>
      <c r="H390" s="108"/>
      <c r="I390" s="108"/>
      <c r="J390" s="118"/>
      <c r="K390" s="117"/>
      <c r="L390" s="107"/>
      <c r="M390" s="108"/>
    </row>
    <row r="391" spans="2:13" ht="13.5">
      <c r="B391" s="115"/>
      <c r="C391" s="115"/>
      <c r="D391" s="108"/>
      <c r="F391" s="107"/>
      <c r="H391" s="108"/>
      <c r="I391" s="108"/>
      <c r="J391" s="118"/>
      <c r="K391" s="117"/>
      <c r="L391" s="107"/>
      <c r="M391" s="108"/>
    </row>
    <row r="392" spans="2:13" ht="13.5">
      <c r="B392" s="115"/>
      <c r="C392" s="115"/>
      <c r="D392" s="108"/>
      <c r="F392" s="107"/>
      <c r="H392" s="108"/>
      <c r="I392" s="108"/>
      <c r="J392" s="118"/>
      <c r="K392" s="117"/>
      <c r="L392" s="107"/>
      <c r="M392" s="108"/>
    </row>
    <row r="393" spans="2:13" ht="13.5">
      <c r="B393" s="115"/>
      <c r="C393" s="115"/>
      <c r="D393" s="108"/>
      <c r="F393" s="107"/>
      <c r="H393" s="108"/>
      <c r="I393" s="108"/>
      <c r="J393" s="118"/>
      <c r="K393" s="117"/>
      <c r="L393" s="107"/>
      <c r="M393" s="108"/>
    </row>
    <row r="394" spans="2:13" ht="13.5">
      <c r="B394" s="115"/>
      <c r="C394" s="115"/>
      <c r="D394" s="108"/>
      <c r="F394" s="107"/>
      <c r="H394" s="108"/>
      <c r="I394" s="108"/>
      <c r="J394" s="118"/>
      <c r="K394" s="117"/>
      <c r="L394" s="107"/>
      <c r="M394" s="108"/>
    </row>
    <row r="395" spans="2:13" ht="13.5">
      <c r="B395" s="115"/>
      <c r="C395" s="115"/>
      <c r="D395" s="108"/>
      <c r="F395" s="107"/>
      <c r="H395" s="108"/>
      <c r="I395" s="108"/>
      <c r="J395" s="118"/>
      <c r="K395" s="117"/>
      <c r="L395" s="107"/>
      <c r="M395" s="108"/>
    </row>
    <row r="396" spans="2:13" ht="13.5">
      <c r="B396" s="115"/>
      <c r="C396" s="115"/>
      <c r="D396" s="108"/>
      <c r="F396" s="107"/>
      <c r="H396" s="108"/>
      <c r="I396" s="108"/>
      <c r="J396" s="118"/>
      <c r="K396" s="117"/>
      <c r="L396" s="107"/>
      <c r="M396" s="108"/>
    </row>
    <row r="397" spans="2:13" ht="13.5">
      <c r="B397" s="115"/>
      <c r="C397" s="115"/>
      <c r="D397" s="108"/>
      <c r="F397" s="107"/>
      <c r="H397" s="108"/>
      <c r="I397" s="108"/>
      <c r="J397" s="118"/>
      <c r="K397" s="117"/>
      <c r="L397" s="107">
        <f>IF(G397="","",IF(COUNTIF($G$1:$G$590,G397)&gt;1,"2重登録","OK"))</f>
      </c>
      <c r="M397" s="108"/>
    </row>
    <row r="398" spans="2:12" ht="13.5">
      <c r="B398" s="687" t="s">
        <v>246</v>
      </c>
      <c r="C398" s="687"/>
      <c r="D398" s="690" t="s">
        <v>247</v>
      </c>
      <c r="E398" s="690"/>
      <c r="F398" s="690"/>
      <c r="G398" s="690"/>
      <c r="J398" s="105"/>
      <c r="K398" s="105"/>
      <c r="L398" s="107"/>
    </row>
    <row r="399" spans="2:12" ht="13.5">
      <c r="B399" s="687"/>
      <c r="C399" s="687"/>
      <c r="D399" s="690"/>
      <c r="E399" s="690"/>
      <c r="F399" s="690"/>
      <c r="G399" s="690"/>
      <c r="J399" s="105"/>
      <c r="K399" s="105"/>
      <c r="L399" s="107"/>
    </row>
    <row r="400" spans="2:12" ht="13.5">
      <c r="B400" s="106"/>
      <c r="C400" s="106"/>
      <c r="D400" s="106"/>
      <c r="F400" s="107"/>
      <c r="G400" s="105" t="s">
        <v>990</v>
      </c>
      <c r="H400" s="688" t="s">
        <v>991</v>
      </c>
      <c r="I400" s="688"/>
      <c r="J400" s="688"/>
      <c r="K400" s="107"/>
      <c r="L400" s="107"/>
    </row>
    <row r="401" spans="2:12" ht="13.5">
      <c r="B401" s="686"/>
      <c r="C401" s="686"/>
      <c r="F401" s="107"/>
      <c r="G401" s="145">
        <f>COUNTIF(M403:M412,"東近江市")</f>
        <v>5</v>
      </c>
      <c r="H401" s="689">
        <f>(G401/RIGHT(A412,2))</f>
        <v>0.5</v>
      </c>
      <c r="I401" s="689"/>
      <c r="J401" s="689"/>
      <c r="K401" s="107"/>
      <c r="L401" s="107"/>
    </row>
    <row r="402" spans="2:12" ht="13.5">
      <c r="B402" s="200"/>
      <c r="C402" s="200"/>
      <c r="D402" s="140" t="s">
        <v>1093</v>
      </c>
      <c r="E402" s="140"/>
      <c r="F402" s="140"/>
      <c r="G402" s="145"/>
      <c r="H402" s="146" t="s">
        <v>1094</v>
      </c>
      <c r="I402" s="199"/>
      <c r="J402" s="199"/>
      <c r="K402" s="107"/>
      <c r="L402" s="107"/>
    </row>
    <row r="403" spans="1:13" ht="13.5">
      <c r="A403" s="105" t="s">
        <v>75</v>
      </c>
      <c r="B403" s="106" t="s">
        <v>305</v>
      </c>
      <c r="C403" s="106" t="s">
        <v>306</v>
      </c>
      <c r="D403" s="105" t="s">
        <v>76</v>
      </c>
      <c r="F403" s="107" t="str">
        <f aca="true" t="shared" si="29" ref="F403:F412">A403</f>
        <v>Ｏ01</v>
      </c>
      <c r="G403" s="105" t="str">
        <f aca="true" t="shared" si="30" ref="G403:G412">B403&amp;C403</f>
        <v>池野稔</v>
      </c>
      <c r="H403" s="105" t="s">
        <v>77</v>
      </c>
      <c r="I403" s="109" t="s">
        <v>802</v>
      </c>
      <c r="J403" s="119">
        <v>1969</v>
      </c>
      <c r="K403" s="117">
        <f>IF(J403="","",(2015-J403))</f>
        <v>46</v>
      </c>
      <c r="L403" s="107" t="str">
        <f aca="true" t="shared" si="31" ref="L403:L412">IF(G403="","",IF(COUNTIF($G$1:$G$590,G403)&gt;1,"2重登録","OK"))</f>
        <v>OK</v>
      </c>
      <c r="M403" s="105" t="s">
        <v>1064</v>
      </c>
    </row>
    <row r="404" spans="1:13" ht="13.5">
      <c r="A404" s="105" t="s">
        <v>149</v>
      </c>
      <c r="B404" s="105" t="s">
        <v>248</v>
      </c>
      <c r="C404" s="105" t="s">
        <v>249</v>
      </c>
      <c r="D404" s="105" t="s">
        <v>76</v>
      </c>
      <c r="F404" s="105" t="str">
        <f t="shared" si="29"/>
        <v>Ｏ02</v>
      </c>
      <c r="G404" s="105" t="str">
        <f t="shared" si="30"/>
        <v>小川文雄</v>
      </c>
      <c r="H404" s="105" t="s">
        <v>77</v>
      </c>
      <c r="I404" s="109" t="s">
        <v>802</v>
      </c>
      <c r="J404" s="116">
        <v>1960</v>
      </c>
      <c r="K404" s="117">
        <f aca="true" t="shared" si="32" ref="K404:K412">IF(J404="","",(2015-J404))</f>
        <v>55</v>
      </c>
      <c r="L404" s="107" t="str">
        <f t="shared" si="31"/>
        <v>OK</v>
      </c>
      <c r="M404" s="105" t="s">
        <v>1058</v>
      </c>
    </row>
    <row r="405" spans="1:13" ht="13.5">
      <c r="A405" s="105" t="s">
        <v>150</v>
      </c>
      <c r="B405" s="105" t="s">
        <v>901</v>
      </c>
      <c r="C405" s="105" t="s">
        <v>78</v>
      </c>
      <c r="D405" s="105" t="s">
        <v>76</v>
      </c>
      <c r="F405" s="107" t="str">
        <f t="shared" si="29"/>
        <v>Ｏ03</v>
      </c>
      <c r="G405" s="105" t="str">
        <f t="shared" si="30"/>
        <v>平岩治司</v>
      </c>
      <c r="H405" s="105" t="s">
        <v>77</v>
      </c>
      <c r="I405" s="109" t="s">
        <v>802</v>
      </c>
      <c r="J405" s="119">
        <v>1955</v>
      </c>
      <c r="K405" s="117">
        <f t="shared" si="32"/>
        <v>60</v>
      </c>
      <c r="L405" s="107" t="str">
        <f t="shared" si="31"/>
        <v>OK</v>
      </c>
      <c r="M405" s="111" t="s">
        <v>992</v>
      </c>
    </row>
    <row r="406" spans="1:13" ht="13.5">
      <c r="A406" s="105" t="s">
        <v>151</v>
      </c>
      <c r="B406" s="155" t="s">
        <v>79</v>
      </c>
      <c r="C406" s="105" t="s">
        <v>80</v>
      </c>
      <c r="D406" s="105" t="s">
        <v>76</v>
      </c>
      <c r="F406" s="107" t="str">
        <f t="shared" si="29"/>
        <v>Ｏ04</v>
      </c>
      <c r="G406" s="105" t="str">
        <f t="shared" si="30"/>
        <v>久和俊彦</v>
      </c>
      <c r="H406" s="105" t="s">
        <v>77</v>
      </c>
      <c r="I406" s="109" t="s">
        <v>802</v>
      </c>
      <c r="J406" s="119">
        <v>1957</v>
      </c>
      <c r="K406" s="117">
        <f t="shared" si="32"/>
        <v>58</v>
      </c>
      <c r="L406" s="107" t="str">
        <f t="shared" si="31"/>
        <v>OK</v>
      </c>
      <c r="M406" s="106" t="s">
        <v>81</v>
      </c>
    </row>
    <row r="407" spans="1:13" ht="13.5">
      <c r="A407" s="105" t="s">
        <v>82</v>
      </c>
      <c r="B407" s="155" t="s">
        <v>865</v>
      </c>
      <c r="C407" s="155" t="s">
        <v>83</v>
      </c>
      <c r="D407" s="105" t="s">
        <v>76</v>
      </c>
      <c r="F407" s="107" t="str">
        <f t="shared" si="29"/>
        <v>Ｏ05</v>
      </c>
      <c r="G407" s="105" t="str">
        <f t="shared" si="30"/>
        <v>西村國太郎</v>
      </c>
      <c r="H407" s="105" t="s">
        <v>77</v>
      </c>
      <c r="I407" s="109" t="s">
        <v>802</v>
      </c>
      <c r="J407" s="119">
        <v>1942</v>
      </c>
      <c r="K407" s="117">
        <f t="shared" si="32"/>
        <v>73</v>
      </c>
      <c r="L407" s="107" t="str">
        <f t="shared" si="31"/>
        <v>OK</v>
      </c>
      <c r="M407" s="111" t="s">
        <v>992</v>
      </c>
    </row>
    <row r="408" spans="1:13" ht="13.5">
      <c r="A408" s="105" t="s">
        <v>152</v>
      </c>
      <c r="B408" s="111" t="s">
        <v>307</v>
      </c>
      <c r="C408" s="111" t="s">
        <v>84</v>
      </c>
      <c r="D408" s="105" t="s">
        <v>76</v>
      </c>
      <c r="F408" s="107" t="str">
        <f t="shared" si="29"/>
        <v>Ｏ06</v>
      </c>
      <c r="G408" s="105" t="str">
        <f t="shared" si="30"/>
        <v>赤堀実香</v>
      </c>
      <c r="H408" s="105" t="s">
        <v>77</v>
      </c>
      <c r="I408" s="109" t="s">
        <v>803</v>
      </c>
      <c r="J408" s="119">
        <v>1984</v>
      </c>
      <c r="K408" s="117">
        <f t="shared" si="32"/>
        <v>31</v>
      </c>
      <c r="L408" s="107" t="str">
        <f t="shared" si="31"/>
        <v>OK</v>
      </c>
      <c r="M408" s="111" t="s">
        <v>992</v>
      </c>
    </row>
    <row r="409" spans="1:13" ht="13.5">
      <c r="A409" s="105" t="s">
        <v>153</v>
      </c>
      <c r="B409" s="111" t="s">
        <v>85</v>
      </c>
      <c r="C409" s="111" t="s">
        <v>86</v>
      </c>
      <c r="D409" s="105" t="s">
        <v>76</v>
      </c>
      <c r="F409" s="107" t="str">
        <f t="shared" si="29"/>
        <v>Ｏ07</v>
      </c>
      <c r="G409" s="105" t="str">
        <f t="shared" si="30"/>
        <v>切高里美</v>
      </c>
      <c r="H409" s="105" t="s">
        <v>77</v>
      </c>
      <c r="I409" s="109" t="s">
        <v>803</v>
      </c>
      <c r="J409" s="119">
        <v>1979</v>
      </c>
      <c r="K409" s="117">
        <f t="shared" si="32"/>
        <v>36</v>
      </c>
      <c r="L409" s="107" t="str">
        <f t="shared" si="31"/>
        <v>OK</v>
      </c>
      <c r="M409" s="105" t="s">
        <v>1058</v>
      </c>
    </row>
    <row r="410" spans="1:13" ht="13.5">
      <c r="A410" s="105" t="s">
        <v>154</v>
      </c>
      <c r="B410" s="106" t="s">
        <v>87</v>
      </c>
      <c r="C410" s="106" t="s">
        <v>88</v>
      </c>
      <c r="D410" s="105" t="s">
        <v>76</v>
      </c>
      <c r="F410" s="107" t="str">
        <f t="shared" si="29"/>
        <v>Ｏ08</v>
      </c>
      <c r="G410" s="105" t="str">
        <f t="shared" si="30"/>
        <v>三上　真</v>
      </c>
      <c r="H410" s="105" t="s">
        <v>77</v>
      </c>
      <c r="I410" s="109" t="s">
        <v>802</v>
      </c>
      <c r="J410" s="119">
        <v>1989</v>
      </c>
      <c r="K410" s="117">
        <f t="shared" si="32"/>
        <v>26</v>
      </c>
      <c r="L410" s="107" t="str">
        <f t="shared" si="31"/>
        <v>OK</v>
      </c>
      <c r="M410" s="105" t="s">
        <v>1058</v>
      </c>
    </row>
    <row r="411" spans="1:13" ht="13.5">
      <c r="A411" s="105" t="s">
        <v>250</v>
      </c>
      <c r="B411" s="108" t="s">
        <v>89</v>
      </c>
      <c r="C411" s="108" t="s">
        <v>90</v>
      </c>
      <c r="D411" s="105" t="s">
        <v>76</v>
      </c>
      <c r="F411" s="107" t="str">
        <f t="shared" si="29"/>
        <v>Ｏ09</v>
      </c>
      <c r="G411" s="105" t="str">
        <f t="shared" si="30"/>
        <v>山川真悟</v>
      </c>
      <c r="H411" s="105" t="s">
        <v>77</v>
      </c>
      <c r="I411" s="109" t="s">
        <v>802</v>
      </c>
      <c r="J411" s="119">
        <v>1985</v>
      </c>
      <c r="K411" s="117">
        <f t="shared" si="32"/>
        <v>30</v>
      </c>
      <c r="L411" s="107" t="str">
        <f t="shared" si="31"/>
        <v>OK</v>
      </c>
      <c r="M411" s="111" t="s">
        <v>992</v>
      </c>
    </row>
    <row r="412" spans="1:13" ht="13.5">
      <c r="A412" s="105" t="s">
        <v>155</v>
      </c>
      <c r="B412" s="106" t="s">
        <v>1067</v>
      </c>
      <c r="C412" s="106" t="s">
        <v>91</v>
      </c>
      <c r="D412" s="105" t="s">
        <v>76</v>
      </c>
      <c r="F412" s="107" t="str">
        <f t="shared" si="29"/>
        <v>Ｏ10</v>
      </c>
      <c r="G412" s="105" t="str">
        <f t="shared" si="30"/>
        <v>村田拓弥</v>
      </c>
      <c r="H412" s="105" t="s">
        <v>77</v>
      </c>
      <c r="I412" s="109" t="s">
        <v>802</v>
      </c>
      <c r="J412" s="119">
        <v>1985</v>
      </c>
      <c r="K412" s="117">
        <f t="shared" si="32"/>
        <v>30</v>
      </c>
      <c r="L412" s="107" t="str">
        <f t="shared" si="31"/>
        <v>OK</v>
      </c>
      <c r="M412" s="111" t="s">
        <v>992</v>
      </c>
    </row>
    <row r="413" spans="2:13" ht="13.5">
      <c r="B413" s="106"/>
      <c r="C413" s="106"/>
      <c r="F413" s="107"/>
      <c r="I413" s="109"/>
      <c r="J413" s="119"/>
      <c r="K413" s="117"/>
      <c r="L413" s="107"/>
      <c r="M413" s="111"/>
    </row>
    <row r="414" spans="2:13" ht="13.5">
      <c r="B414" s="106"/>
      <c r="C414" s="106"/>
      <c r="F414" s="107"/>
      <c r="I414" s="109"/>
      <c r="J414" s="119"/>
      <c r="K414" s="117"/>
      <c r="L414" s="107"/>
      <c r="M414" s="111"/>
    </row>
    <row r="415" spans="2:13" ht="13.5">
      <c r="B415" s="106"/>
      <c r="C415" s="106"/>
      <c r="F415" s="107"/>
      <c r="I415" s="109"/>
      <c r="J415" s="119"/>
      <c r="K415" s="117"/>
      <c r="L415" s="107">
        <f>IF(G415="","",IF(COUNTIF($G$1:$G$590,G415)&gt;1,"2重登録","OK"))</f>
      </c>
      <c r="M415" s="111"/>
    </row>
    <row r="416" spans="1:9" s="122" customFormat="1" ht="13.5">
      <c r="A416" s="105"/>
      <c r="B416" s="687" t="s">
        <v>92</v>
      </c>
      <c r="C416" s="687"/>
      <c r="D416" s="690" t="s">
        <v>93</v>
      </c>
      <c r="E416" s="690"/>
      <c r="F416" s="690"/>
      <c r="G416" s="690"/>
      <c r="H416" s="690"/>
      <c r="I416" s="105"/>
    </row>
    <row r="417" spans="1:10" s="122" customFormat="1" ht="13.5">
      <c r="A417" s="105"/>
      <c r="B417" s="687"/>
      <c r="C417" s="687"/>
      <c r="D417" s="690"/>
      <c r="E417" s="690"/>
      <c r="F417" s="690"/>
      <c r="G417" s="690"/>
      <c r="H417" s="690"/>
      <c r="I417" s="107">
        <f>IF(D417="","",IF(COUNTIF($G$1:$G$590,D417)&gt;1,"2重登録","OK"))</f>
      </c>
      <c r="J417" s="105"/>
    </row>
    <row r="418" spans="1:12" s="122" customFormat="1" ht="15">
      <c r="A418" s="105"/>
      <c r="B418" s="192"/>
      <c r="C418" s="162"/>
      <c r="G418" s="105" t="s">
        <v>990</v>
      </c>
      <c r="H418" s="688" t="s">
        <v>991</v>
      </c>
      <c r="I418" s="688"/>
      <c r="J418" s="688"/>
      <c r="K418" s="107"/>
      <c r="L418" s="107"/>
    </row>
    <row r="419" spans="1:12" s="122" customFormat="1" ht="13.5">
      <c r="A419" s="105"/>
      <c r="B419" s="193"/>
      <c r="C419" s="162"/>
      <c r="G419" s="145">
        <f>COUNTIF(M422:M449,"東近江市")</f>
        <v>7</v>
      </c>
      <c r="H419" s="689">
        <f>(G419/RIGHT(A449,2))</f>
        <v>0.25</v>
      </c>
      <c r="I419" s="689"/>
      <c r="J419" s="689"/>
      <c r="K419" s="107"/>
      <c r="L419" s="107"/>
    </row>
    <row r="420" spans="1:13" s="122" customFormat="1" ht="13.5">
      <c r="A420" s="105"/>
      <c r="B420" s="106"/>
      <c r="C420" s="106"/>
      <c r="D420" s="162"/>
      <c r="E420" s="105"/>
      <c r="F420" s="107"/>
      <c r="G420" s="105"/>
      <c r="H420" s="105"/>
      <c r="I420" s="105"/>
      <c r="J420" s="116"/>
      <c r="K420" s="117"/>
      <c r="L420" s="107"/>
      <c r="M420" s="105"/>
    </row>
    <row r="421" spans="1:13" s="122" customFormat="1" ht="13.5">
      <c r="A421" s="105"/>
      <c r="B421" s="686"/>
      <c r="C421" s="686"/>
      <c r="D421" s="140" t="s">
        <v>1093</v>
      </c>
      <c r="E421" s="140"/>
      <c r="F421" s="140"/>
      <c r="G421" s="145"/>
      <c r="H421" s="146" t="s">
        <v>1094</v>
      </c>
      <c r="I421" s="105"/>
      <c r="J421" s="116"/>
      <c r="K421" s="117" t="s">
        <v>94</v>
      </c>
      <c r="L421" s="107"/>
      <c r="M421" s="105"/>
    </row>
    <row r="422" spans="1:13" s="122" customFormat="1" ht="13.5">
      <c r="A422" s="105" t="s">
        <v>95</v>
      </c>
      <c r="B422" s="106" t="s">
        <v>254</v>
      </c>
      <c r="C422" s="106" t="s">
        <v>352</v>
      </c>
      <c r="D422" s="105" t="s">
        <v>309</v>
      </c>
      <c r="E422" s="105"/>
      <c r="F422" s="107" t="str">
        <f aca="true" t="shared" si="33" ref="F422:F449">A422</f>
        <v>P01</v>
      </c>
      <c r="G422" s="105" t="str">
        <f aca="true" t="shared" si="34" ref="G422:G448">B422&amp;C422</f>
        <v>大林久</v>
      </c>
      <c r="H422" s="109" t="s">
        <v>96</v>
      </c>
      <c r="I422" s="109" t="s">
        <v>802</v>
      </c>
      <c r="J422" s="176">
        <v>1951</v>
      </c>
      <c r="K422" s="117">
        <f>IF(J422="","",(2015-J422))</f>
        <v>64</v>
      </c>
      <c r="L422" s="107" t="str">
        <f aca="true" t="shared" si="35" ref="L422:L449">IF(G422="","",IF(COUNTIF($G$1:$G$590,G422)&gt;1,"2重登録","OK"))</f>
        <v>OK</v>
      </c>
      <c r="M422" s="106" t="s">
        <v>374</v>
      </c>
    </row>
    <row r="423" spans="1:13" s="122" customFormat="1" ht="13.5">
      <c r="A423" s="105" t="s">
        <v>1285</v>
      </c>
      <c r="B423" s="106" t="s">
        <v>260</v>
      </c>
      <c r="C423" s="106" t="s">
        <v>261</v>
      </c>
      <c r="D423" s="105" t="s">
        <v>309</v>
      </c>
      <c r="E423" s="105"/>
      <c r="F423" s="107" t="str">
        <f t="shared" si="33"/>
        <v>P02</v>
      </c>
      <c r="G423" s="105" t="str">
        <f t="shared" si="34"/>
        <v>高田洋治</v>
      </c>
      <c r="H423" s="109" t="s">
        <v>96</v>
      </c>
      <c r="I423" s="109" t="s">
        <v>802</v>
      </c>
      <c r="J423" s="176">
        <v>1942</v>
      </c>
      <c r="K423" s="117">
        <f aca="true" t="shared" si="36" ref="K423:K449">IF(J423="","",(2015-J423))</f>
        <v>73</v>
      </c>
      <c r="L423" s="107" t="str">
        <f t="shared" si="35"/>
        <v>OK</v>
      </c>
      <c r="M423" s="106" t="s">
        <v>373</v>
      </c>
    </row>
    <row r="424" spans="1:13" s="122" customFormat="1" ht="13.5">
      <c r="A424" s="105" t="s">
        <v>252</v>
      </c>
      <c r="B424" s="106" t="s">
        <v>806</v>
      </c>
      <c r="C424" s="106" t="s">
        <v>943</v>
      </c>
      <c r="D424" s="105" t="s">
        <v>309</v>
      </c>
      <c r="E424" s="105"/>
      <c r="F424" s="107" t="str">
        <f t="shared" si="33"/>
        <v>P03</v>
      </c>
      <c r="G424" s="105" t="str">
        <f t="shared" si="34"/>
        <v>中野潤</v>
      </c>
      <c r="H424" s="109" t="s">
        <v>96</v>
      </c>
      <c r="I424" s="109" t="s">
        <v>802</v>
      </c>
      <c r="J424" s="176">
        <v>1944</v>
      </c>
      <c r="K424" s="117">
        <f t="shared" si="36"/>
        <v>71</v>
      </c>
      <c r="L424" s="107" t="str">
        <f t="shared" si="35"/>
        <v>OK</v>
      </c>
      <c r="M424" s="111" t="s">
        <v>992</v>
      </c>
    </row>
    <row r="425" spans="1:13" s="122" customFormat="1" ht="13.5">
      <c r="A425" s="105" t="s">
        <v>253</v>
      </c>
      <c r="B425" s="106" t="s">
        <v>806</v>
      </c>
      <c r="C425" s="106" t="s">
        <v>807</v>
      </c>
      <c r="D425" s="105" t="s">
        <v>309</v>
      </c>
      <c r="E425" s="105"/>
      <c r="F425" s="107" t="str">
        <f t="shared" si="33"/>
        <v>P04</v>
      </c>
      <c r="G425" s="105" t="str">
        <f t="shared" si="34"/>
        <v>中野哲也</v>
      </c>
      <c r="H425" s="109" t="s">
        <v>96</v>
      </c>
      <c r="I425" s="109" t="s">
        <v>802</v>
      </c>
      <c r="J425" s="176">
        <v>1938</v>
      </c>
      <c r="K425" s="117">
        <f t="shared" si="36"/>
        <v>77</v>
      </c>
      <c r="L425" s="107" t="str">
        <f t="shared" si="35"/>
        <v>OK</v>
      </c>
      <c r="M425" s="106" t="s">
        <v>373</v>
      </c>
    </row>
    <row r="426" spans="1:13" s="122" customFormat="1" ht="13.5">
      <c r="A426" s="105" t="s">
        <v>255</v>
      </c>
      <c r="B426" s="105" t="s">
        <v>862</v>
      </c>
      <c r="C426" s="105" t="s">
        <v>147</v>
      </c>
      <c r="D426" s="105" t="s">
        <v>309</v>
      </c>
      <c r="E426" s="105"/>
      <c r="F426" s="107" t="str">
        <f t="shared" si="33"/>
        <v>P05</v>
      </c>
      <c r="G426" s="105" t="str">
        <f t="shared" si="34"/>
        <v>成宮廣</v>
      </c>
      <c r="H426" s="109" t="s">
        <v>96</v>
      </c>
      <c r="I426" s="109" t="s">
        <v>802</v>
      </c>
      <c r="J426" s="176">
        <v>1944</v>
      </c>
      <c r="K426" s="117">
        <f t="shared" si="36"/>
        <v>71</v>
      </c>
      <c r="L426" s="107" t="str">
        <f t="shared" si="35"/>
        <v>OK</v>
      </c>
      <c r="M426" s="106" t="s">
        <v>373</v>
      </c>
    </row>
    <row r="427" spans="1:13" s="122" customFormat="1" ht="13.5">
      <c r="A427" s="105" t="s">
        <v>256</v>
      </c>
      <c r="B427" s="106" t="s">
        <v>268</v>
      </c>
      <c r="C427" s="106" t="s">
        <v>269</v>
      </c>
      <c r="D427" s="105" t="s">
        <v>309</v>
      </c>
      <c r="E427" s="105"/>
      <c r="F427" s="107" t="str">
        <f t="shared" si="33"/>
        <v>P06</v>
      </c>
      <c r="G427" s="105" t="str">
        <f t="shared" si="34"/>
        <v>羽田昭夫</v>
      </c>
      <c r="H427" s="109" t="s">
        <v>96</v>
      </c>
      <c r="I427" s="109" t="s">
        <v>802</v>
      </c>
      <c r="J427" s="176">
        <v>1952</v>
      </c>
      <c r="K427" s="117">
        <f t="shared" si="36"/>
        <v>63</v>
      </c>
      <c r="L427" s="107" t="str">
        <f t="shared" si="35"/>
        <v>OK</v>
      </c>
      <c r="M427" s="106" t="s">
        <v>375</v>
      </c>
    </row>
    <row r="428" spans="1:13" s="122" customFormat="1" ht="13.5">
      <c r="A428" s="105" t="s">
        <v>257</v>
      </c>
      <c r="B428" s="106" t="s">
        <v>271</v>
      </c>
      <c r="C428" s="106" t="s">
        <v>272</v>
      </c>
      <c r="D428" s="105" t="s">
        <v>309</v>
      </c>
      <c r="E428" s="105"/>
      <c r="F428" s="107" t="str">
        <f t="shared" si="33"/>
        <v>P07</v>
      </c>
      <c r="G428" s="105" t="str">
        <f t="shared" si="34"/>
        <v>樋山達哉</v>
      </c>
      <c r="H428" s="109" t="s">
        <v>96</v>
      </c>
      <c r="I428" s="109" t="s">
        <v>802</v>
      </c>
      <c r="J428" s="176">
        <v>1943</v>
      </c>
      <c r="K428" s="117">
        <f t="shared" si="36"/>
        <v>72</v>
      </c>
      <c r="L428" s="107" t="str">
        <f t="shared" si="35"/>
        <v>OK</v>
      </c>
      <c r="M428" s="106" t="s">
        <v>373</v>
      </c>
    </row>
    <row r="429" spans="1:13" s="122" customFormat="1" ht="13.5">
      <c r="A429" s="105" t="s">
        <v>258</v>
      </c>
      <c r="B429" s="106" t="s">
        <v>808</v>
      </c>
      <c r="C429" s="106" t="s">
        <v>809</v>
      </c>
      <c r="D429" s="105" t="s">
        <v>1286</v>
      </c>
      <c r="F429" s="107" t="str">
        <f t="shared" si="33"/>
        <v>P08</v>
      </c>
      <c r="G429" s="105" t="str">
        <f t="shared" si="34"/>
        <v>藤本昌彦</v>
      </c>
      <c r="H429" s="109" t="s">
        <v>96</v>
      </c>
      <c r="I429" s="109" t="s">
        <v>802</v>
      </c>
      <c r="J429" s="176">
        <v>1936</v>
      </c>
      <c r="K429" s="117">
        <f t="shared" si="36"/>
        <v>79</v>
      </c>
      <c r="L429" s="107" t="str">
        <f t="shared" si="35"/>
        <v>OK</v>
      </c>
      <c r="M429" s="106" t="s">
        <v>373</v>
      </c>
    </row>
    <row r="430" spans="1:13" s="122" customFormat="1" ht="13.5">
      <c r="A430" s="105" t="s">
        <v>259</v>
      </c>
      <c r="B430" s="106" t="s">
        <v>276</v>
      </c>
      <c r="C430" s="106" t="s">
        <v>277</v>
      </c>
      <c r="D430" s="105" t="s">
        <v>309</v>
      </c>
      <c r="F430" s="107" t="str">
        <f t="shared" si="33"/>
        <v>P09</v>
      </c>
      <c r="G430" s="105" t="str">
        <f t="shared" si="34"/>
        <v>前田征人</v>
      </c>
      <c r="H430" s="109" t="s">
        <v>96</v>
      </c>
      <c r="I430" s="109" t="s">
        <v>802</v>
      </c>
      <c r="J430" s="176">
        <v>1942</v>
      </c>
      <c r="K430" s="117">
        <f t="shared" si="36"/>
        <v>73</v>
      </c>
      <c r="L430" s="107" t="str">
        <f t="shared" si="35"/>
        <v>OK</v>
      </c>
      <c r="M430" s="106" t="s">
        <v>373</v>
      </c>
    </row>
    <row r="431" spans="1:13" s="122" customFormat="1" ht="13.5">
      <c r="A431" s="105" t="s">
        <v>262</v>
      </c>
      <c r="B431" s="106" t="s">
        <v>810</v>
      </c>
      <c r="C431" s="106" t="s">
        <v>811</v>
      </c>
      <c r="D431" s="105" t="s">
        <v>1287</v>
      </c>
      <c r="F431" s="107" t="str">
        <f t="shared" si="33"/>
        <v>P10</v>
      </c>
      <c r="G431" s="105" t="str">
        <f t="shared" si="34"/>
        <v>安田和彦</v>
      </c>
      <c r="H431" s="109" t="s">
        <v>96</v>
      </c>
      <c r="I431" s="109" t="s">
        <v>802</v>
      </c>
      <c r="J431" s="176">
        <v>1947</v>
      </c>
      <c r="K431" s="117">
        <f t="shared" si="36"/>
        <v>68</v>
      </c>
      <c r="L431" s="107" t="str">
        <f t="shared" si="35"/>
        <v>OK</v>
      </c>
      <c r="M431" s="111" t="s">
        <v>992</v>
      </c>
    </row>
    <row r="432" spans="1:13" s="122" customFormat="1" ht="13.5">
      <c r="A432" s="105" t="s">
        <v>263</v>
      </c>
      <c r="B432" s="106" t="s">
        <v>820</v>
      </c>
      <c r="C432" s="106" t="s">
        <v>281</v>
      </c>
      <c r="D432" s="105" t="s">
        <v>251</v>
      </c>
      <c r="F432" s="107" t="str">
        <f t="shared" si="33"/>
        <v>P11</v>
      </c>
      <c r="G432" s="105" t="str">
        <f t="shared" si="34"/>
        <v>吉田知司</v>
      </c>
      <c r="H432" s="109" t="s">
        <v>96</v>
      </c>
      <c r="I432" s="109" t="s">
        <v>802</v>
      </c>
      <c r="J432" s="176">
        <v>1950</v>
      </c>
      <c r="K432" s="117">
        <f t="shared" si="36"/>
        <v>65</v>
      </c>
      <c r="L432" s="107" t="str">
        <f t="shared" si="35"/>
        <v>OK</v>
      </c>
      <c r="M432" s="106" t="s">
        <v>373</v>
      </c>
    </row>
    <row r="433" spans="1:13" s="122" customFormat="1" ht="13.5">
      <c r="A433" s="105" t="s">
        <v>264</v>
      </c>
      <c r="B433" s="106" t="s">
        <v>353</v>
      </c>
      <c r="C433" s="106" t="s">
        <v>339</v>
      </c>
      <c r="D433" s="105" t="s">
        <v>309</v>
      </c>
      <c r="F433" s="107" t="str">
        <f t="shared" si="33"/>
        <v>P12</v>
      </c>
      <c r="G433" s="105" t="str">
        <f t="shared" si="34"/>
        <v>樺島辰巳</v>
      </c>
      <c r="H433" s="109" t="s">
        <v>96</v>
      </c>
      <c r="I433" s="109" t="s">
        <v>802</v>
      </c>
      <c r="J433" s="176">
        <v>1948</v>
      </c>
      <c r="K433" s="117">
        <f t="shared" si="36"/>
        <v>67</v>
      </c>
      <c r="L433" s="107" t="str">
        <f t="shared" si="35"/>
        <v>OK</v>
      </c>
      <c r="M433" s="106" t="s">
        <v>974</v>
      </c>
    </row>
    <row r="434" spans="1:13" s="122" customFormat="1" ht="13.5">
      <c r="A434" s="105" t="s">
        <v>265</v>
      </c>
      <c r="B434" s="106" t="s">
        <v>97</v>
      </c>
      <c r="C434" s="106" t="s">
        <v>98</v>
      </c>
      <c r="D434" s="105" t="s">
        <v>1288</v>
      </c>
      <c r="F434" s="107" t="str">
        <f t="shared" si="33"/>
        <v>P13</v>
      </c>
      <c r="G434" s="105" t="str">
        <f>B434&amp;C434</f>
        <v>小柳寛明</v>
      </c>
      <c r="H434" s="109" t="s">
        <v>96</v>
      </c>
      <c r="I434" s="109" t="s">
        <v>802</v>
      </c>
      <c r="J434" s="176">
        <v>1947</v>
      </c>
      <c r="K434" s="117">
        <f t="shared" si="36"/>
        <v>68</v>
      </c>
      <c r="L434" s="107" t="str">
        <f t="shared" si="35"/>
        <v>OK</v>
      </c>
      <c r="M434" s="106" t="s">
        <v>373</v>
      </c>
    </row>
    <row r="435" spans="1:13" s="122" customFormat="1" ht="13.5">
      <c r="A435" s="105" t="s">
        <v>266</v>
      </c>
      <c r="B435" s="106" t="s">
        <v>835</v>
      </c>
      <c r="C435" s="106" t="s">
        <v>99</v>
      </c>
      <c r="D435" s="105" t="s">
        <v>310</v>
      </c>
      <c r="F435" s="107" t="str">
        <f t="shared" si="33"/>
        <v>P14</v>
      </c>
      <c r="G435" s="105" t="str">
        <f t="shared" si="34"/>
        <v>山田直八</v>
      </c>
      <c r="H435" s="109" t="s">
        <v>96</v>
      </c>
      <c r="I435" s="109" t="s">
        <v>802</v>
      </c>
      <c r="J435" s="176">
        <v>1942</v>
      </c>
      <c r="K435" s="117">
        <f t="shared" si="36"/>
        <v>73</v>
      </c>
      <c r="L435" s="107" t="str">
        <f t="shared" si="35"/>
        <v>OK</v>
      </c>
      <c r="M435" s="111" t="s">
        <v>992</v>
      </c>
    </row>
    <row r="436" spans="1:13" s="122" customFormat="1" ht="13.5">
      <c r="A436" s="105" t="s">
        <v>267</v>
      </c>
      <c r="B436" s="111" t="s">
        <v>283</v>
      </c>
      <c r="C436" s="111" t="s">
        <v>812</v>
      </c>
      <c r="D436" s="105" t="s">
        <v>1289</v>
      </c>
      <c r="F436" s="107" t="str">
        <f t="shared" si="33"/>
        <v>P15</v>
      </c>
      <c r="G436" s="105" t="str">
        <f t="shared" si="34"/>
        <v>飯塚アイ子</v>
      </c>
      <c r="H436" s="109" t="s">
        <v>96</v>
      </c>
      <c r="I436" s="109" t="s">
        <v>802</v>
      </c>
      <c r="J436" s="176">
        <v>1943</v>
      </c>
      <c r="K436" s="117">
        <f t="shared" si="36"/>
        <v>72</v>
      </c>
      <c r="L436" s="107" t="str">
        <f t="shared" si="35"/>
        <v>OK</v>
      </c>
      <c r="M436" s="111" t="s">
        <v>992</v>
      </c>
    </row>
    <row r="437" spans="1:13" s="122" customFormat="1" ht="13.5">
      <c r="A437" s="105" t="s">
        <v>270</v>
      </c>
      <c r="B437" s="111" t="s">
        <v>813</v>
      </c>
      <c r="C437" s="111" t="s">
        <v>814</v>
      </c>
      <c r="D437" s="105" t="s">
        <v>309</v>
      </c>
      <c r="F437" s="107" t="str">
        <f t="shared" si="33"/>
        <v>P16</v>
      </c>
      <c r="G437" s="105" t="str">
        <f t="shared" si="34"/>
        <v>大橋富子</v>
      </c>
      <c r="H437" s="109" t="s">
        <v>96</v>
      </c>
      <c r="I437" s="109" t="s">
        <v>802</v>
      </c>
      <c r="J437" s="176">
        <v>1944</v>
      </c>
      <c r="K437" s="117">
        <f t="shared" si="36"/>
        <v>71</v>
      </c>
      <c r="L437" s="107" t="str">
        <f t="shared" si="35"/>
        <v>OK</v>
      </c>
      <c r="M437" s="106" t="s">
        <v>356</v>
      </c>
    </row>
    <row r="438" spans="1:13" s="122" customFormat="1" ht="13.5">
      <c r="A438" s="105" t="s">
        <v>273</v>
      </c>
      <c r="B438" s="111" t="s">
        <v>1027</v>
      </c>
      <c r="C438" s="111" t="s">
        <v>100</v>
      </c>
      <c r="D438" s="105" t="s">
        <v>309</v>
      </c>
      <c r="F438" s="107" t="str">
        <f t="shared" si="33"/>
        <v>P17</v>
      </c>
      <c r="G438" s="105" t="str">
        <f t="shared" si="34"/>
        <v>北川美由紀</v>
      </c>
      <c r="H438" s="109" t="s">
        <v>96</v>
      </c>
      <c r="I438" s="109" t="s">
        <v>802</v>
      </c>
      <c r="J438" s="176">
        <v>1939</v>
      </c>
      <c r="K438" s="117">
        <f t="shared" si="36"/>
        <v>76</v>
      </c>
      <c r="L438" s="107" t="str">
        <f t="shared" si="35"/>
        <v>OK</v>
      </c>
      <c r="M438" s="106" t="s">
        <v>373</v>
      </c>
    </row>
    <row r="439" spans="1:13" s="122" customFormat="1" ht="13.5">
      <c r="A439" s="105" t="s">
        <v>274</v>
      </c>
      <c r="B439" s="111" t="s">
        <v>311</v>
      </c>
      <c r="C439" s="111" t="s">
        <v>312</v>
      </c>
      <c r="D439" s="105" t="s">
        <v>309</v>
      </c>
      <c r="F439" s="107" t="str">
        <f t="shared" si="33"/>
        <v>P18</v>
      </c>
      <c r="G439" s="105" t="str">
        <f t="shared" si="34"/>
        <v>澤井恵子</v>
      </c>
      <c r="H439" s="109" t="s">
        <v>96</v>
      </c>
      <c r="I439" s="109" t="s">
        <v>802</v>
      </c>
      <c r="J439" s="176">
        <v>1942</v>
      </c>
      <c r="K439" s="117">
        <f t="shared" si="36"/>
        <v>73</v>
      </c>
      <c r="L439" s="107" t="str">
        <f t="shared" si="35"/>
        <v>OK</v>
      </c>
      <c r="M439" s="106" t="s">
        <v>373</v>
      </c>
    </row>
    <row r="440" spans="1:13" s="122" customFormat="1" ht="13.5">
      <c r="A440" s="105" t="s">
        <v>275</v>
      </c>
      <c r="B440" s="111" t="s">
        <v>367</v>
      </c>
      <c r="C440" s="111" t="s">
        <v>368</v>
      </c>
      <c r="D440" s="105" t="s">
        <v>309</v>
      </c>
      <c r="F440" s="107" t="str">
        <f t="shared" si="33"/>
        <v>P19</v>
      </c>
      <c r="G440" s="105" t="str">
        <f t="shared" si="34"/>
        <v>平野志津子</v>
      </c>
      <c r="H440" s="109" t="s">
        <v>96</v>
      </c>
      <c r="I440" s="109" t="s">
        <v>802</v>
      </c>
      <c r="J440" s="176">
        <v>1944</v>
      </c>
      <c r="K440" s="117">
        <f t="shared" si="36"/>
        <v>71</v>
      </c>
      <c r="L440" s="107" t="str">
        <f t="shared" si="35"/>
        <v>OK</v>
      </c>
      <c r="M440" s="106" t="s">
        <v>375</v>
      </c>
    </row>
    <row r="441" spans="1:13" s="122" customFormat="1" ht="13.5">
      <c r="A441" s="105" t="s">
        <v>278</v>
      </c>
      <c r="B441" s="111" t="s">
        <v>815</v>
      </c>
      <c r="C441" s="111" t="s">
        <v>816</v>
      </c>
      <c r="D441" s="105" t="s">
        <v>309</v>
      </c>
      <c r="F441" s="107" t="str">
        <f t="shared" si="33"/>
        <v>P20</v>
      </c>
      <c r="G441" s="105" t="str">
        <f>B441&amp;C441</f>
        <v>堀部品子</v>
      </c>
      <c r="H441" s="109" t="s">
        <v>96</v>
      </c>
      <c r="I441" s="109" t="s">
        <v>802</v>
      </c>
      <c r="J441" s="176">
        <v>1951</v>
      </c>
      <c r="K441" s="117">
        <f t="shared" si="36"/>
        <v>64</v>
      </c>
      <c r="L441" s="107" t="str">
        <f t="shared" si="35"/>
        <v>OK</v>
      </c>
      <c r="M441" s="106" t="s">
        <v>375</v>
      </c>
    </row>
    <row r="442" spans="1:13" s="122" customFormat="1" ht="13.5">
      <c r="A442" s="105" t="s">
        <v>279</v>
      </c>
      <c r="B442" s="111" t="s">
        <v>276</v>
      </c>
      <c r="C442" s="111" t="s">
        <v>817</v>
      </c>
      <c r="D442" s="105" t="s">
        <v>309</v>
      </c>
      <c r="F442" s="107" t="str">
        <f t="shared" si="33"/>
        <v>P21</v>
      </c>
      <c r="G442" s="105" t="str">
        <f t="shared" si="34"/>
        <v>前田喜久子</v>
      </c>
      <c r="H442" s="109" t="s">
        <v>96</v>
      </c>
      <c r="I442" s="109" t="s">
        <v>802</v>
      </c>
      <c r="J442" s="176">
        <v>1945</v>
      </c>
      <c r="K442" s="117">
        <f t="shared" si="36"/>
        <v>70</v>
      </c>
      <c r="L442" s="107" t="str">
        <f t="shared" si="35"/>
        <v>OK</v>
      </c>
      <c r="M442" s="106" t="s">
        <v>373</v>
      </c>
    </row>
    <row r="443" spans="1:13" s="122" customFormat="1" ht="13.5">
      <c r="A443" s="105" t="s">
        <v>280</v>
      </c>
      <c r="B443" s="111" t="s">
        <v>818</v>
      </c>
      <c r="C443" s="111" t="s">
        <v>819</v>
      </c>
      <c r="D443" s="105" t="s">
        <v>309</v>
      </c>
      <c r="F443" s="107" t="str">
        <f t="shared" si="33"/>
        <v>P22</v>
      </c>
      <c r="G443" s="105" t="str">
        <f t="shared" si="34"/>
        <v>森谷洋子</v>
      </c>
      <c r="H443" s="109" t="s">
        <v>96</v>
      </c>
      <c r="I443" s="109" t="s">
        <v>802</v>
      </c>
      <c r="J443" s="176">
        <v>1948</v>
      </c>
      <c r="K443" s="117">
        <f t="shared" si="36"/>
        <v>67</v>
      </c>
      <c r="L443" s="107" t="str">
        <f t="shared" si="35"/>
        <v>OK</v>
      </c>
      <c r="M443" s="111" t="s">
        <v>992</v>
      </c>
    </row>
    <row r="444" spans="1:13" s="122" customFormat="1" ht="13.5">
      <c r="A444" s="105" t="s">
        <v>282</v>
      </c>
      <c r="B444" s="111" t="s">
        <v>160</v>
      </c>
      <c r="C444" s="111" t="s">
        <v>161</v>
      </c>
      <c r="D444" s="105" t="s">
        <v>309</v>
      </c>
      <c r="F444" s="107" t="str">
        <f t="shared" si="33"/>
        <v>P23</v>
      </c>
      <c r="G444" s="105" t="str">
        <f t="shared" si="34"/>
        <v>川勝豊子</v>
      </c>
      <c r="H444" s="109" t="s">
        <v>96</v>
      </c>
      <c r="I444" s="109" t="s">
        <v>1034</v>
      </c>
      <c r="J444" s="176">
        <v>1943</v>
      </c>
      <c r="K444" s="117">
        <f t="shared" si="36"/>
        <v>72</v>
      </c>
      <c r="L444" s="107" t="str">
        <f t="shared" si="35"/>
        <v>OK</v>
      </c>
      <c r="M444" s="106" t="s">
        <v>373</v>
      </c>
    </row>
    <row r="445" spans="1:13" s="122" customFormat="1" ht="13.5">
      <c r="A445" s="105" t="s">
        <v>284</v>
      </c>
      <c r="B445" s="111" t="s">
        <v>101</v>
      </c>
      <c r="C445" s="111" t="s">
        <v>102</v>
      </c>
      <c r="D445" s="105" t="s">
        <v>309</v>
      </c>
      <c r="F445" s="107" t="str">
        <f t="shared" si="33"/>
        <v>P24</v>
      </c>
      <c r="G445" s="105" t="str">
        <f t="shared" si="34"/>
        <v>小梶優子</v>
      </c>
      <c r="H445" s="109" t="s">
        <v>96</v>
      </c>
      <c r="I445" s="109" t="s">
        <v>1034</v>
      </c>
      <c r="J445" s="176">
        <v>1949</v>
      </c>
      <c r="K445" s="117">
        <f t="shared" si="36"/>
        <v>66</v>
      </c>
      <c r="L445" s="107" t="str">
        <f t="shared" si="35"/>
        <v>OK</v>
      </c>
      <c r="M445" s="106" t="s">
        <v>375</v>
      </c>
    </row>
    <row r="446" spans="1:13" s="122" customFormat="1" ht="13.5">
      <c r="A446" s="105" t="s">
        <v>285</v>
      </c>
      <c r="B446" s="111" t="s">
        <v>287</v>
      </c>
      <c r="C446" s="111" t="s">
        <v>960</v>
      </c>
      <c r="D446" s="105" t="s">
        <v>309</v>
      </c>
      <c r="F446" s="107" t="str">
        <f t="shared" si="33"/>
        <v>P25</v>
      </c>
      <c r="G446" s="105" t="str">
        <f t="shared" si="34"/>
        <v>田邉俊子</v>
      </c>
      <c r="H446" s="109" t="s">
        <v>96</v>
      </c>
      <c r="I446" s="109" t="s">
        <v>1034</v>
      </c>
      <c r="J446" s="176">
        <v>1948</v>
      </c>
      <c r="K446" s="117">
        <f t="shared" si="36"/>
        <v>67</v>
      </c>
      <c r="L446" s="107" t="str">
        <f t="shared" si="35"/>
        <v>OK</v>
      </c>
      <c r="M446" s="111" t="s">
        <v>992</v>
      </c>
    </row>
    <row r="447" spans="1:13" s="122" customFormat="1" ht="13.5">
      <c r="A447" s="105" t="s">
        <v>286</v>
      </c>
      <c r="B447" s="111" t="s">
        <v>103</v>
      </c>
      <c r="C447" s="111" t="s">
        <v>958</v>
      </c>
      <c r="D447" s="105" t="s">
        <v>1290</v>
      </c>
      <c r="F447" s="107" t="str">
        <f t="shared" si="33"/>
        <v>P26</v>
      </c>
      <c r="G447" s="105" t="str">
        <f t="shared" si="34"/>
        <v>松田順子</v>
      </c>
      <c r="H447" s="109" t="s">
        <v>96</v>
      </c>
      <c r="I447" s="109" t="s">
        <v>1034</v>
      </c>
      <c r="J447" s="176">
        <v>1958</v>
      </c>
      <c r="K447" s="117">
        <f t="shared" si="36"/>
        <v>57</v>
      </c>
      <c r="L447" s="107" t="str">
        <f t="shared" si="35"/>
        <v>OK</v>
      </c>
      <c r="M447" s="106" t="s">
        <v>375</v>
      </c>
    </row>
    <row r="448" spans="1:13" s="122" customFormat="1" ht="13.5">
      <c r="A448" s="105" t="s">
        <v>288</v>
      </c>
      <c r="B448" s="111" t="s">
        <v>158</v>
      </c>
      <c r="C448" s="111" t="s">
        <v>159</v>
      </c>
      <c r="D448" s="105" t="s">
        <v>309</v>
      </c>
      <c r="F448" s="107" t="str">
        <f t="shared" si="33"/>
        <v>P27</v>
      </c>
      <c r="G448" s="105" t="str">
        <f t="shared" si="34"/>
        <v>本池清子</v>
      </c>
      <c r="H448" s="109" t="s">
        <v>96</v>
      </c>
      <c r="I448" s="109" t="s">
        <v>1034</v>
      </c>
      <c r="J448" s="176">
        <v>1956</v>
      </c>
      <c r="K448" s="117">
        <f t="shared" si="36"/>
        <v>59</v>
      </c>
      <c r="L448" s="107" t="str">
        <f t="shared" si="35"/>
        <v>OK</v>
      </c>
      <c r="M448" s="106" t="s">
        <v>373</v>
      </c>
    </row>
    <row r="449" spans="1:13" s="122" customFormat="1" ht="13.5">
      <c r="A449" s="105" t="s">
        <v>289</v>
      </c>
      <c r="B449" s="111" t="s">
        <v>835</v>
      </c>
      <c r="C449" s="111" t="s">
        <v>104</v>
      </c>
      <c r="D449" s="105" t="s">
        <v>251</v>
      </c>
      <c r="F449" s="107" t="str">
        <f t="shared" si="33"/>
        <v>P28</v>
      </c>
      <c r="G449" s="105" t="str">
        <f>B449&amp;C449</f>
        <v>山田晶枝</v>
      </c>
      <c r="H449" s="109" t="s">
        <v>96</v>
      </c>
      <c r="I449" s="109" t="s">
        <v>1034</v>
      </c>
      <c r="J449" s="176">
        <v>1951</v>
      </c>
      <c r="K449" s="117">
        <f t="shared" si="36"/>
        <v>64</v>
      </c>
      <c r="L449" s="107" t="str">
        <f t="shared" si="35"/>
        <v>OK</v>
      </c>
      <c r="M449" s="111" t="s">
        <v>992</v>
      </c>
    </row>
    <row r="450" spans="2:13" ht="13.5">
      <c r="B450" s="111"/>
      <c r="C450" s="111"/>
      <c r="F450" s="107"/>
      <c r="H450" s="109"/>
      <c r="I450" s="109"/>
      <c r="J450" s="176"/>
      <c r="K450" s="117"/>
      <c r="L450" s="107"/>
      <c r="M450" s="106"/>
    </row>
    <row r="451" spans="2:13" ht="13.5">
      <c r="B451" s="111"/>
      <c r="C451" s="111"/>
      <c r="F451" s="107"/>
      <c r="H451" s="109"/>
      <c r="I451" s="109"/>
      <c r="J451" s="176"/>
      <c r="K451" s="117"/>
      <c r="L451" s="107"/>
      <c r="M451" s="106"/>
    </row>
    <row r="452" spans="2:13" ht="13.5">
      <c r="B452" s="111"/>
      <c r="C452" s="111"/>
      <c r="F452" s="107"/>
      <c r="H452" s="109"/>
      <c r="I452" s="109"/>
      <c r="J452" s="176"/>
      <c r="K452" s="117"/>
      <c r="L452" s="107"/>
      <c r="M452" s="106"/>
    </row>
    <row r="453" spans="2:13" ht="13.5">
      <c r="B453" s="111"/>
      <c r="C453" s="111"/>
      <c r="F453" s="107"/>
      <c r="H453" s="109"/>
      <c r="I453" s="109"/>
      <c r="J453" s="176"/>
      <c r="K453" s="117"/>
      <c r="L453" s="107"/>
      <c r="M453" s="106"/>
    </row>
    <row r="454" spans="2:13" ht="13.5">
      <c r="B454" s="111"/>
      <c r="C454" s="111"/>
      <c r="F454" s="107"/>
      <c r="H454" s="109"/>
      <c r="I454" s="109"/>
      <c r="J454" s="176"/>
      <c r="K454" s="117"/>
      <c r="L454" s="107"/>
      <c r="M454" s="106"/>
    </row>
    <row r="455" spans="2:13" ht="13.5">
      <c r="B455" s="111"/>
      <c r="C455" s="111"/>
      <c r="F455" s="107"/>
      <c r="H455" s="109"/>
      <c r="I455" s="109"/>
      <c r="J455" s="176"/>
      <c r="K455" s="117"/>
      <c r="L455" s="107"/>
      <c r="M455" s="106"/>
    </row>
    <row r="456" spans="2:13" ht="13.5">
      <c r="B456" s="111"/>
      <c r="C456" s="111"/>
      <c r="F456" s="107"/>
      <c r="H456" s="109"/>
      <c r="I456" s="109"/>
      <c r="J456" s="176"/>
      <c r="K456" s="117"/>
      <c r="L456" s="107"/>
      <c r="M456" s="106"/>
    </row>
    <row r="457" spans="2:13" ht="13.5">
      <c r="B457" s="111"/>
      <c r="C457" s="111"/>
      <c r="F457" s="107"/>
      <c r="H457" s="109"/>
      <c r="I457" s="109"/>
      <c r="J457" s="176"/>
      <c r="K457" s="117"/>
      <c r="L457" s="107"/>
      <c r="M457" s="106"/>
    </row>
    <row r="458" spans="2:13" ht="13.5">
      <c r="B458" s="111"/>
      <c r="C458" s="111"/>
      <c r="F458" s="107"/>
      <c r="H458" s="109"/>
      <c r="I458" s="109"/>
      <c r="J458" s="176"/>
      <c r="K458" s="117"/>
      <c r="L458" s="107"/>
      <c r="M458" s="106"/>
    </row>
    <row r="459" spans="2:13" ht="13.5">
      <c r="B459" s="111"/>
      <c r="C459" s="111"/>
      <c r="F459" s="107"/>
      <c r="H459" s="109"/>
      <c r="I459" s="109"/>
      <c r="J459" s="176"/>
      <c r="K459" s="117"/>
      <c r="L459" s="107"/>
      <c r="M459" s="106"/>
    </row>
    <row r="460" spans="2:13" ht="13.5">
      <c r="B460" s="111"/>
      <c r="C460" s="111"/>
      <c r="F460" s="107"/>
      <c r="H460" s="109"/>
      <c r="I460" s="109"/>
      <c r="J460" s="176"/>
      <c r="K460" s="117"/>
      <c r="L460" s="107"/>
      <c r="M460" s="106"/>
    </row>
    <row r="461" spans="2:13" ht="13.5">
      <c r="B461" s="111"/>
      <c r="C461" s="111"/>
      <c r="F461" s="107"/>
      <c r="H461" s="109"/>
      <c r="I461" s="109"/>
      <c r="J461" s="176"/>
      <c r="K461" s="117"/>
      <c r="L461" s="107"/>
      <c r="M461" s="106"/>
    </row>
    <row r="462" spans="2:13" ht="13.5">
      <c r="B462" s="111"/>
      <c r="C462" s="111"/>
      <c r="F462" s="107"/>
      <c r="H462" s="109"/>
      <c r="I462" s="109"/>
      <c r="J462" s="176"/>
      <c r="K462" s="117"/>
      <c r="L462" s="107"/>
      <c r="M462" s="106"/>
    </row>
    <row r="463" spans="2:12" ht="13.5">
      <c r="B463" s="687" t="s">
        <v>1291</v>
      </c>
      <c r="C463" s="687"/>
      <c r="D463" s="695" t="s">
        <v>1292</v>
      </c>
      <c r="E463" s="695"/>
      <c r="F463" s="695"/>
      <c r="G463" s="695"/>
      <c r="J463" s="105"/>
      <c r="K463" s="105"/>
      <c r="L463" s="107">
        <f>IF(G463="","",IF(COUNTIF($G$1:$G$590,G463)&gt;1,"2重登録","OK"))</f>
      </c>
    </row>
    <row r="464" spans="2:12" ht="13.5">
      <c r="B464" s="687"/>
      <c r="C464" s="687"/>
      <c r="D464" s="695"/>
      <c r="E464" s="695"/>
      <c r="F464" s="695"/>
      <c r="G464" s="695"/>
      <c r="J464" s="105"/>
      <c r="K464" s="105"/>
      <c r="L464" s="107"/>
    </row>
    <row r="465" spans="2:12" ht="13.5">
      <c r="B465" s="162"/>
      <c r="C465" s="162"/>
      <c r="D465" s="177"/>
      <c r="E465" s="177"/>
      <c r="F465" s="177"/>
      <c r="G465" s="105" t="s">
        <v>990</v>
      </c>
      <c r="H465" s="688" t="s">
        <v>991</v>
      </c>
      <c r="I465" s="688"/>
      <c r="J465" s="688"/>
      <c r="K465" s="107"/>
      <c r="L465" s="107"/>
    </row>
    <row r="466" spans="2:12" ht="13.5">
      <c r="B466" s="162"/>
      <c r="C466" s="162"/>
      <c r="D466" s="177"/>
      <c r="E466" s="177"/>
      <c r="F466" s="177"/>
      <c r="G466" s="145">
        <f>COUNTIF(M469:M486,"東近江市")</f>
        <v>5</v>
      </c>
      <c r="H466" s="689">
        <f>(G466/RIGHT(A486,2))</f>
        <v>0.2777777777777778</v>
      </c>
      <c r="I466" s="689"/>
      <c r="J466" s="689"/>
      <c r="K466" s="107"/>
      <c r="L466" s="107"/>
    </row>
    <row r="467" spans="2:12" ht="13.5">
      <c r="B467" s="106"/>
      <c r="C467" s="106"/>
      <c r="D467" s="162"/>
      <c r="F467" s="107">
        <f>A467</f>
        <v>0</v>
      </c>
      <c r="K467" s="117"/>
      <c r="L467" s="107"/>
    </row>
    <row r="468" spans="2:12" ht="13.5">
      <c r="B468" s="686"/>
      <c r="C468" s="686"/>
      <c r="D468" s="140" t="s">
        <v>1093</v>
      </c>
      <c r="E468" s="140"/>
      <c r="F468" s="140"/>
      <c r="G468" s="145"/>
      <c r="H468" s="146" t="s">
        <v>1094</v>
      </c>
      <c r="K468" s="117"/>
      <c r="L468" s="107"/>
    </row>
    <row r="469" spans="1:13" ht="13.5">
      <c r="A469" s="107" t="s">
        <v>105</v>
      </c>
      <c r="B469" s="178" t="s">
        <v>106</v>
      </c>
      <c r="C469" s="178" t="s">
        <v>404</v>
      </c>
      <c r="D469" s="105">
        <f>B467</f>
        <v>0</v>
      </c>
      <c r="F469" s="107" t="str">
        <f aca="true" t="shared" si="37" ref="F469:F485">A469</f>
        <v>S01</v>
      </c>
      <c r="G469" s="105" t="str">
        <f>B469&amp;C469</f>
        <v>宇尾数行</v>
      </c>
      <c r="H469" s="109" t="s">
        <v>291</v>
      </c>
      <c r="I469" s="109" t="s">
        <v>802</v>
      </c>
      <c r="J469" s="119">
        <v>1960</v>
      </c>
      <c r="K469" s="117">
        <f aca="true" t="shared" si="38" ref="K469:K481">IF(J469="","",(2014-J469))</f>
        <v>54</v>
      </c>
      <c r="L469" s="107" t="str">
        <f aca="true" t="shared" si="39" ref="L469:L484">IF(G469="","",IF(COUNTIF($G$3:$G$541,G469)&gt;1,"2重登録","OK"))</f>
        <v>OK</v>
      </c>
      <c r="M469" s="111" t="s">
        <v>992</v>
      </c>
    </row>
    <row r="470" spans="1:13" ht="13.5">
      <c r="A470" s="107" t="s">
        <v>293</v>
      </c>
      <c r="B470" s="178" t="s">
        <v>406</v>
      </c>
      <c r="C470" s="179" t="s">
        <v>407</v>
      </c>
      <c r="D470" s="106" t="s">
        <v>290</v>
      </c>
      <c r="F470" s="107" t="str">
        <f t="shared" si="37"/>
        <v>S02</v>
      </c>
      <c r="G470" s="105" t="str">
        <f>B470&amp;C470</f>
        <v>小倉俊郎</v>
      </c>
      <c r="H470" s="109" t="s">
        <v>291</v>
      </c>
      <c r="I470" s="109" t="s">
        <v>802</v>
      </c>
      <c r="J470" s="119">
        <v>1959</v>
      </c>
      <c r="K470" s="117">
        <f t="shared" si="38"/>
        <v>55</v>
      </c>
      <c r="L470" s="107" t="str">
        <f t="shared" si="39"/>
        <v>OK</v>
      </c>
      <c r="M470" s="111"/>
    </row>
    <row r="471" spans="1:13" ht="13.5">
      <c r="A471" s="107" t="s">
        <v>107</v>
      </c>
      <c r="B471" s="106" t="s">
        <v>1293</v>
      </c>
      <c r="C471" s="106" t="s">
        <v>1294</v>
      </c>
      <c r="D471" s="106" t="s">
        <v>290</v>
      </c>
      <c r="F471" s="107" t="str">
        <f t="shared" si="37"/>
        <v>S03</v>
      </c>
      <c r="G471" s="105" t="str">
        <f>B471&amp;C471</f>
        <v>梅田隆</v>
      </c>
      <c r="H471" s="109" t="s">
        <v>291</v>
      </c>
      <c r="I471" s="109" t="s">
        <v>802</v>
      </c>
      <c r="J471" s="119">
        <v>1966</v>
      </c>
      <c r="K471" s="117">
        <f t="shared" si="38"/>
        <v>48</v>
      </c>
      <c r="L471" s="107" t="str">
        <f t="shared" si="39"/>
        <v>OK</v>
      </c>
      <c r="M471" s="111"/>
    </row>
    <row r="472" spans="1:13" ht="13.5">
      <c r="A472" s="107" t="s">
        <v>108</v>
      </c>
      <c r="B472" s="178" t="s">
        <v>409</v>
      </c>
      <c r="C472" s="179" t="s">
        <v>410</v>
      </c>
      <c r="D472" s="106" t="s">
        <v>290</v>
      </c>
      <c r="F472" s="105" t="str">
        <f t="shared" si="37"/>
        <v>S04</v>
      </c>
      <c r="G472" s="105" t="str">
        <f aca="true" t="shared" si="40" ref="G472:G485">B472&amp;C472</f>
        <v>北野智尋</v>
      </c>
      <c r="H472" s="109" t="s">
        <v>291</v>
      </c>
      <c r="I472" s="109" t="s">
        <v>802</v>
      </c>
      <c r="J472" s="116">
        <v>1970</v>
      </c>
      <c r="K472" s="117">
        <f t="shared" si="38"/>
        <v>44</v>
      </c>
      <c r="L472" s="107" t="str">
        <f t="shared" si="39"/>
        <v>OK</v>
      </c>
      <c r="M472" s="111"/>
    </row>
    <row r="473" spans="1:13" ht="13.5">
      <c r="A473" s="107" t="s">
        <v>109</v>
      </c>
      <c r="B473" s="178" t="s">
        <v>411</v>
      </c>
      <c r="C473" s="178" t="s">
        <v>412</v>
      </c>
      <c r="D473" s="106" t="s">
        <v>290</v>
      </c>
      <c r="F473" s="107" t="str">
        <f t="shared" si="37"/>
        <v>S05</v>
      </c>
      <c r="G473" s="105" t="str">
        <f t="shared" si="40"/>
        <v>木森厚志</v>
      </c>
      <c r="H473" s="109" t="s">
        <v>291</v>
      </c>
      <c r="I473" s="109" t="s">
        <v>802</v>
      </c>
      <c r="J473" s="119">
        <v>1961</v>
      </c>
      <c r="K473" s="117">
        <f t="shared" si="38"/>
        <v>53</v>
      </c>
      <c r="L473" s="107" t="str">
        <f t="shared" si="39"/>
        <v>OK</v>
      </c>
      <c r="M473" s="111"/>
    </row>
    <row r="474" spans="1:13" ht="13.5">
      <c r="A474" s="107" t="s">
        <v>110</v>
      </c>
      <c r="B474" s="178" t="s">
        <v>414</v>
      </c>
      <c r="C474" s="179" t="s">
        <v>415</v>
      </c>
      <c r="D474" s="106" t="s">
        <v>290</v>
      </c>
      <c r="F474" s="107" t="str">
        <f t="shared" si="37"/>
        <v>S06</v>
      </c>
      <c r="G474" s="105" t="str">
        <f t="shared" si="40"/>
        <v>田中宏樹</v>
      </c>
      <c r="H474" s="109" t="s">
        <v>291</v>
      </c>
      <c r="I474" s="109" t="s">
        <v>802</v>
      </c>
      <c r="J474" s="116">
        <v>1965</v>
      </c>
      <c r="K474" s="117">
        <f t="shared" si="38"/>
        <v>49</v>
      </c>
      <c r="L474" s="107" t="str">
        <f t="shared" si="39"/>
        <v>OK</v>
      </c>
      <c r="M474" s="111"/>
    </row>
    <row r="475" spans="1:13" ht="13.5">
      <c r="A475" s="107" t="s">
        <v>111</v>
      </c>
      <c r="B475" s="178" t="s">
        <v>416</v>
      </c>
      <c r="C475" s="179" t="s">
        <v>417</v>
      </c>
      <c r="D475" s="106" t="s">
        <v>290</v>
      </c>
      <c r="F475" s="107" t="str">
        <f t="shared" si="37"/>
        <v>S07</v>
      </c>
      <c r="G475" s="105" t="str">
        <f t="shared" si="40"/>
        <v>坪田敏裕</v>
      </c>
      <c r="H475" s="109" t="s">
        <v>291</v>
      </c>
      <c r="I475" s="109" t="s">
        <v>802</v>
      </c>
      <c r="J475" s="119">
        <v>1965</v>
      </c>
      <c r="K475" s="117">
        <f t="shared" si="38"/>
        <v>49</v>
      </c>
      <c r="L475" s="107" t="str">
        <f t="shared" si="39"/>
        <v>OK</v>
      </c>
      <c r="M475" s="111"/>
    </row>
    <row r="476" spans="1:13" ht="13.5">
      <c r="A476" s="107" t="s">
        <v>112</v>
      </c>
      <c r="B476" s="178" t="s">
        <v>926</v>
      </c>
      <c r="C476" s="179" t="s">
        <v>921</v>
      </c>
      <c r="D476" s="106" t="s">
        <v>294</v>
      </c>
      <c r="F476" s="107" t="str">
        <f t="shared" si="37"/>
        <v>S08</v>
      </c>
      <c r="G476" s="105" t="str">
        <f t="shared" si="40"/>
        <v>坂口直也</v>
      </c>
      <c r="H476" s="109" t="s">
        <v>291</v>
      </c>
      <c r="I476" s="109" t="s">
        <v>802</v>
      </c>
      <c r="J476" s="119">
        <v>1971</v>
      </c>
      <c r="K476" s="117">
        <f t="shared" si="38"/>
        <v>43</v>
      </c>
      <c r="L476" s="107" t="str">
        <f t="shared" si="39"/>
        <v>OK</v>
      </c>
      <c r="M476" s="111"/>
    </row>
    <row r="477" spans="1:13" ht="13.5">
      <c r="A477" s="107" t="s">
        <v>113</v>
      </c>
      <c r="B477" s="178" t="s">
        <v>419</v>
      </c>
      <c r="C477" s="179" t="s">
        <v>420</v>
      </c>
      <c r="D477" s="106" t="s">
        <v>290</v>
      </c>
      <c r="F477" s="107" t="str">
        <f t="shared" si="37"/>
        <v>S09</v>
      </c>
      <c r="G477" s="105" t="str">
        <f t="shared" si="40"/>
        <v>生岩寛史</v>
      </c>
      <c r="H477" s="109" t="s">
        <v>291</v>
      </c>
      <c r="I477" s="109" t="s">
        <v>802</v>
      </c>
      <c r="J477" s="119">
        <v>1978</v>
      </c>
      <c r="K477" s="117">
        <f t="shared" si="38"/>
        <v>36</v>
      </c>
      <c r="L477" s="107" t="str">
        <f t="shared" si="39"/>
        <v>OK</v>
      </c>
      <c r="M477" s="111"/>
    </row>
    <row r="478" spans="1:13" ht="13.5">
      <c r="A478" s="107" t="s">
        <v>114</v>
      </c>
      <c r="B478" s="178" t="s">
        <v>295</v>
      </c>
      <c r="C478" s="179" t="s">
        <v>115</v>
      </c>
      <c r="D478" s="106" t="s">
        <v>290</v>
      </c>
      <c r="F478" s="107" t="str">
        <f t="shared" si="37"/>
        <v>S10</v>
      </c>
      <c r="G478" s="105" t="str">
        <f t="shared" si="40"/>
        <v>濱田 毅</v>
      </c>
      <c r="H478" s="109" t="s">
        <v>291</v>
      </c>
      <c r="I478" s="109" t="s">
        <v>802</v>
      </c>
      <c r="J478" s="119">
        <v>1962</v>
      </c>
      <c r="K478" s="117">
        <f t="shared" si="38"/>
        <v>52</v>
      </c>
      <c r="L478" s="107" t="str">
        <f t="shared" si="39"/>
        <v>OK</v>
      </c>
      <c r="M478" s="111"/>
    </row>
    <row r="479" spans="1:13" ht="13.5">
      <c r="A479" s="107" t="s">
        <v>116</v>
      </c>
      <c r="B479" s="178" t="s">
        <v>421</v>
      </c>
      <c r="C479" s="179" t="s">
        <v>422</v>
      </c>
      <c r="D479" s="106" t="s">
        <v>290</v>
      </c>
      <c r="F479" s="105" t="str">
        <f t="shared" si="37"/>
        <v>S11</v>
      </c>
      <c r="G479" s="105" t="str">
        <f t="shared" si="40"/>
        <v>別宮敏朗</v>
      </c>
      <c r="H479" s="109" t="s">
        <v>291</v>
      </c>
      <c r="I479" s="109" t="s">
        <v>802</v>
      </c>
      <c r="J479" s="119">
        <v>1947</v>
      </c>
      <c r="K479" s="117">
        <f t="shared" si="38"/>
        <v>67</v>
      </c>
      <c r="L479" s="107" t="str">
        <f t="shared" si="39"/>
        <v>OK</v>
      </c>
      <c r="M479" s="111"/>
    </row>
    <row r="480" spans="1:13" ht="13.5">
      <c r="A480" s="107" t="s">
        <v>117</v>
      </c>
      <c r="B480" s="178" t="s">
        <v>423</v>
      </c>
      <c r="C480" s="179" t="s">
        <v>424</v>
      </c>
      <c r="D480" s="106" t="s">
        <v>290</v>
      </c>
      <c r="F480" s="107" t="str">
        <f t="shared" si="37"/>
        <v>S12</v>
      </c>
      <c r="G480" s="105" t="str">
        <f t="shared" si="40"/>
        <v>松岡俊孝</v>
      </c>
      <c r="H480" s="109" t="s">
        <v>291</v>
      </c>
      <c r="I480" s="109" t="s">
        <v>802</v>
      </c>
      <c r="J480" s="116">
        <v>1978</v>
      </c>
      <c r="K480" s="117">
        <f t="shared" si="38"/>
        <v>36</v>
      </c>
      <c r="L480" s="107" t="str">
        <f t="shared" si="39"/>
        <v>OK</v>
      </c>
      <c r="M480" s="111"/>
    </row>
    <row r="481" spans="1:13" ht="13.5">
      <c r="A481" s="107" t="s">
        <v>118</v>
      </c>
      <c r="B481" s="178" t="s">
        <v>425</v>
      </c>
      <c r="C481" s="179" t="s">
        <v>426</v>
      </c>
      <c r="D481" s="106" t="s">
        <v>290</v>
      </c>
      <c r="F481" s="107" t="str">
        <f t="shared" si="37"/>
        <v>S13</v>
      </c>
      <c r="G481" s="105" t="str">
        <f t="shared" si="40"/>
        <v>宮本佳明</v>
      </c>
      <c r="H481" s="109" t="s">
        <v>291</v>
      </c>
      <c r="I481" s="109" t="s">
        <v>802</v>
      </c>
      <c r="J481" s="119">
        <v>1981</v>
      </c>
      <c r="K481" s="117">
        <f t="shared" si="38"/>
        <v>33</v>
      </c>
      <c r="L481" s="107" t="str">
        <f t="shared" si="39"/>
        <v>OK</v>
      </c>
      <c r="M481" s="111"/>
    </row>
    <row r="482" spans="1:13" ht="13.5">
      <c r="A482" s="107" t="s">
        <v>119</v>
      </c>
      <c r="B482" s="178" t="s">
        <v>103</v>
      </c>
      <c r="C482" s="163" t="s">
        <v>498</v>
      </c>
      <c r="D482" s="106" t="s">
        <v>294</v>
      </c>
      <c r="F482" s="107" t="str">
        <f>A482</f>
        <v>S14</v>
      </c>
      <c r="G482" s="105" t="str">
        <f>B482&amp;C482</f>
        <v>松田憲次</v>
      </c>
      <c r="H482" s="109" t="s">
        <v>291</v>
      </c>
      <c r="I482" s="109" t="s">
        <v>802</v>
      </c>
      <c r="J482" s="119">
        <v>1964</v>
      </c>
      <c r="K482" s="117">
        <f>IF(J482="","",(2014-J482))</f>
        <v>50</v>
      </c>
      <c r="L482" s="107" t="str">
        <f t="shared" si="39"/>
        <v>OK</v>
      </c>
      <c r="M482" s="111" t="s">
        <v>992</v>
      </c>
    </row>
    <row r="483" spans="1:13" ht="13.5">
      <c r="A483" s="107" t="s">
        <v>120</v>
      </c>
      <c r="B483" s="178" t="s">
        <v>292</v>
      </c>
      <c r="C483" s="178" t="s">
        <v>121</v>
      </c>
      <c r="D483" s="106" t="s">
        <v>290</v>
      </c>
      <c r="F483" s="107" t="str">
        <f>A483</f>
        <v>S15</v>
      </c>
      <c r="G483" s="105" t="str">
        <f>B483&amp;C483</f>
        <v>宇尾 翼</v>
      </c>
      <c r="H483" s="109" t="s">
        <v>291</v>
      </c>
      <c r="I483" s="109" t="s">
        <v>802</v>
      </c>
      <c r="J483" s="119">
        <v>1996</v>
      </c>
      <c r="K483" s="117">
        <f>IF(J483="","",(2014-J483))</f>
        <v>18</v>
      </c>
      <c r="L483" s="107" t="str">
        <f t="shared" si="39"/>
        <v>OK</v>
      </c>
      <c r="M483" s="111" t="s">
        <v>992</v>
      </c>
    </row>
    <row r="484" spans="1:13" ht="13.5">
      <c r="A484" s="107" t="s">
        <v>122</v>
      </c>
      <c r="B484" s="151" t="s">
        <v>427</v>
      </c>
      <c r="C484" s="152" t="s">
        <v>428</v>
      </c>
      <c r="D484" s="106" t="s">
        <v>290</v>
      </c>
      <c r="F484" s="107" t="str">
        <f t="shared" si="37"/>
        <v>S16</v>
      </c>
      <c r="G484" s="105" t="str">
        <f t="shared" si="40"/>
        <v>梅田陽子</v>
      </c>
      <c r="H484" s="109" t="s">
        <v>291</v>
      </c>
      <c r="I484" s="109" t="s">
        <v>1034</v>
      </c>
      <c r="J484" s="119">
        <v>1967</v>
      </c>
      <c r="K484" s="117">
        <f>IF(J484="","",(2014-J484))</f>
        <v>47</v>
      </c>
      <c r="L484" s="107" t="str">
        <f t="shared" si="39"/>
        <v>OK</v>
      </c>
      <c r="M484" s="111"/>
    </row>
    <row r="485" spans="1:13" ht="13.5">
      <c r="A485" s="107" t="s">
        <v>123</v>
      </c>
      <c r="B485" s="151" t="s">
        <v>429</v>
      </c>
      <c r="C485" s="152" t="s">
        <v>430</v>
      </c>
      <c r="D485" s="106" t="s">
        <v>290</v>
      </c>
      <c r="F485" s="107" t="str">
        <f t="shared" si="37"/>
        <v>S17</v>
      </c>
      <c r="G485" s="105" t="str">
        <f t="shared" si="40"/>
        <v>鈴木春美</v>
      </c>
      <c r="H485" s="109" t="s">
        <v>291</v>
      </c>
      <c r="I485" s="109" t="s">
        <v>1034</v>
      </c>
      <c r="J485" s="119">
        <v>1965</v>
      </c>
      <c r="K485" s="117">
        <f>IF(J485="","",(2014-J485))</f>
        <v>49</v>
      </c>
      <c r="L485" s="107" t="str">
        <f>IF(G485="","",IF(COUNTIF($G$3:$G$579,G485)&gt;1,"2重登録","OK"))</f>
        <v>OK</v>
      </c>
      <c r="M485" s="111" t="s">
        <v>992</v>
      </c>
    </row>
    <row r="486" spans="1:13" ht="13.5">
      <c r="A486" s="107" t="s">
        <v>124</v>
      </c>
      <c r="B486" s="151" t="s">
        <v>935</v>
      </c>
      <c r="C486" s="152" t="s">
        <v>936</v>
      </c>
      <c r="D486" s="106" t="s">
        <v>294</v>
      </c>
      <c r="F486" s="107" t="str">
        <f>A486</f>
        <v>S18</v>
      </c>
      <c r="G486" s="105" t="str">
        <f>B486&amp;C486</f>
        <v>川端文子</v>
      </c>
      <c r="H486" s="109" t="s">
        <v>291</v>
      </c>
      <c r="I486" s="109" t="s">
        <v>1034</v>
      </c>
      <c r="J486" s="140">
        <v>1967</v>
      </c>
      <c r="K486" s="117">
        <f>IF(J486="","",(2014-J486))</f>
        <v>47</v>
      </c>
      <c r="L486" s="107" t="str">
        <f>IF(G486="","",IF(COUNTIF($G$3:$G$541,G486)&gt;1,"2重登録","OK"))</f>
        <v>OK</v>
      </c>
      <c r="M486" s="111" t="s">
        <v>992</v>
      </c>
    </row>
    <row r="487" spans="2:12" ht="13.5">
      <c r="B487" s="196"/>
      <c r="C487" s="196"/>
      <c r="D487" s="106"/>
      <c r="E487" s="108"/>
      <c r="H487" s="109"/>
      <c r="I487" s="108"/>
      <c r="J487" s="118"/>
      <c r="K487" s="225"/>
      <c r="L487" s="107"/>
    </row>
    <row r="488" spans="2:12" ht="13.5">
      <c r="B488" s="196"/>
      <c r="C488" s="196"/>
      <c r="D488" s="106"/>
      <c r="E488" s="108"/>
      <c r="H488" s="109"/>
      <c r="I488" s="108"/>
      <c r="J488" s="118"/>
      <c r="K488" s="225"/>
      <c r="L488" s="107"/>
    </row>
    <row r="489" spans="2:12" ht="13.5">
      <c r="B489" s="196"/>
      <c r="C489" s="196"/>
      <c r="D489" s="106"/>
      <c r="E489" s="108"/>
      <c r="H489" s="109"/>
      <c r="I489" s="108"/>
      <c r="J489" s="118"/>
      <c r="K489" s="225"/>
      <c r="L489" s="107"/>
    </row>
    <row r="490" spans="2:12" ht="13.5">
      <c r="B490" s="196"/>
      <c r="C490" s="196"/>
      <c r="D490" s="106"/>
      <c r="E490" s="108"/>
      <c r="H490" s="109"/>
      <c r="I490" s="108"/>
      <c r="J490" s="118"/>
      <c r="K490" s="225"/>
      <c r="L490" s="107"/>
    </row>
    <row r="491" spans="2:12" ht="13.5">
      <c r="B491" s="196"/>
      <c r="C491" s="196"/>
      <c r="D491" s="106"/>
      <c r="E491" s="108"/>
      <c r="H491" s="109"/>
      <c r="I491" s="108"/>
      <c r="J491" s="118"/>
      <c r="K491" s="225"/>
      <c r="L491" s="107"/>
    </row>
    <row r="492" spans="2:12" ht="13.5">
      <c r="B492" s="196"/>
      <c r="C492" s="196"/>
      <c r="D492" s="106"/>
      <c r="E492" s="108"/>
      <c r="H492" s="109"/>
      <c r="I492" s="108"/>
      <c r="J492" s="118"/>
      <c r="K492" s="225"/>
      <c r="L492" s="107"/>
    </row>
    <row r="493" spans="2:12" ht="13.5">
      <c r="B493" s="196"/>
      <c r="C493" s="196"/>
      <c r="D493" s="106"/>
      <c r="E493" s="108"/>
      <c r="H493" s="109"/>
      <c r="I493" s="108"/>
      <c r="J493" s="118"/>
      <c r="K493" s="225"/>
      <c r="L493" s="107"/>
    </row>
    <row r="494" spans="2:12" ht="13.5">
      <c r="B494" s="196"/>
      <c r="C494" s="196"/>
      <c r="D494" s="106"/>
      <c r="E494" s="108"/>
      <c r="H494" s="109"/>
      <c r="I494" s="108"/>
      <c r="J494" s="118"/>
      <c r="K494" s="225"/>
      <c r="L494" s="107"/>
    </row>
    <row r="495" spans="2:12" ht="13.5">
      <c r="B495" s="196"/>
      <c r="C495" s="196"/>
      <c r="D495" s="106"/>
      <c r="E495" s="108"/>
      <c r="H495" s="109"/>
      <c r="I495" s="108"/>
      <c r="J495" s="118"/>
      <c r="K495" s="225"/>
      <c r="L495" s="107"/>
    </row>
    <row r="496" spans="2:12" ht="13.5">
      <c r="B496" s="196"/>
      <c r="C496" s="196"/>
      <c r="D496" s="106"/>
      <c r="E496" s="108"/>
      <c r="H496" s="109"/>
      <c r="I496" s="108"/>
      <c r="J496" s="118"/>
      <c r="K496" s="225"/>
      <c r="L496" s="107"/>
    </row>
    <row r="497" spans="2:12" ht="13.5">
      <c r="B497" s="196"/>
      <c r="C497" s="196"/>
      <c r="D497" s="106"/>
      <c r="E497" s="108"/>
      <c r="H497" s="109"/>
      <c r="I497" s="108"/>
      <c r="J497" s="118"/>
      <c r="K497" s="225"/>
      <c r="L497" s="107"/>
    </row>
    <row r="498" spans="2:12" ht="13.5">
      <c r="B498" s="196"/>
      <c r="C498" s="196"/>
      <c r="D498" s="106"/>
      <c r="E498" s="108"/>
      <c r="H498" s="109"/>
      <c r="I498" s="108"/>
      <c r="J498" s="118"/>
      <c r="K498" s="225"/>
      <c r="L498" s="107"/>
    </row>
    <row r="499" spans="2:12" ht="13.5">
      <c r="B499" s="196"/>
      <c r="C499" s="196"/>
      <c r="D499" s="106"/>
      <c r="E499" s="108"/>
      <c r="H499" s="109"/>
      <c r="I499" s="108"/>
      <c r="J499" s="118"/>
      <c r="K499" s="225"/>
      <c r="L499" s="107"/>
    </row>
    <row r="500" spans="2:12" ht="13.5">
      <c r="B500" s="196"/>
      <c r="C500" s="196"/>
      <c r="D500" s="106"/>
      <c r="E500" s="108"/>
      <c r="H500" s="109"/>
      <c r="I500" s="108"/>
      <c r="J500" s="118"/>
      <c r="K500" s="225"/>
      <c r="L500" s="107"/>
    </row>
    <row r="501" spans="2:12" ht="13.5">
      <c r="B501" s="196"/>
      <c r="C501" s="196"/>
      <c r="D501" s="106"/>
      <c r="E501" s="108"/>
      <c r="H501" s="109"/>
      <c r="I501" s="108"/>
      <c r="J501" s="118"/>
      <c r="K501" s="225"/>
      <c r="L501" s="107"/>
    </row>
    <row r="502" spans="2:12" ht="13.5">
      <c r="B502" s="196"/>
      <c r="C502" s="196"/>
      <c r="D502" s="106"/>
      <c r="E502" s="108"/>
      <c r="H502" s="109"/>
      <c r="I502" s="108"/>
      <c r="J502" s="118"/>
      <c r="K502" s="225"/>
      <c r="L502" s="107"/>
    </row>
    <row r="503" spans="2:12" ht="13.5">
      <c r="B503" s="196"/>
      <c r="C503" s="196"/>
      <c r="D503" s="106"/>
      <c r="E503" s="108"/>
      <c r="H503" s="109"/>
      <c r="I503" s="108"/>
      <c r="J503" s="118"/>
      <c r="K503" s="225"/>
      <c r="L503" s="107"/>
    </row>
    <row r="504" spans="2:12" ht="13.5">
      <c r="B504" s="196"/>
      <c r="C504" s="196"/>
      <c r="D504" s="106"/>
      <c r="E504" s="108"/>
      <c r="H504" s="109"/>
      <c r="I504" s="108"/>
      <c r="J504" s="118"/>
      <c r="K504" s="225"/>
      <c r="L504" s="107"/>
    </row>
    <row r="505" spans="2:12" ht="13.5">
      <c r="B505" s="196"/>
      <c r="C505" s="196"/>
      <c r="D505" s="106"/>
      <c r="E505" s="108"/>
      <c r="H505" s="109"/>
      <c r="I505" s="108"/>
      <c r="J505" s="118"/>
      <c r="K505" s="225"/>
      <c r="L505" s="107"/>
    </row>
    <row r="506" spans="2:12" ht="13.5">
      <c r="B506" s="196"/>
      <c r="C506" s="196"/>
      <c r="D506" s="106"/>
      <c r="E506" s="108"/>
      <c r="H506" s="109"/>
      <c r="I506" s="108"/>
      <c r="J506" s="118"/>
      <c r="K506" s="225"/>
      <c r="L506" s="107"/>
    </row>
    <row r="507" spans="2:12" ht="13.5">
      <c r="B507" s="196"/>
      <c r="C507" s="196"/>
      <c r="D507" s="106"/>
      <c r="E507" s="108"/>
      <c r="H507" s="109"/>
      <c r="I507" s="108"/>
      <c r="J507" s="118"/>
      <c r="K507" s="225"/>
      <c r="L507" s="107"/>
    </row>
    <row r="508" spans="2:12" ht="13.5">
      <c r="B508" s="196"/>
      <c r="C508" s="196"/>
      <c r="D508" s="106"/>
      <c r="E508" s="108"/>
      <c r="H508" s="109"/>
      <c r="I508" s="108"/>
      <c r="J508" s="118"/>
      <c r="K508" s="225"/>
      <c r="L508" s="107"/>
    </row>
    <row r="509" spans="2:12" ht="13.5">
      <c r="B509" s="196"/>
      <c r="C509" s="196"/>
      <c r="D509" s="106"/>
      <c r="E509" s="108"/>
      <c r="H509" s="109"/>
      <c r="I509" s="108"/>
      <c r="J509" s="118"/>
      <c r="K509" s="225"/>
      <c r="L509" s="107"/>
    </row>
    <row r="510" spans="2:12" ht="13.5">
      <c r="B510" s="196"/>
      <c r="C510" s="196"/>
      <c r="D510" s="106"/>
      <c r="E510" s="108"/>
      <c r="H510" s="109"/>
      <c r="I510" s="108"/>
      <c r="J510" s="118"/>
      <c r="K510" s="225"/>
      <c r="L510" s="107"/>
    </row>
    <row r="511" spans="2:12" ht="13.5">
      <c r="B511" s="196"/>
      <c r="C511" s="196"/>
      <c r="D511" s="106"/>
      <c r="E511" s="108"/>
      <c r="H511" s="109"/>
      <c r="I511" s="108"/>
      <c r="J511" s="118"/>
      <c r="K511" s="225"/>
      <c r="L511" s="107"/>
    </row>
    <row r="512" spans="2:12" ht="13.5">
      <c r="B512" s="196"/>
      <c r="C512" s="196"/>
      <c r="D512" s="106"/>
      <c r="E512" s="108"/>
      <c r="H512" s="109"/>
      <c r="I512" s="108"/>
      <c r="J512" s="118"/>
      <c r="K512" s="225"/>
      <c r="L512" s="107"/>
    </row>
    <row r="513" spans="2:12" ht="13.5">
      <c r="B513" s="196"/>
      <c r="C513" s="196"/>
      <c r="D513" s="106"/>
      <c r="E513" s="108"/>
      <c r="H513" s="109"/>
      <c r="I513" s="108"/>
      <c r="J513" s="118"/>
      <c r="K513" s="225"/>
      <c r="L513" s="107"/>
    </row>
    <row r="514" spans="2:12" ht="13.5">
      <c r="B514" s="196"/>
      <c r="C514" s="196"/>
      <c r="D514" s="106"/>
      <c r="E514" s="108"/>
      <c r="H514" s="109"/>
      <c r="I514" s="108"/>
      <c r="J514" s="118"/>
      <c r="K514" s="225"/>
      <c r="L514" s="107"/>
    </row>
    <row r="515" spans="2:12" ht="13.5">
      <c r="B515" s="196"/>
      <c r="C515" s="196"/>
      <c r="D515" s="106"/>
      <c r="E515" s="108"/>
      <c r="H515" s="109"/>
      <c r="I515" s="108"/>
      <c r="J515" s="118"/>
      <c r="K515" s="225"/>
      <c r="L515" s="107"/>
    </row>
    <row r="516" spans="2:12" ht="13.5">
      <c r="B516" s="196"/>
      <c r="C516" s="196"/>
      <c r="D516" s="106"/>
      <c r="E516" s="108"/>
      <c r="H516" s="109"/>
      <c r="I516" s="108"/>
      <c r="J516" s="118"/>
      <c r="K516" s="225"/>
      <c r="L516" s="107"/>
    </row>
    <row r="517" spans="2:12" ht="13.5">
      <c r="B517" s="196"/>
      <c r="C517" s="196"/>
      <c r="D517" s="106"/>
      <c r="E517" s="108"/>
      <c r="H517" s="109"/>
      <c r="I517" s="108"/>
      <c r="J517" s="118"/>
      <c r="K517" s="225"/>
      <c r="L517" s="107"/>
    </row>
    <row r="518" spans="2:12" ht="13.5">
      <c r="B518" s="196"/>
      <c r="C518" s="196"/>
      <c r="D518" s="106"/>
      <c r="E518" s="108"/>
      <c r="H518" s="109"/>
      <c r="I518" s="108"/>
      <c r="J518" s="118"/>
      <c r="K518" s="225"/>
      <c r="L518" s="107"/>
    </row>
    <row r="519" spans="2:12" ht="13.5">
      <c r="B519" s="196"/>
      <c r="C519" s="196"/>
      <c r="D519" s="106"/>
      <c r="E519" s="108"/>
      <c r="H519" s="109"/>
      <c r="I519" s="108"/>
      <c r="J519" s="118"/>
      <c r="K519" s="225"/>
      <c r="L519" s="107"/>
    </row>
    <row r="520" spans="2:12" ht="13.5">
      <c r="B520" s="196"/>
      <c r="C520" s="196"/>
      <c r="D520" s="106"/>
      <c r="E520" s="108"/>
      <c r="H520" s="109"/>
      <c r="I520" s="108"/>
      <c r="J520" s="118"/>
      <c r="K520" s="225"/>
      <c r="L520" s="107"/>
    </row>
    <row r="521" spans="2:12" ht="13.5">
      <c r="B521" s="196"/>
      <c r="C521" s="196"/>
      <c r="D521" s="106"/>
      <c r="E521" s="108"/>
      <c r="H521" s="109"/>
      <c r="I521" s="108"/>
      <c r="J521" s="118"/>
      <c r="K521" s="225"/>
      <c r="L521" s="107"/>
    </row>
    <row r="522" spans="2:12" ht="13.5">
      <c r="B522" s="196"/>
      <c r="C522" s="196"/>
      <c r="D522" s="106"/>
      <c r="E522" s="108"/>
      <c r="H522" s="109"/>
      <c r="I522" s="108"/>
      <c r="J522" s="118"/>
      <c r="K522" s="225"/>
      <c r="L522" s="107"/>
    </row>
    <row r="523" spans="2:12" ht="13.5">
      <c r="B523" s="196"/>
      <c r="C523" s="196"/>
      <c r="D523" s="106"/>
      <c r="E523" s="108"/>
      <c r="H523" s="109"/>
      <c r="I523" s="108"/>
      <c r="J523" s="118"/>
      <c r="K523" s="225"/>
      <c r="L523" s="107"/>
    </row>
    <row r="524" spans="2:12" ht="13.5">
      <c r="B524" s="196"/>
      <c r="C524" s="196"/>
      <c r="D524" s="106"/>
      <c r="E524" s="108"/>
      <c r="H524" s="109"/>
      <c r="I524" s="108"/>
      <c r="J524" s="118"/>
      <c r="K524" s="225"/>
      <c r="L524" s="107"/>
    </row>
    <row r="525" spans="2:12" ht="13.5">
      <c r="B525" s="196"/>
      <c r="C525" s="196"/>
      <c r="D525" s="106"/>
      <c r="E525" s="108"/>
      <c r="H525" s="109"/>
      <c r="I525" s="108"/>
      <c r="J525" s="118"/>
      <c r="K525" s="225"/>
      <c r="L525" s="107"/>
    </row>
    <row r="526" spans="2:12" ht="13.5">
      <c r="B526" s="196"/>
      <c r="C526" s="196"/>
      <c r="D526" s="106"/>
      <c r="E526" s="108"/>
      <c r="H526" s="109"/>
      <c r="I526" s="108"/>
      <c r="J526" s="118"/>
      <c r="K526" s="225"/>
      <c r="L526" s="107"/>
    </row>
    <row r="527" spans="2:12" ht="13.5">
      <c r="B527" s="196"/>
      <c r="C527" s="196"/>
      <c r="D527" s="106"/>
      <c r="E527" s="108"/>
      <c r="H527" s="109"/>
      <c r="I527" s="108"/>
      <c r="J527" s="118"/>
      <c r="K527" s="225"/>
      <c r="L527" s="107"/>
    </row>
    <row r="528" spans="2:12" ht="13.5">
      <c r="B528" s="196"/>
      <c r="C528" s="196"/>
      <c r="D528" s="106"/>
      <c r="E528" s="108"/>
      <c r="H528" s="109"/>
      <c r="I528" s="108"/>
      <c r="J528" s="118"/>
      <c r="K528" s="225"/>
      <c r="L528" s="107"/>
    </row>
    <row r="529" spans="2:12" s="122" customFormat="1" ht="13.5">
      <c r="B529" s="684" t="s">
        <v>296</v>
      </c>
      <c r="C529" s="684"/>
      <c r="D529" s="684" t="s">
        <v>297</v>
      </c>
      <c r="E529" s="684"/>
      <c r="F529" s="684"/>
      <c r="G529" s="684"/>
      <c r="H529" s="684"/>
      <c r="L529" s="107">
        <f>IF(G529="","",IF(COUNTIF($G$1:$G$590,G529)&gt;1,"2重登録","OK"))</f>
      </c>
    </row>
    <row r="530" spans="2:12" s="122" customFormat="1" ht="13.5">
      <c r="B530" s="684"/>
      <c r="C530" s="684"/>
      <c r="D530" s="684"/>
      <c r="E530" s="684"/>
      <c r="F530" s="684"/>
      <c r="G530" s="684"/>
      <c r="H530" s="684"/>
      <c r="L530" s="107">
        <f>IF(G530="","",IF(COUNTIF($G$1:$G$590,G530)&gt;1,"2重登録","OK"))</f>
      </c>
    </row>
    <row r="531" spans="1:15" s="122" customFormat="1" ht="13.5">
      <c r="A531" s="108"/>
      <c r="B531" s="108"/>
      <c r="C531" s="108"/>
      <c r="D531" s="105"/>
      <c r="E531" s="108"/>
      <c r="F531" s="159"/>
      <c r="G531" s="158" t="s">
        <v>315</v>
      </c>
      <c r="H531" s="158" t="s">
        <v>316</v>
      </c>
      <c r="I531" s="108"/>
      <c r="J531" s="118"/>
      <c r="K531" s="225"/>
      <c r="L531" s="107"/>
      <c r="M531" s="105"/>
      <c r="N531" s="158"/>
      <c r="O531" s="158"/>
    </row>
    <row r="532" spans="1:13" s="122" customFormat="1" ht="13.5">
      <c r="A532" s="108"/>
      <c r="B532" s="699"/>
      <c r="C532" s="699"/>
      <c r="D532" s="105"/>
      <c r="E532" s="108"/>
      <c r="F532" s="159">
        <f>A532</f>
        <v>0</v>
      </c>
      <c r="G532" s="145">
        <f>COUNTIF(M534:M579,"東近江市")</f>
        <v>5</v>
      </c>
      <c r="H532" s="689">
        <f>(G532/RIGHT(A579,2))</f>
        <v>0.10869565217391304</v>
      </c>
      <c r="I532" s="689"/>
      <c r="J532" s="689"/>
      <c r="K532" s="225"/>
      <c r="L532" s="107"/>
      <c r="M532" s="105"/>
    </row>
    <row r="533" spans="1:13" s="122" customFormat="1" ht="13.5">
      <c r="A533" s="108"/>
      <c r="B533" s="129"/>
      <c r="C533" s="129"/>
      <c r="D533" s="140" t="s">
        <v>1093</v>
      </c>
      <c r="E533" s="140"/>
      <c r="F533" s="140"/>
      <c r="G533" s="145"/>
      <c r="H533" s="146" t="s">
        <v>1094</v>
      </c>
      <c r="I533" s="199"/>
      <c r="J533" s="199"/>
      <c r="K533" s="225"/>
      <c r="L533" s="107"/>
      <c r="M533" s="105"/>
    </row>
    <row r="534" spans="1:13" s="122" customFormat="1" ht="13.5">
      <c r="A534" s="130" t="s">
        <v>1295</v>
      </c>
      <c r="B534" s="158" t="s">
        <v>125</v>
      </c>
      <c r="C534" s="158" t="s">
        <v>126</v>
      </c>
      <c r="D534" s="108" t="s">
        <v>760</v>
      </c>
      <c r="E534" s="130"/>
      <c r="F534" s="159" t="str">
        <f aca="true" t="shared" si="41" ref="F534:F579">A534</f>
        <v>U01</v>
      </c>
      <c r="G534" s="122" t="str">
        <f aca="true" t="shared" si="42" ref="G534:G563">B534&amp;C534</f>
        <v>安西　司</v>
      </c>
      <c r="H534" s="108" t="s">
        <v>298</v>
      </c>
      <c r="I534" s="137" t="s">
        <v>802</v>
      </c>
      <c r="J534" s="180">
        <v>1977</v>
      </c>
      <c r="K534" s="225">
        <f aca="true" t="shared" si="43" ref="K534:K579">2015-J534</f>
        <v>38</v>
      </c>
      <c r="L534" s="159" t="s">
        <v>157</v>
      </c>
      <c r="M534" s="149" t="s">
        <v>967</v>
      </c>
    </row>
    <row r="535" spans="1:13" s="122" customFormat="1" ht="14.25">
      <c r="A535" s="130" t="s">
        <v>127</v>
      </c>
      <c r="B535" s="131" t="s">
        <v>821</v>
      </c>
      <c r="C535" s="131" t="s">
        <v>822</v>
      </c>
      <c r="D535" s="108" t="s">
        <v>760</v>
      </c>
      <c r="E535" s="130"/>
      <c r="F535" s="159" t="str">
        <f t="shared" si="41"/>
        <v>U02</v>
      </c>
      <c r="G535" s="122" t="str">
        <f t="shared" si="42"/>
        <v>池上浩幸</v>
      </c>
      <c r="H535" s="108" t="s">
        <v>298</v>
      </c>
      <c r="I535" s="108" t="s">
        <v>802</v>
      </c>
      <c r="J535" s="133">
        <v>1965</v>
      </c>
      <c r="K535" s="225">
        <f t="shared" si="43"/>
        <v>50</v>
      </c>
      <c r="L535" s="159" t="s">
        <v>157</v>
      </c>
      <c r="M535" s="144" t="s">
        <v>372</v>
      </c>
    </row>
    <row r="536" spans="1:13" s="122" customFormat="1" ht="14.25">
      <c r="A536" s="130" t="s">
        <v>761</v>
      </c>
      <c r="B536" s="131" t="s">
        <v>823</v>
      </c>
      <c r="C536" s="131" t="s">
        <v>824</v>
      </c>
      <c r="D536" s="108" t="s">
        <v>760</v>
      </c>
      <c r="E536" s="130"/>
      <c r="F536" s="159" t="str">
        <f t="shared" si="41"/>
        <v>U03</v>
      </c>
      <c r="G536" s="122" t="str">
        <f t="shared" si="42"/>
        <v>石井正俊</v>
      </c>
      <c r="H536" s="108" t="s">
        <v>298</v>
      </c>
      <c r="I536" s="108" t="s">
        <v>802</v>
      </c>
      <c r="J536" s="133">
        <v>1975</v>
      </c>
      <c r="K536" s="225">
        <f t="shared" si="43"/>
        <v>40</v>
      </c>
      <c r="L536" s="159" t="s">
        <v>157</v>
      </c>
      <c r="M536" s="144" t="s">
        <v>373</v>
      </c>
    </row>
    <row r="537" spans="1:13" s="122" customFormat="1" ht="13.5">
      <c r="A537" s="130" t="s">
        <v>762</v>
      </c>
      <c r="B537" s="158" t="s">
        <v>128</v>
      </c>
      <c r="C537" s="158" t="s">
        <v>1123</v>
      </c>
      <c r="D537" s="108" t="s">
        <v>760</v>
      </c>
      <c r="E537" s="130"/>
      <c r="F537" s="159" t="str">
        <f t="shared" si="41"/>
        <v>U04</v>
      </c>
      <c r="G537" s="122" t="str">
        <f t="shared" si="42"/>
        <v>一色翼</v>
      </c>
      <c r="H537" s="108" t="s">
        <v>298</v>
      </c>
      <c r="I537" s="137" t="s">
        <v>802</v>
      </c>
      <c r="J537" s="180">
        <v>1983</v>
      </c>
      <c r="K537" s="225">
        <f t="shared" si="43"/>
        <v>32</v>
      </c>
      <c r="L537" s="159" t="s">
        <v>157</v>
      </c>
      <c r="M537" s="149" t="s">
        <v>967</v>
      </c>
    </row>
    <row r="538" spans="1:20" s="122" customFormat="1" ht="13.5">
      <c r="A538" s="130" t="s">
        <v>763</v>
      </c>
      <c r="B538" s="105" t="s">
        <v>754</v>
      </c>
      <c r="C538" s="105" t="s">
        <v>755</v>
      </c>
      <c r="D538" s="108" t="s">
        <v>760</v>
      </c>
      <c r="E538" s="105"/>
      <c r="F538" s="105" t="str">
        <f t="shared" si="41"/>
        <v>U05</v>
      </c>
      <c r="G538" s="105" t="str">
        <f t="shared" si="42"/>
        <v>井内一博</v>
      </c>
      <c r="H538" s="108" t="s">
        <v>298</v>
      </c>
      <c r="I538" s="105" t="s">
        <v>802</v>
      </c>
      <c r="J538" s="198">
        <v>1976</v>
      </c>
      <c r="K538" s="225">
        <f t="shared" si="43"/>
        <v>39</v>
      </c>
      <c r="L538" s="107" t="str">
        <f>IF(G538="","",IF(COUNTIF($G$1:$G$587,G538)&gt;1,"2重登録","OK"))</f>
        <v>OK</v>
      </c>
      <c r="M538" s="105" t="s">
        <v>356</v>
      </c>
      <c r="T538" s="140"/>
    </row>
    <row r="539" spans="1:13" s="122" customFormat="1" ht="13.5">
      <c r="A539" s="130" t="s">
        <v>764</v>
      </c>
      <c r="B539" s="161" t="s">
        <v>358</v>
      </c>
      <c r="C539" s="161" t="s">
        <v>359</v>
      </c>
      <c r="D539" s="108" t="s">
        <v>760</v>
      </c>
      <c r="E539" s="130"/>
      <c r="F539" s="159" t="str">
        <f t="shared" si="41"/>
        <v>U06</v>
      </c>
      <c r="G539" s="122" t="str">
        <f t="shared" si="42"/>
        <v>岡原裕一</v>
      </c>
      <c r="H539" s="108" t="s">
        <v>298</v>
      </c>
      <c r="I539" s="137" t="s">
        <v>802</v>
      </c>
      <c r="J539" s="180">
        <v>1986</v>
      </c>
      <c r="K539" s="225">
        <f t="shared" si="43"/>
        <v>29</v>
      </c>
      <c r="L539" s="159" t="s">
        <v>157</v>
      </c>
      <c r="M539" s="144" t="s">
        <v>375</v>
      </c>
    </row>
    <row r="540" spans="1:13" s="122" customFormat="1" ht="13.5">
      <c r="A540" s="130" t="s">
        <v>765</v>
      </c>
      <c r="B540" s="161" t="s">
        <v>825</v>
      </c>
      <c r="C540" s="161" t="s">
        <v>318</v>
      </c>
      <c r="D540" s="108" t="s">
        <v>760</v>
      </c>
      <c r="E540" s="130" t="s">
        <v>317</v>
      </c>
      <c r="F540" s="159" t="str">
        <f t="shared" si="41"/>
        <v>U07</v>
      </c>
      <c r="G540" s="122" t="str">
        <f t="shared" si="42"/>
        <v>片岡凜耶</v>
      </c>
      <c r="H540" s="108" t="s">
        <v>298</v>
      </c>
      <c r="I540" s="137" t="s">
        <v>802</v>
      </c>
      <c r="J540" s="180">
        <v>1997</v>
      </c>
      <c r="K540" s="225">
        <f t="shared" si="43"/>
        <v>18</v>
      </c>
      <c r="L540" s="159" t="s">
        <v>157</v>
      </c>
      <c r="M540" s="144" t="s">
        <v>370</v>
      </c>
    </row>
    <row r="541" spans="1:13" s="122" customFormat="1" ht="14.25">
      <c r="A541" s="130" t="s">
        <v>766</v>
      </c>
      <c r="B541" s="132" t="s">
        <v>825</v>
      </c>
      <c r="C541" s="132" t="s">
        <v>826</v>
      </c>
      <c r="D541" s="108" t="s">
        <v>760</v>
      </c>
      <c r="E541" s="130"/>
      <c r="F541" s="159" t="str">
        <f t="shared" si="41"/>
        <v>U08</v>
      </c>
      <c r="G541" s="122" t="str">
        <f t="shared" si="42"/>
        <v>片岡一寿</v>
      </c>
      <c r="H541" s="108" t="s">
        <v>298</v>
      </c>
      <c r="I541" s="108" t="s">
        <v>802</v>
      </c>
      <c r="J541" s="133">
        <v>1971</v>
      </c>
      <c r="K541" s="225">
        <f t="shared" si="43"/>
        <v>44</v>
      </c>
      <c r="L541" s="159" t="s">
        <v>157</v>
      </c>
      <c r="M541" s="144" t="s">
        <v>374</v>
      </c>
    </row>
    <row r="542" spans="1:13" s="122" customFormat="1" ht="14.25">
      <c r="A542" s="130" t="s">
        <v>767</v>
      </c>
      <c r="B542" s="132" t="s">
        <v>379</v>
      </c>
      <c r="C542" s="132" t="s">
        <v>827</v>
      </c>
      <c r="D542" s="108" t="s">
        <v>760</v>
      </c>
      <c r="E542" s="130"/>
      <c r="F542" s="159" t="str">
        <f t="shared" si="41"/>
        <v>U09</v>
      </c>
      <c r="G542" s="122" t="str">
        <f t="shared" si="42"/>
        <v>片岡  大</v>
      </c>
      <c r="H542" s="108" t="s">
        <v>298</v>
      </c>
      <c r="I542" s="108" t="s">
        <v>802</v>
      </c>
      <c r="J542" s="133">
        <v>1969</v>
      </c>
      <c r="K542" s="225">
        <f t="shared" si="43"/>
        <v>46</v>
      </c>
      <c r="L542" s="159" t="s">
        <v>157</v>
      </c>
      <c r="M542" s="144" t="s">
        <v>370</v>
      </c>
    </row>
    <row r="543" spans="1:13" s="122" customFormat="1" ht="14.25">
      <c r="A543" s="130" t="s">
        <v>768</v>
      </c>
      <c r="B543" s="131" t="s">
        <v>828</v>
      </c>
      <c r="C543" s="131" t="s">
        <v>829</v>
      </c>
      <c r="D543" s="108" t="s">
        <v>760</v>
      </c>
      <c r="E543" s="130"/>
      <c r="F543" s="159" t="str">
        <f t="shared" si="41"/>
        <v>U10</v>
      </c>
      <c r="G543" s="122" t="str">
        <f t="shared" si="42"/>
        <v>亀井雅嗣</v>
      </c>
      <c r="H543" s="108" t="s">
        <v>298</v>
      </c>
      <c r="I543" s="108" t="s">
        <v>802</v>
      </c>
      <c r="J543" s="134">
        <v>1970</v>
      </c>
      <c r="K543" s="225">
        <f t="shared" si="43"/>
        <v>45</v>
      </c>
      <c r="L543" s="159" t="s">
        <v>157</v>
      </c>
      <c r="M543" s="144" t="s">
        <v>373</v>
      </c>
    </row>
    <row r="544" spans="1:13" s="122" customFormat="1" ht="14.25">
      <c r="A544" s="130" t="s">
        <v>769</v>
      </c>
      <c r="B544" s="131" t="s">
        <v>828</v>
      </c>
      <c r="C544" s="131" t="s">
        <v>299</v>
      </c>
      <c r="D544" s="108" t="s">
        <v>760</v>
      </c>
      <c r="E544" s="130" t="s">
        <v>317</v>
      </c>
      <c r="F544" s="159" t="str">
        <f t="shared" si="41"/>
        <v>U11</v>
      </c>
      <c r="G544" s="122" t="str">
        <f t="shared" si="42"/>
        <v>亀井皓太</v>
      </c>
      <c r="H544" s="108" t="s">
        <v>298</v>
      </c>
      <c r="I544" s="108" t="s">
        <v>802</v>
      </c>
      <c r="J544" s="134">
        <v>2003</v>
      </c>
      <c r="K544" s="225">
        <f t="shared" si="43"/>
        <v>12</v>
      </c>
      <c r="L544" s="159" t="s">
        <v>157</v>
      </c>
      <c r="M544" s="144" t="s">
        <v>373</v>
      </c>
    </row>
    <row r="545" spans="1:13" s="122" customFormat="1" ht="14.25">
      <c r="A545" s="130" t="s">
        <v>770</v>
      </c>
      <c r="B545" s="156" t="s">
        <v>326</v>
      </c>
      <c r="C545" s="156" t="s">
        <v>354</v>
      </c>
      <c r="D545" s="108" t="s">
        <v>760</v>
      </c>
      <c r="E545" s="158"/>
      <c r="F545" s="159" t="str">
        <f t="shared" si="41"/>
        <v>U12</v>
      </c>
      <c r="G545" s="122" t="str">
        <f t="shared" si="42"/>
        <v>木下進</v>
      </c>
      <c r="H545" s="108" t="s">
        <v>298</v>
      </c>
      <c r="I545" s="108" t="s">
        <v>802</v>
      </c>
      <c r="J545" s="134">
        <v>1950</v>
      </c>
      <c r="K545" s="225">
        <f t="shared" si="43"/>
        <v>65</v>
      </c>
      <c r="L545" s="159" t="s">
        <v>157</v>
      </c>
      <c r="M545" s="144" t="s">
        <v>327</v>
      </c>
    </row>
    <row r="546" spans="1:13" s="122" customFormat="1" ht="14.25">
      <c r="A546" s="130" t="s">
        <v>771</v>
      </c>
      <c r="B546" s="131" t="s">
        <v>830</v>
      </c>
      <c r="C546" s="131" t="s">
        <v>831</v>
      </c>
      <c r="D546" s="108" t="s">
        <v>760</v>
      </c>
      <c r="E546" s="130"/>
      <c r="F546" s="159" t="str">
        <f t="shared" si="41"/>
        <v>U13</v>
      </c>
      <c r="G546" s="122" t="str">
        <f t="shared" si="42"/>
        <v>竹田圭佑</v>
      </c>
      <c r="H546" s="108" t="s">
        <v>298</v>
      </c>
      <c r="I546" s="108" t="s">
        <v>802</v>
      </c>
      <c r="J546" s="133">
        <v>1982</v>
      </c>
      <c r="K546" s="225">
        <f t="shared" si="43"/>
        <v>33</v>
      </c>
      <c r="L546" s="159" t="s">
        <v>157</v>
      </c>
      <c r="M546" s="144" t="s">
        <v>375</v>
      </c>
    </row>
    <row r="547" spans="1:19" s="122" customFormat="1" ht="13.5">
      <c r="A547" s="130" t="s">
        <v>772</v>
      </c>
      <c r="B547" s="106" t="s">
        <v>758</v>
      </c>
      <c r="C547" s="106" t="s">
        <v>759</v>
      </c>
      <c r="D547" s="108" t="s">
        <v>760</v>
      </c>
      <c r="E547" s="105"/>
      <c r="F547" s="105" t="str">
        <f t="shared" si="41"/>
        <v>U14</v>
      </c>
      <c r="G547" s="105" t="str">
        <f t="shared" si="42"/>
        <v>舘形和典</v>
      </c>
      <c r="H547" s="108" t="s">
        <v>298</v>
      </c>
      <c r="I547" s="105" t="s">
        <v>802</v>
      </c>
      <c r="J547" s="198">
        <v>1985</v>
      </c>
      <c r="K547" s="225">
        <f t="shared" si="43"/>
        <v>30</v>
      </c>
      <c r="L547" s="107" t="str">
        <f>IF(G547="","",IF(COUNTIF($G$1:$G$587,G547)&gt;1,"2重登録","OK"))</f>
        <v>OK</v>
      </c>
      <c r="M547" s="105" t="s">
        <v>356</v>
      </c>
      <c r="R547" s="140"/>
      <c r="S547" s="140"/>
    </row>
    <row r="548" spans="1:13" s="122" customFormat="1" ht="14.25">
      <c r="A548" s="130" t="s">
        <v>773</v>
      </c>
      <c r="B548" s="181" t="s">
        <v>300</v>
      </c>
      <c r="C548" s="182" t="s">
        <v>301</v>
      </c>
      <c r="D548" s="108" t="s">
        <v>760</v>
      </c>
      <c r="E548" s="183"/>
      <c r="F548" s="159" t="str">
        <f t="shared" si="41"/>
        <v>U15</v>
      </c>
      <c r="G548" s="122" t="str">
        <f t="shared" si="42"/>
        <v>高瀬眞志</v>
      </c>
      <c r="H548" s="108" t="s">
        <v>298</v>
      </c>
      <c r="I548" s="108" t="s">
        <v>802</v>
      </c>
      <c r="J548" s="184">
        <v>1959</v>
      </c>
      <c r="K548" s="225">
        <f t="shared" si="43"/>
        <v>56</v>
      </c>
      <c r="L548" s="206" t="s">
        <v>157</v>
      </c>
      <c r="M548" s="144" t="s">
        <v>372</v>
      </c>
    </row>
    <row r="549" spans="1:19" s="122" customFormat="1" ht="13.5">
      <c r="A549" s="130" t="s">
        <v>774</v>
      </c>
      <c r="B549" s="106" t="s">
        <v>756</v>
      </c>
      <c r="C549" s="106" t="s">
        <v>757</v>
      </c>
      <c r="D549" s="108" t="s">
        <v>760</v>
      </c>
      <c r="E549" s="105"/>
      <c r="F549" s="105" t="str">
        <f t="shared" si="41"/>
        <v>U16</v>
      </c>
      <c r="G549" s="105" t="str">
        <f t="shared" si="42"/>
        <v>竹下英伸</v>
      </c>
      <c r="H549" s="108" t="s">
        <v>298</v>
      </c>
      <c r="I549" s="105" t="s">
        <v>802</v>
      </c>
      <c r="J549" s="198">
        <v>1972</v>
      </c>
      <c r="K549" s="225">
        <f t="shared" si="43"/>
        <v>43</v>
      </c>
      <c r="L549" s="107" t="str">
        <f>IF(G549="","",IF(COUNTIF($G$1:$G$587,G549)&gt;1,"2重登録","OK"))</f>
        <v>OK</v>
      </c>
      <c r="M549" s="111" t="s">
        <v>378</v>
      </c>
      <c r="S549" s="140"/>
    </row>
    <row r="550" spans="1:16" s="122" customFormat="1" ht="13.5">
      <c r="A550" s="130" t="s">
        <v>775</v>
      </c>
      <c r="B550" s="106" t="s">
        <v>129</v>
      </c>
      <c r="C550" s="106" t="s">
        <v>130</v>
      </c>
      <c r="D550" s="108" t="s">
        <v>760</v>
      </c>
      <c r="E550" s="105"/>
      <c r="F550" s="105" t="str">
        <f t="shared" si="41"/>
        <v>U17</v>
      </c>
      <c r="G550" s="105" t="str">
        <f t="shared" si="42"/>
        <v>田中邦明</v>
      </c>
      <c r="H550" s="108" t="s">
        <v>298</v>
      </c>
      <c r="I550" s="105" t="s">
        <v>802</v>
      </c>
      <c r="J550" s="198">
        <v>1984</v>
      </c>
      <c r="K550" s="225">
        <f t="shared" si="43"/>
        <v>31</v>
      </c>
      <c r="L550" s="107" t="str">
        <f>IF(G550="","",IF(COUNTIF($G$1:$G$587,G550)&gt;1,"2重登録","OK"))</f>
        <v>OK</v>
      </c>
      <c r="M550" s="105" t="s">
        <v>356</v>
      </c>
      <c r="P550" s="140"/>
    </row>
    <row r="551" spans="1:13" s="122" customFormat="1" ht="13.5">
      <c r="A551" s="130" t="s">
        <v>776</v>
      </c>
      <c r="B551" s="106" t="s">
        <v>0</v>
      </c>
      <c r="C551" s="106" t="s">
        <v>1</v>
      </c>
      <c r="D551" s="108" t="s">
        <v>760</v>
      </c>
      <c r="E551" s="105"/>
      <c r="F551" s="105" t="str">
        <f t="shared" si="41"/>
        <v>U18</v>
      </c>
      <c r="G551" s="105" t="str">
        <f t="shared" si="42"/>
        <v>中原康晶</v>
      </c>
      <c r="H551" s="108" t="s">
        <v>298</v>
      </c>
      <c r="I551" s="105" t="s">
        <v>2</v>
      </c>
      <c r="J551" s="198">
        <v>1984</v>
      </c>
      <c r="K551" s="225">
        <f t="shared" si="43"/>
        <v>31</v>
      </c>
      <c r="L551" s="107" t="str">
        <f>IF(G551="","",IF(COUNTIF($G$1:$G$587,G551)&gt;1,"2重登録","OK"))</f>
        <v>OK</v>
      </c>
      <c r="M551" s="105" t="s">
        <v>356</v>
      </c>
    </row>
    <row r="552" spans="1:13" s="122" customFormat="1" ht="14.25">
      <c r="A552" s="130" t="s">
        <v>777</v>
      </c>
      <c r="B552" s="156" t="s">
        <v>3</v>
      </c>
      <c r="C552" s="122" t="s">
        <v>156</v>
      </c>
      <c r="D552" s="108" t="s">
        <v>760</v>
      </c>
      <c r="F552" s="159" t="str">
        <f t="shared" si="41"/>
        <v>U19</v>
      </c>
      <c r="G552" s="122" t="str">
        <f t="shared" si="42"/>
        <v>原田忠克</v>
      </c>
      <c r="H552" s="108" t="s">
        <v>298</v>
      </c>
      <c r="I552" s="137" t="s">
        <v>802</v>
      </c>
      <c r="J552" s="134">
        <v>1973</v>
      </c>
      <c r="K552" s="225">
        <f t="shared" si="43"/>
        <v>42</v>
      </c>
      <c r="L552" s="159" t="s">
        <v>157</v>
      </c>
      <c r="M552" s="144" t="s">
        <v>372</v>
      </c>
    </row>
    <row r="553" spans="1:13" s="122" customFormat="1" ht="13.5">
      <c r="A553" s="130" t="s">
        <v>779</v>
      </c>
      <c r="B553" s="156" t="s">
        <v>148</v>
      </c>
      <c r="C553" s="177" t="s">
        <v>1005</v>
      </c>
      <c r="D553" s="108" t="s">
        <v>760</v>
      </c>
      <c r="E553" s="177"/>
      <c r="F553" s="197" t="str">
        <f t="shared" si="41"/>
        <v>U20</v>
      </c>
      <c r="G553" s="177" t="str">
        <f t="shared" si="42"/>
        <v>久田彰</v>
      </c>
      <c r="H553" s="108" t="s">
        <v>298</v>
      </c>
      <c r="I553" s="137" t="s">
        <v>802</v>
      </c>
      <c r="J553" s="226">
        <v>1971</v>
      </c>
      <c r="K553" s="225">
        <f t="shared" si="43"/>
        <v>44</v>
      </c>
      <c r="L553" s="159" t="s">
        <v>157</v>
      </c>
      <c r="M553" s="144" t="s">
        <v>374</v>
      </c>
    </row>
    <row r="554" spans="1:13" s="122" customFormat="1" ht="14.25">
      <c r="A554" s="130" t="s">
        <v>780</v>
      </c>
      <c r="B554" s="131" t="s">
        <v>833</v>
      </c>
      <c r="C554" s="132" t="s">
        <v>834</v>
      </c>
      <c r="D554" s="108" t="s">
        <v>760</v>
      </c>
      <c r="E554" s="130"/>
      <c r="F554" s="159" t="str">
        <f t="shared" si="41"/>
        <v>U21</v>
      </c>
      <c r="G554" s="122" t="str">
        <f t="shared" si="42"/>
        <v>峠岡幸良</v>
      </c>
      <c r="H554" s="108" t="s">
        <v>298</v>
      </c>
      <c r="I554" s="108" t="s">
        <v>802</v>
      </c>
      <c r="J554" s="133">
        <v>1967</v>
      </c>
      <c r="K554" s="225">
        <f t="shared" si="43"/>
        <v>48</v>
      </c>
      <c r="L554" s="159" t="s">
        <v>157</v>
      </c>
      <c r="M554" s="144" t="s">
        <v>373</v>
      </c>
    </row>
    <row r="555" spans="1:13" s="122" customFormat="1" ht="14.25">
      <c r="A555" s="130" t="s">
        <v>781</v>
      </c>
      <c r="B555" s="131" t="s">
        <v>835</v>
      </c>
      <c r="C555" s="131" t="s">
        <v>836</v>
      </c>
      <c r="D555" s="108" t="s">
        <v>760</v>
      </c>
      <c r="E555" s="130"/>
      <c r="F555" s="159" t="str">
        <f t="shared" si="41"/>
        <v>U22</v>
      </c>
      <c r="G555" s="122" t="str">
        <f t="shared" si="42"/>
        <v>山田智史</v>
      </c>
      <c r="H555" s="108" t="s">
        <v>298</v>
      </c>
      <c r="I555" s="108" t="s">
        <v>802</v>
      </c>
      <c r="J555" s="133">
        <v>1969</v>
      </c>
      <c r="K555" s="225">
        <f t="shared" si="43"/>
        <v>46</v>
      </c>
      <c r="L555" s="159" t="s">
        <v>157</v>
      </c>
      <c r="M555" s="144" t="s">
        <v>373</v>
      </c>
    </row>
    <row r="556" spans="1:13" s="122" customFormat="1" ht="14.25">
      <c r="A556" s="130" t="s">
        <v>782</v>
      </c>
      <c r="B556" s="131" t="s">
        <v>837</v>
      </c>
      <c r="C556" s="131" t="s">
        <v>838</v>
      </c>
      <c r="D556" s="108" t="s">
        <v>760</v>
      </c>
      <c r="E556" s="130"/>
      <c r="F556" s="159" t="str">
        <f t="shared" si="41"/>
        <v>U23</v>
      </c>
      <c r="G556" s="122" t="str">
        <f t="shared" si="42"/>
        <v>山本昌紀</v>
      </c>
      <c r="H556" s="108" t="s">
        <v>298</v>
      </c>
      <c r="I556" s="108" t="s">
        <v>802</v>
      </c>
      <c r="J556" s="133">
        <v>1970</v>
      </c>
      <c r="K556" s="225">
        <f t="shared" si="43"/>
        <v>45</v>
      </c>
      <c r="L556" s="159" t="s">
        <v>157</v>
      </c>
      <c r="M556" s="144" t="s">
        <v>377</v>
      </c>
    </row>
    <row r="557" spans="1:13" s="122" customFormat="1" ht="14.25">
      <c r="A557" s="130" t="s">
        <v>783</v>
      </c>
      <c r="B557" s="131" t="s">
        <v>837</v>
      </c>
      <c r="C557" s="131" t="s">
        <v>839</v>
      </c>
      <c r="D557" s="108" t="s">
        <v>760</v>
      </c>
      <c r="E557" s="130"/>
      <c r="F557" s="159" t="str">
        <f t="shared" si="41"/>
        <v>U24</v>
      </c>
      <c r="G557" s="122" t="str">
        <f t="shared" si="42"/>
        <v>山本浩之</v>
      </c>
      <c r="H557" s="108" t="s">
        <v>298</v>
      </c>
      <c r="I557" s="108" t="s">
        <v>802</v>
      </c>
      <c r="J557" s="133">
        <v>1967</v>
      </c>
      <c r="K557" s="225">
        <f t="shared" si="43"/>
        <v>48</v>
      </c>
      <c r="L557" s="159" t="s">
        <v>157</v>
      </c>
      <c r="M557" s="144" t="s">
        <v>377</v>
      </c>
    </row>
    <row r="558" spans="1:13" s="122" customFormat="1" ht="13.5">
      <c r="A558" s="130" t="s">
        <v>784</v>
      </c>
      <c r="B558" s="129" t="s">
        <v>381</v>
      </c>
      <c r="C558" s="129" t="s">
        <v>849</v>
      </c>
      <c r="D558" s="108" t="s">
        <v>760</v>
      </c>
      <c r="E558" s="130"/>
      <c r="F558" s="159" t="str">
        <f t="shared" si="41"/>
        <v>U25</v>
      </c>
      <c r="G558" s="122" t="str">
        <f t="shared" si="42"/>
        <v>山田  剛</v>
      </c>
      <c r="H558" s="108" t="s">
        <v>298</v>
      </c>
      <c r="I558" s="108" t="s">
        <v>802</v>
      </c>
      <c r="J558" s="136">
        <v>1972</v>
      </c>
      <c r="K558" s="225">
        <f t="shared" si="43"/>
        <v>43</v>
      </c>
      <c r="L558" s="159" t="s">
        <v>157</v>
      </c>
      <c r="M558" s="144" t="s">
        <v>371</v>
      </c>
    </row>
    <row r="559" spans="1:13" s="122" customFormat="1" ht="14.25">
      <c r="A559" s="130" t="s">
        <v>785</v>
      </c>
      <c r="B559" s="131" t="s">
        <v>847</v>
      </c>
      <c r="C559" s="131" t="s">
        <v>302</v>
      </c>
      <c r="D559" s="108" t="s">
        <v>760</v>
      </c>
      <c r="E559" s="130" t="s">
        <v>317</v>
      </c>
      <c r="F559" s="159" t="str">
        <f t="shared" si="41"/>
        <v>U26</v>
      </c>
      <c r="G559" s="122" t="str">
        <f t="shared" si="42"/>
        <v>行本駿哉</v>
      </c>
      <c r="H559" s="108" t="s">
        <v>298</v>
      </c>
      <c r="I559" s="108" t="s">
        <v>802</v>
      </c>
      <c r="J559" s="133">
        <v>1997</v>
      </c>
      <c r="K559" s="225">
        <f t="shared" si="43"/>
        <v>18</v>
      </c>
      <c r="L559" s="159" t="s">
        <v>157</v>
      </c>
      <c r="M559" s="144" t="s">
        <v>370</v>
      </c>
    </row>
    <row r="560" spans="1:13" s="122" customFormat="1" ht="13.5">
      <c r="A560" s="130" t="s">
        <v>786</v>
      </c>
      <c r="B560" s="158" t="s">
        <v>384</v>
      </c>
      <c r="C560" s="158" t="s">
        <v>303</v>
      </c>
      <c r="D560" s="108" t="s">
        <v>760</v>
      </c>
      <c r="E560" s="130"/>
      <c r="F560" s="159" t="str">
        <f t="shared" si="41"/>
        <v>U27</v>
      </c>
      <c r="G560" s="122" t="str">
        <f t="shared" si="42"/>
        <v>吉村淳</v>
      </c>
      <c r="H560" s="108" t="s">
        <v>298</v>
      </c>
      <c r="I560" s="137" t="s">
        <v>802</v>
      </c>
      <c r="J560" s="180">
        <v>1976</v>
      </c>
      <c r="K560" s="225">
        <f t="shared" si="43"/>
        <v>39</v>
      </c>
      <c r="L560" s="159" t="s">
        <v>157</v>
      </c>
      <c r="M560" s="144" t="s">
        <v>334</v>
      </c>
    </row>
    <row r="561" spans="1:13" s="122" customFormat="1" ht="13.5">
      <c r="A561" s="130" t="s">
        <v>380</v>
      </c>
      <c r="B561" s="166" t="s">
        <v>169</v>
      </c>
      <c r="C561" s="166" t="s">
        <v>170</v>
      </c>
      <c r="D561" s="108" t="s">
        <v>760</v>
      </c>
      <c r="E561" s="148"/>
      <c r="F561" s="148" t="str">
        <f t="shared" si="41"/>
        <v>U28</v>
      </c>
      <c r="G561" s="105" t="str">
        <f t="shared" si="42"/>
        <v>稙田優也</v>
      </c>
      <c r="H561" s="108" t="s">
        <v>298</v>
      </c>
      <c r="I561" s="105" t="s">
        <v>802</v>
      </c>
      <c r="J561" s="198">
        <v>1982</v>
      </c>
      <c r="K561" s="225">
        <f t="shared" si="43"/>
        <v>33</v>
      </c>
      <c r="L561" s="107" t="str">
        <f>IF(G561="","",IF(COUNTIF($G$1:$G$587,G561)&gt;1,"2重登録","OK"))</f>
        <v>OK</v>
      </c>
      <c r="M561" s="108" t="s">
        <v>373</v>
      </c>
    </row>
    <row r="562" spans="1:13" s="122" customFormat="1" ht="14.25">
      <c r="A562" s="130" t="s">
        <v>382</v>
      </c>
      <c r="B562" s="185" t="s">
        <v>360</v>
      </c>
      <c r="C562" s="185" t="s">
        <v>958</v>
      </c>
      <c r="D562" s="108" t="s">
        <v>760</v>
      </c>
      <c r="E562" s="130"/>
      <c r="F562" s="159" t="str">
        <f t="shared" si="41"/>
        <v>U29</v>
      </c>
      <c r="G562" s="122" t="str">
        <f t="shared" si="42"/>
        <v>今井順子</v>
      </c>
      <c r="H562" s="108" t="s">
        <v>298</v>
      </c>
      <c r="I562" s="108" t="s">
        <v>803</v>
      </c>
      <c r="J562" s="134">
        <v>1958</v>
      </c>
      <c r="K562" s="225">
        <f t="shared" si="43"/>
        <v>57</v>
      </c>
      <c r="L562" s="159" t="s">
        <v>157</v>
      </c>
      <c r="M562" s="149" t="s">
        <v>378</v>
      </c>
    </row>
    <row r="563" spans="1:13" s="122" customFormat="1" ht="13.5">
      <c r="A563" s="130" t="s">
        <v>383</v>
      </c>
      <c r="B563" s="186" t="s">
        <v>928</v>
      </c>
      <c r="C563" s="187" t="s">
        <v>929</v>
      </c>
      <c r="D563" s="108" t="s">
        <v>760</v>
      </c>
      <c r="E563" s="189"/>
      <c r="F563" s="159" t="str">
        <f t="shared" si="41"/>
        <v>U30</v>
      </c>
      <c r="G563" s="122" t="str">
        <f t="shared" si="42"/>
        <v>植垣貴美子</v>
      </c>
      <c r="H563" s="108" t="s">
        <v>298</v>
      </c>
      <c r="I563" s="108" t="s">
        <v>803</v>
      </c>
      <c r="J563" s="190">
        <v>1965</v>
      </c>
      <c r="K563" s="225">
        <f t="shared" si="43"/>
        <v>50</v>
      </c>
      <c r="L563" s="188" t="s">
        <v>157</v>
      </c>
      <c r="M563" s="191" t="s">
        <v>934</v>
      </c>
    </row>
    <row r="564" spans="1:13" s="122" customFormat="1" ht="13.5">
      <c r="A564" s="130" t="s">
        <v>365</v>
      </c>
      <c r="B564" s="111" t="s">
        <v>1087</v>
      </c>
      <c r="C564" s="111" t="s">
        <v>1088</v>
      </c>
      <c r="D564" s="108" t="s">
        <v>760</v>
      </c>
      <c r="E564" s="105"/>
      <c r="F564" s="107" t="str">
        <f t="shared" si="41"/>
        <v>U31</v>
      </c>
      <c r="G564" s="105" t="s">
        <v>1089</v>
      </c>
      <c r="H564" s="108" t="s">
        <v>298</v>
      </c>
      <c r="I564" s="109" t="s">
        <v>1034</v>
      </c>
      <c r="J564" s="162">
        <v>1982</v>
      </c>
      <c r="K564" s="225">
        <f t="shared" si="43"/>
        <v>33</v>
      </c>
      <c r="L564" s="107" t="str">
        <f>IF(G564="","",IF(COUNTIF($G$1:$G$585,G564)&gt;1,"2重登録","OK"))</f>
        <v>OK</v>
      </c>
      <c r="M564" s="105" t="s">
        <v>373</v>
      </c>
    </row>
    <row r="565" spans="1:13" s="122" customFormat="1" ht="14.25">
      <c r="A565" s="130" t="s">
        <v>366</v>
      </c>
      <c r="B565" s="135" t="s">
        <v>328</v>
      </c>
      <c r="C565" s="135" t="s">
        <v>304</v>
      </c>
      <c r="D565" s="108" t="s">
        <v>760</v>
      </c>
      <c r="E565" s="158"/>
      <c r="F565" s="159" t="str">
        <f t="shared" si="41"/>
        <v>U32</v>
      </c>
      <c r="G565" s="122" t="str">
        <f aca="true" t="shared" si="44" ref="G565:G579">B565&amp;C565</f>
        <v>鹿取あつみ</v>
      </c>
      <c r="H565" s="108" t="s">
        <v>298</v>
      </c>
      <c r="I565" s="108" t="s">
        <v>803</v>
      </c>
      <c r="J565" s="134">
        <v>1963</v>
      </c>
      <c r="K565" s="225">
        <f t="shared" si="43"/>
        <v>52</v>
      </c>
      <c r="L565" s="159" t="s">
        <v>157</v>
      </c>
      <c r="M565" s="144" t="s">
        <v>931</v>
      </c>
    </row>
    <row r="566" spans="1:13" s="122" customFormat="1" ht="13.5">
      <c r="A566" s="130" t="s">
        <v>319</v>
      </c>
      <c r="B566" s="185" t="s">
        <v>361</v>
      </c>
      <c r="C566" s="185" t="s">
        <v>362</v>
      </c>
      <c r="D566" s="108" t="s">
        <v>760</v>
      </c>
      <c r="E566" s="130"/>
      <c r="F566" s="159" t="str">
        <f t="shared" si="41"/>
        <v>U33</v>
      </c>
      <c r="G566" s="122" t="str">
        <f t="shared" si="44"/>
        <v>川崎悦子</v>
      </c>
      <c r="H566" s="108" t="s">
        <v>298</v>
      </c>
      <c r="I566" s="108" t="s">
        <v>803</v>
      </c>
      <c r="J566" s="180">
        <v>1955</v>
      </c>
      <c r="K566" s="225">
        <f t="shared" si="43"/>
        <v>60</v>
      </c>
      <c r="L566" s="159" t="s">
        <v>157</v>
      </c>
      <c r="M566" s="144" t="s">
        <v>375</v>
      </c>
    </row>
    <row r="567" spans="1:13" s="122" customFormat="1" ht="14.25">
      <c r="A567" s="130" t="s">
        <v>320</v>
      </c>
      <c r="B567" s="135" t="s">
        <v>840</v>
      </c>
      <c r="C567" s="135" t="s">
        <v>778</v>
      </c>
      <c r="D567" s="108" t="s">
        <v>760</v>
      </c>
      <c r="E567" s="130"/>
      <c r="F567" s="159" t="str">
        <f t="shared" si="41"/>
        <v>U34</v>
      </c>
      <c r="G567" s="122" t="str">
        <f t="shared" si="44"/>
        <v>古株淳子</v>
      </c>
      <c r="H567" s="108" t="s">
        <v>298</v>
      </c>
      <c r="I567" s="108" t="s">
        <v>803</v>
      </c>
      <c r="J567" s="133">
        <v>1968</v>
      </c>
      <c r="K567" s="225">
        <f t="shared" si="43"/>
        <v>47</v>
      </c>
      <c r="L567" s="159" t="s">
        <v>157</v>
      </c>
      <c r="M567" s="144" t="s">
        <v>373</v>
      </c>
    </row>
    <row r="568" spans="1:13" s="122" customFormat="1" ht="14.25">
      <c r="A568" s="130" t="s">
        <v>321</v>
      </c>
      <c r="B568" s="135" t="s">
        <v>313</v>
      </c>
      <c r="C568" s="135" t="s">
        <v>314</v>
      </c>
      <c r="D568" s="108" t="s">
        <v>760</v>
      </c>
      <c r="E568" s="130"/>
      <c r="F568" s="159" t="str">
        <f t="shared" si="41"/>
        <v>U35</v>
      </c>
      <c r="G568" s="122" t="str">
        <f t="shared" si="44"/>
        <v>杉本佳美</v>
      </c>
      <c r="H568" s="108" t="s">
        <v>298</v>
      </c>
      <c r="I568" s="108" t="s">
        <v>803</v>
      </c>
      <c r="J568" s="133">
        <v>1974</v>
      </c>
      <c r="K568" s="225">
        <f t="shared" si="43"/>
        <v>41</v>
      </c>
      <c r="L568" s="159" t="s">
        <v>157</v>
      </c>
      <c r="M568" s="144" t="s">
        <v>375</v>
      </c>
    </row>
    <row r="569" spans="1:13" s="122" customFormat="1" ht="14.25">
      <c r="A569" s="130" t="s">
        <v>323</v>
      </c>
      <c r="B569" s="135" t="s">
        <v>841</v>
      </c>
      <c r="C569" s="135" t="s">
        <v>842</v>
      </c>
      <c r="D569" s="108" t="s">
        <v>760</v>
      </c>
      <c r="E569" s="130"/>
      <c r="F569" s="159" t="str">
        <f t="shared" si="41"/>
        <v>U36</v>
      </c>
      <c r="G569" s="122" t="str">
        <f t="shared" si="44"/>
        <v>田中有紀</v>
      </c>
      <c r="H569" s="108" t="s">
        <v>298</v>
      </c>
      <c r="I569" s="108" t="s">
        <v>803</v>
      </c>
      <c r="J569" s="133">
        <v>1967</v>
      </c>
      <c r="K569" s="225">
        <f t="shared" si="43"/>
        <v>48</v>
      </c>
      <c r="L569" s="159" t="s">
        <v>157</v>
      </c>
      <c r="M569" s="144" t="s">
        <v>370</v>
      </c>
    </row>
    <row r="570" spans="1:13" s="122" customFormat="1" ht="13.5">
      <c r="A570" s="130" t="s">
        <v>131</v>
      </c>
      <c r="B570" s="110" t="s">
        <v>132</v>
      </c>
      <c r="C570" s="110" t="s">
        <v>190</v>
      </c>
      <c r="D570" s="108" t="s">
        <v>760</v>
      </c>
      <c r="E570" s="105"/>
      <c r="F570" s="107" t="str">
        <f t="shared" si="41"/>
        <v>U37</v>
      </c>
      <c r="G570" s="105" t="str">
        <f t="shared" si="44"/>
        <v>竹下光代</v>
      </c>
      <c r="H570" s="108" t="s">
        <v>298</v>
      </c>
      <c r="I570" s="109" t="s">
        <v>1034</v>
      </c>
      <c r="J570" s="162">
        <v>1974</v>
      </c>
      <c r="K570" s="225">
        <f t="shared" si="43"/>
        <v>41</v>
      </c>
      <c r="L570" s="107" t="str">
        <f>IF(G570="","",IF(COUNTIF($G$1:$G$587,G570)&gt;1,"2重登録","OK"))</f>
        <v>OK</v>
      </c>
      <c r="M570" s="111" t="s">
        <v>378</v>
      </c>
    </row>
    <row r="571" spans="1:13" s="122" customFormat="1" ht="13.5">
      <c r="A571" s="130" t="s">
        <v>133</v>
      </c>
      <c r="B571" s="111" t="s">
        <v>1079</v>
      </c>
      <c r="C571" s="111" t="s">
        <v>1080</v>
      </c>
      <c r="D571" s="108" t="s">
        <v>760</v>
      </c>
      <c r="E571" s="105"/>
      <c r="F571" s="107" t="str">
        <f t="shared" si="41"/>
        <v>U38</v>
      </c>
      <c r="G571" s="105" t="str">
        <f t="shared" si="44"/>
        <v>辻佳子</v>
      </c>
      <c r="H571" s="108" t="s">
        <v>298</v>
      </c>
      <c r="I571" s="109" t="s">
        <v>1034</v>
      </c>
      <c r="J571" s="162">
        <v>1973</v>
      </c>
      <c r="K571" s="225">
        <f t="shared" si="43"/>
        <v>42</v>
      </c>
      <c r="L571" s="107" t="str">
        <f>IF(G571="","",IF(COUNTIF($G$1:$G$585,G571)&gt;1,"2重登録","OK"))</f>
        <v>OK</v>
      </c>
      <c r="M571" s="105" t="s">
        <v>375</v>
      </c>
    </row>
    <row r="572" spans="1:13" s="122" customFormat="1" ht="13.5">
      <c r="A572" s="130" t="s">
        <v>134</v>
      </c>
      <c r="B572" s="111" t="s">
        <v>1081</v>
      </c>
      <c r="C572" s="111" t="s">
        <v>907</v>
      </c>
      <c r="D572" s="108" t="s">
        <v>760</v>
      </c>
      <c r="E572" s="105"/>
      <c r="F572" s="107" t="str">
        <f t="shared" si="41"/>
        <v>U39</v>
      </c>
      <c r="G572" s="105" t="str">
        <f t="shared" si="44"/>
        <v>寺岡由美子</v>
      </c>
      <c r="H572" s="108" t="s">
        <v>298</v>
      </c>
      <c r="I572" s="109" t="s">
        <v>1034</v>
      </c>
      <c r="J572" s="162">
        <v>1972</v>
      </c>
      <c r="K572" s="225">
        <f t="shared" si="43"/>
        <v>43</v>
      </c>
      <c r="L572" s="107" t="str">
        <f>IF(G572="","",IF(COUNTIF($G$1:$G$585,G572)&gt;1,"2重登録","OK"))</f>
        <v>OK</v>
      </c>
      <c r="M572" s="105" t="s">
        <v>375</v>
      </c>
    </row>
    <row r="573" spans="1:13" s="122" customFormat="1" ht="14.25">
      <c r="A573" s="130" t="s">
        <v>135</v>
      </c>
      <c r="B573" s="135" t="s">
        <v>843</v>
      </c>
      <c r="C573" s="135" t="s">
        <v>844</v>
      </c>
      <c r="D573" s="108" t="s">
        <v>760</v>
      </c>
      <c r="E573" s="130"/>
      <c r="F573" s="159" t="str">
        <f t="shared" si="41"/>
        <v>U40</v>
      </c>
      <c r="G573" s="122" t="str">
        <f t="shared" si="44"/>
        <v>苗村直子</v>
      </c>
      <c r="H573" s="108" t="s">
        <v>298</v>
      </c>
      <c r="I573" s="108" t="s">
        <v>803</v>
      </c>
      <c r="J573" s="133">
        <v>1974</v>
      </c>
      <c r="K573" s="225">
        <f t="shared" si="43"/>
        <v>41</v>
      </c>
      <c r="L573" s="159" t="s">
        <v>157</v>
      </c>
      <c r="M573" s="144" t="s">
        <v>370</v>
      </c>
    </row>
    <row r="574" spans="1:13" s="122" customFormat="1" ht="14.25">
      <c r="A574" s="130" t="s">
        <v>136</v>
      </c>
      <c r="B574" s="135" t="s">
        <v>845</v>
      </c>
      <c r="C574" s="135" t="s">
        <v>846</v>
      </c>
      <c r="D574" s="108" t="s">
        <v>760</v>
      </c>
      <c r="E574" s="130"/>
      <c r="F574" s="159" t="str">
        <f t="shared" si="41"/>
        <v>U41</v>
      </c>
      <c r="G574" s="122" t="str">
        <f t="shared" si="44"/>
        <v>中村晃代</v>
      </c>
      <c r="H574" s="108" t="s">
        <v>298</v>
      </c>
      <c r="I574" s="108" t="s">
        <v>803</v>
      </c>
      <c r="J574" s="133">
        <v>1959</v>
      </c>
      <c r="K574" s="225">
        <f t="shared" si="43"/>
        <v>56</v>
      </c>
      <c r="L574" s="159" t="s">
        <v>157</v>
      </c>
      <c r="M574" s="144" t="s">
        <v>374</v>
      </c>
    </row>
    <row r="575" spans="1:13" s="122" customFormat="1" ht="14.25">
      <c r="A575" s="130" t="s">
        <v>137</v>
      </c>
      <c r="B575" s="135" t="s">
        <v>138</v>
      </c>
      <c r="C575" s="135" t="s">
        <v>139</v>
      </c>
      <c r="D575" s="108" t="s">
        <v>760</v>
      </c>
      <c r="E575" s="130"/>
      <c r="F575" s="159" t="str">
        <f>A575</f>
        <v>U42</v>
      </c>
      <c r="G575" s="105" t="str">
        <f t="shared" si="44"/>
        <v>西崎友香</v>
      </c>
      <c r="H575" s="108" t="s">
        <v>298</v>
      </c>
      <c r="I575" s="108" t="s">
        <v>803</v>
      </c>
      <c r="J575" s="133">
        <v>1980</v>
      </c>
      <c r="K575" s="225">
        <f t="shared" si="43"/>
        <v>35</v>
      </c>
      <c r="L575" s="159" t="s">
        <v>157</v>
      </c>
      <c r="M575" s="144" t="s">
        <v>375</v>
      </c>
    </row>
    <row r="576" spans="1:13" s="122" customFormat="1" ht="14.25">
      <c r="A576" s="130" t="s">
        <v>140</v>
      </c>
      <c r="B576" s="135" t="s">
        <v>324</v>
      </c>
      <c r="C576" s="135" t="s">
        <v>325</v>
      </c>
      <c r="D576" s="108" t="s">
        <v>760</v>
      </c>
      <c r="E576" s="130"/>
      <c r="F576" s="159" t="str">
        <f t="shared" si="41"/>
        <v>U43</v>
      </c>
      <c r="G576" s="122" t="str">
        <f t="shared" si="44"/>
        <v>村井典子</v>
      </c>
      <c r="H576" s="108" t="s">
        <v>298</v>
      </c>
      <c r="I576" s="108" t="s">
        <v>803</v>
      </c>
      <c r="J576" s="134">
        <v>1968</v>
      </c>
      <c r="K576" s="225">
        <f t="shared" si="43"/>
        <v>47</v>
      </c>
      <c r="L576" s="159" t="s">
        <v>157</v>
      </c>
      <c r="M576" s="144" t="s">
        <v>373</v>
      </c>
    </row>
    <row r="577" spans="1:13" s="122" customFormat="1" ht="14.25">
      <c r="A577" s="130" t="s">
        <v>141</v>
      </c>
      <c r="B577" s="135" t="s">
        <v>363</v>
      </c>
      <c r="C577" s="135" t="s">
        <v>907</v>
      </c>
      <c r="D577" s="108" t="s">
        <v>760</v>
      </c>
      <c r="E577" s="130"/>
      <c r="F577" s="159" t="str">
        <f t="shared" si="41"/>
        <v>U44</v>
      </c>
      <c r="G577" s="122" t="str">
        <f t="shared" si="44"/>
        <v>矢野由美子</v>
      </c>
      <c r="H577" s="108" t="s">
        <v>298</v>
      </c>
      <c r="I577" s="108" t="s">
        <v>803</v>
      </c>
      <c r="J577" s="134">
        <v>1963</v>
      </c>
      <c r="K577" s="225">
        <f t="shared" si="43"/>
        <v>52</v>
      </c>
      <c r="L577" s="159" t="s">
        <v>157</v>
      </c>
      <c r="M577" s="144" t="s">
        <v>364</v>
      </c>
    </row>
    <row r="578" spans="1:13" s="122" customFormat="1" ht="14.25">
      <c r="A578" s="130" t="s">
        <v>142</v>
      </c>
      <c r="B578" s="135" t="s">
        <v>837</v>
      </c>
      <c r="C578" s="135" t="s">
        <v>322</v>
      </c>
      <c r="D578" s="108" t="s">
        <v>760</v>
      </c>
      <c r="E578" s="130" t="s">
        <v>317</v>
      </c>
      <c r="F578" s="159" t="str">
        <f t="shared" si="41"/>
        <v>U45</v>
      </c>
      <c r="G578" s="122" t="str">
        <f t="shared" si="44"/>
        <v>山本桃歌</v>
      </c>
      <c r="H578" s="108" t="s">
        <v>298</v>
      </c>
      <c r="I578" s="108" t="s">
        <v>803</v>
      </c>
      <c r="J578" s="134">
        <v>2000</v>
      </c>
      <c r="K578" s="225">
        <f t="shared" si="43"/>
        <v>15</v>
      </c>
      <c r="L578" s="159" t="s">
        <v>157</v>
      </c>
      <c r="M578" s="144" t="s">
        <v>375</v>
      </c>
    </row>
    <row r="579" spans="1:13" s="122" customFormat="1" ht="14.25">
      <c r="A579" s="130" t="s">
        <v>143</v>
      </c>
      <c r="B579" s="135" t="s">
        <v>847</v>
      </c>
      <c r="C579" s="135" t="s">
        <v>848</v>
      </c>
      <c r="D579" s="108" t="s">
        <v>760</v>
      </c>
      <c r="E579" s="130"/>
      <c r="F579" s="159" t="str">
        <f t="shared" si="41"/>
        <v>U46</v>
      </c>
      <c r="G579" s="122" t="str">
        <f t="shared" si="44"/>
        <v>行本晃子</v>
      </c>
      <c r="H579" s="108" t="s">
        <v>298</v>
      </c>
      <c r="I579" s="108" t="s">
        <v>803</v>
      </c>
      <c r="J579" s="133">
        <v>1969</v>
      </c>
      <c r="K579" s="225">
        <f t="shared" si="43"/>
        <v>46</v>
      </c>
      <c r="L579" s="159" t="s">
        <v>144</v>
      </c>
      <c r="M579" s="144" t="s">
        <v>370</v>
      </c>
    </row>
    <row r="580" spans="1:13" s="122" customFormat="1" ht="13.5">
      <c r="A580" s="157"/>
      <c r="B580" s="156"/>
      <c r="C580" s="177"/>
      <c r="D580" s="108"/>
      <c r="E580" s="177"/>
      <c r="F580" s="197"/>
      <c r="G580" s="177"/>
      <c r="H580" s="108"/>
      <c r="I580" s="137"/>
      <c r="J580" s="226"/>
      <c r="K580" s="177"/>
      <c r="L580" s="159"/>
      <c r="M580" s="144"/>
    </row>
    <row r="581" spans="1:13" s="122" customFormat="1" ht="13.5">
      <c r="A581" s="157"/>
      <c r="B581" s="156"/>
      <c r="C581" s="177"/>
      <c r="D581" s="108"/>
      <c r="E581" s="177"/>
      <c r="F581" s="197"/>
      <c r="G581" s="177"/>
      <c r="H581" s="108"/>
      <c r="I581" s="137"/>
      <c r="J581" s="226"/>
      <c r="K581" s="177"/>
      <c r="L581" s="159"/>
      <c r="M581" s="144"/>
    </row>
    <row r="582" spans="1:13" s="122" customFormat="1" ht="13.5">
      <c r="A582" s="157"/>
      <c r="B582" s="156"/>
      <c r="C582" s="177"/>
      <c r="D582" s="108"/>
      <c r="E582" s="177"/>
      <c r="F582" s="197"/>
      <c r="G582" s="177"/>
      <c r="H582" s="108"/>
      <c r="I582" s="137"/>
      <c r="J582" s="226"/>
      <c r="K582" s="177"/>
      <c r="L582" s="159"/>
      <c r="M582" s="144"/>
    </row>
    <row r="583" spans="1:13" s="122" customFormat="1" ht="13.5">
      <c r="A583" s="157"/>
      <c r="B583" s="156"/>
      <c r="C583" s="177"/>
      <c r="D583" s="108"/>
      <c r="E583" s="177"/>
      <c r="F583" s="197"/>
      <c r="G583" s="177"/>
      <c r="H583" s="108"/>
      <c r="I583" s="137"/>
      <c r="J583" s="226"/>
      <c r="K583" s="177"/>
      <c r="L583" s="159"/>
      <c r="M583" s="144"/>
    </row>
    <row r="584" spans="1:13" s="122" customFormat="1" ht="13.5">
      <c r="A584" s="157"/>
      <c r="B584" s="156"/>
      <c r="C584" s="177"/>
      <c r="D584" s="108"/>
      <c r="E584" s="177"/>
      <c r="F584" s="197"/>
      <c r="G584" s="177"/>
      <c r="H584" s="108"/>
      <c r="I584" s="137"/>
      <c r="J584" s="226"/>
      <c r="K584" s="177"/>
      <c r="L584" s="159"/>
      <c r="M584" s="144"/>
    </row>
    <row r="585" spans="1:13" s="122" customFormat="1" ht="13.5">
      <c r="A585" s="105"/>
      <c r="B585" s="105"/>
      <c r="C585" s="108"/>
      <c r="D585" s="108"/>
      <c r="E585" s="158"/>
      <c r="F585" s="159"/>
      <c r="G585" s="698" t="s">
        <v>4</v>
      </c>
      <c r="H585" s="698"/>
      <c r="I585" s="108"/>
      <c r="J585" s="118"/>
      <c r="K585" s="160"/>
      <c r="L585" s="159"/>
      <c r="M585" s="158"/>
    </row>
    <row r="586" spans="1:13" s="122" customFormat="1" ht="13.5">
      <c r="A586" s="688" t="s">
        <v>787</v>
      </c>
      <c r="B586" s="688"/>
      <c r="C586" s="688"/>
      <c r="D586" s="105"/>
      <c r="E586" s="105"/>
      <c r="F586" s="107"/>
      <c r="G586" s="698"/>
      <c r="H586" s="698"/>
      <c r="I586" s="105"/>
      <c r="J586" s="116"/>
      <c r="K586" s="116"/>
      <c r="L586" s="105"/>
      <c r="M586" s="105"/>
    </row>
    <row r="587" spans="1:13" s="122" customFormat="1" ht="13.5">
      <c r="A587" s="688"/>
      <c r="B587" s="688"/>
      <c r="C587" s="688"/>
      <c r="D587" s="696">
        <f>RIGHT($A$579,2)+RIGHT(A486,2)+RIGHT($A$382,2)+RIGHT($A$303,2)+RIGHT($A$254,2)+RIGHT(A36,2)+RIGHT($A$180,2)+RIGHT($A$118,2)+RIGHT($A$412,2)+RIGHT($A$449,2)</f>
        <v>347</v>
      </c>
      <c r="E587" s="105"/>
      <c r="F587" s="107"/>
      <c r="G587" s="697">
        <f>$G$5+$G$202+$G$272+$G$335+$G$419+$G$532+$G$466+$G$68+G401+G139</f>
        <v>92</v>
      </c>
      <c r="H587" s="698"/>
      <c r="I587" s="105"/>
      <c r="J587" s="116"/>
      <c r="K587" s="116"/>
      <c r="L587" s="105"/>
      <c r="M587" s="105"/>
    </row>
    <row r="588" spans="1:13" s="122" customFormat="1" ht="13.5">
      <c r="A588" s="688"/>
      <c r="B588" s="688"/>
      <c r="C588" s="688"/>
      <c r="D588" s="696"/>
      <c r="E588" s="105"/>
      <c r="F588" s="107"/>
      <c r="G588" s="698"/>
      <c r="H588" s="698"/>
      <c r="I588" s="105"/>
      <c r="J588" s="116"/>
      <c r="K588" s="116"/>
      <c r="L588" s="105"/>
      <c r="M588" s="105"/>
    </row>
    <row r="589" spans="1:13" s="122" customFormat="1" ht="13.5">
      <c r="A589" s="105"/>
      <c r="B589" s="105"/>
      <c r="C589" s="105"/>
      <c r="D589" s="105"/>
      <c r="E589" s="105"/>
      <c r="F589" s="105"/>
      <c r="G589" s="154"/>
      <c r="H589" s="154"/>
      <c r="I589" s="105"/>
      <c r="J589" s="116"/>
      <c r="K589" s="116"/>
      <c r="L589" s="105"/>
      <c r="M589" s="105"/>
    </row>
    <row r="590" spans="1:13" s="122" customFormat="1" ht="13.5">
      <c r="A590" s="105"/>
      <c r="B590" s="105"/>
      <c r="C590" s="105"/>
      <c r="D590" s="700"/>
      <c r="E590" s="105"/>
      <c r="F590" s="105"/>
      <c r="G590" s="698" t="s">
        <v>145</v>
      </c>
      <c r="H590" s="698"/>
      <c r="I590" s="105"/>
      <c r="J590" s="116"/>
      <c r="K590" s="116"/>
      <c r="L590" s="105"/>
      <c r="M590" s="105"/>
    </row>
    <row r="591" spans="1:13" s="122" customFormat="1" ht="13.5">
      <c r="A591" s="105"/>
      <c r="B591" s="105"/>
      <c r="C591" s="105"/>
      <c r="D591" s="688"/>
      <c r="E591" s="105"/>
      <c r="F591" s="105"/>
      <c r="G591" s="698"/>
      <c r="H591" s="698"/>
      <c r="I591" s="105"/>
      <c r="J591" s="116"/>
      <c r="K591" s="116"/>
      <c r="L591" s="105"/>
      <c r="M591" s="105"/>
    </row>
    <row r="592" spans="1:13" s="122" customFormat="1" ht="13.5">
      <c r="A592" s="105"/>
      <c r="B592" s="105"/>
      <c r="C592" s="105"/>
      <c r="D592" s="105"/>
      <c r="E592" s="105"/>
      <c r="F592" s="105"/>
      <c r="G592" s="701">
        <f>$G$587/$D$587</f>
        <v>0.26512968299711814</v>
      </c>
      <c r="H592" s="701"/>
      <c r="I592" s="105"/>
      <c r="J592" s="116"/>
      <c r="K592" s="116"/>
      <c r="L592" s="105"/>
      <c r="M592" s="105"/>
    </row>
    <row r="593" spans="1:13" s="122" customFormat="1" ht="13.5">
      <c r="A593" s="105"/>
      <c r="B593" s="105"/>
      <c r="C593" s="105"/>
      <c r="D593" s="105"/>
      <c r="E593" s="105"/>
      <c r="F593" s="105"/>
      <c r="G593" s="701"/>
      <c r="H593" s="701"/>
      <c r="I593" s="105"/>
      <c r="J593" s="116"/>
      <c r="K593" s="116"/>
      <c r="L593" s="105"/>
      <c r="M593" s="105"/>
    </row>
    <row r="594" spans="1:13" s="122" customFormat="1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16"/>
      <c r="K594" s="116"/>
      <c r="L594" s="105"/>
      <c r="M594" s="105"/>
    </row>
  </sheetData>
  <sheetProtection password="CC53" sheet="1"/>
  <mergeCells count="45">
    <mergeCell ref="D590:D591"/>
    <mergeCell ref="G590:H591"/>
    <mergeCell ref="G592:H593"/>
    <mergeCell ref="G585:H586"/>
    <mergeCell ref="A586:C588"/>
    <mergeCell ref="D587:D588"/>
    <mergeCell ref="G587:H588"/>
    <mergeCell ref="B468:C468"/>
    <mergeCell ref="B529:C530"/>
    <mergeCell ref="D529:H530"/>
    <mergeCell ref="B532:C532"/>
    <mergeCell ref="H532:J532"/>
    <mergeCell ref="B463:C464"/>
    <mergeCell ref="D463:G464"/>
    <mergeCell ref="H465:J465"/>
    <mergeCell ref="H466:J466"/>
    <mergeCell ref="B2:C3"/>
    <mergeCell ref="D2:H3"/>
    <mergeCell ref="B5:C5"/>
    <mergeCell ref="B136:C137"/>
    <mergeCell ref="D136:H137"/>
    <mergeCell ref="H138:J138"/>
    <mergeCell ref="B139:C139"/>
    <mergeCell ref="H139:J139"/>
    <mergeCell ref="C199:D200"/>
    <mergeCell ref="E199:H200"/>
    <mergeCell ref="B202:D203"/>
    <mergeCell ref="B269:C270"/>
    <mergeCell ref="D269:G270"/>
    <mergeCell ref="H335:J335"/>
    <mergeCell ref="H271:J271"/>
    <mergeCell ref="B272:C272"/>
    <mergeCell ref="H272:J272"/>
    <mergeCell ref="B332:C333"/>
    <mergeCell ref="D332:G333"/>
    <mergeCell ref="H401:J401"/>
    <mergeCell ref="B398:C399"/>
    <mergeCell ref="D398:G399"/>
    <mergeCell ref="H400:J400"/>
    <mergeCell ref="B401:C401"/>
    <mergeCell ref="B421:C421"/>
    <mergeCell ref="B416:C417"/>
    <mergeCell ref="H418:J418"/>
    <mergeCell ref="H419:J419"/>
    <mergeCell ref="D416:H417"/>
  </mergeCells>
  <hyperlinks>
    <hyperlink ref="D416" r:id="rId1" display="naru_yoshida_88@leto.eonet.ne.jp"/>
  </hyperlinks>
  <printOptions/>
  <pageMargins left="0.75" right="0.75" top="1" bottom="1" header="0.5111111111111111" footer="0.5111111111111111"/>
  <pageSetup horizontalDpi="1200" verticalDpi="12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D2:DO82"/>
  <sheetViews>
    <sheetView zoomScaleSheetLayoutView="100" workbookViewId="0" topLeftCell="A1">
      <selection activeCell="CQ39" sqref="CQ39"/>
    </sheetView>
  </sheetViews>
  <sheetFormatPr defaultColWidth="0.875" defaultRowHeight="6" customHeight="1"/>
  <sheetData>
    <row r="2" spans="12:109" ht="21" customHeight="1">
      <c r="L2" s="612" t="s">
        <v>788</v>
      </c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612"/>
      <c r="Z2" s="612"/>
      <c r="AA2" s="612"/>
      <c r="AB2" s="612"/>
      <c r="AC2" s="612"/>
      <c r="AD2" s="612"/>
      <c r="AE2" s="612"/>
      <c r="AF2" s="612"/>
      <c r="AG2" s="612"/>
      <c r="AH2" s="612"/>
      <c r="AI2" s="612"/>
      <c r="AJ2" s="612"/>
      <c r="AK2" s="612"/>
      <c r="AL2" s="612"/>
      <c r="AM2" s="612"/>
      <c r="AN2" s="612"/>
      <c r="AO2" s="612"/>
      <c r="AP2" s="612"/>
      <c r="AQ2" s="612"/>
      <c r="AR2" s="612"/>
      <c r="AS2" s="612"/>
      <c r="AT2" s="612"/>
      <c r="AU2" s="612"/>
      <c r="AV2" s="612"/>
      <c r="AW2" s="612"/>
      <c r="AX2" s="612"/>
      <c r="AY2" s="612"/>
      <c r="AZ2" s="612"/>
      <c r="BA2" s="612"/>
      <c r="BB2" s="612"/>
      <c r="BC2" s="612"/>
      <c r="BD2" s="612"/>
      <c r="BE2" s="612"/>
      <c r="BF2" s="612"/>
      <c r="BG2" s="612"/>
      <c r="BH2" s="612"/>
      <c r="BI2" s="612"/>
      <c r="BJ2" s="612"/>
      <c r="BK2" s="612"/>
      <c r="BL2" s="612"/>
      <c r="BM2" s="612"/>
      <c r="BN2" s="612"/>
      <c r="BO2" s="612"/>
      <c r="BP2" s="612"/>
      <c r="BQ2" s="612"/>
      <c r="BR2" s="612"/>
      <c r="BS2" s="612"/>
      <c r="BT2" s="612"/>
      <c r="BU2" s="612"/>
      <c r="BV2" s="612"/>
      <c r="BW2" s="612"/>
      <c r="BX2" s="612"/>
      <c r="BY2" s="612"/>
      <c r="BZ2" s="612"/>
      <c r="CA2" s="612"/>
      <c r="CB2" s="612"/>
      <c r="CC2" s="612"/>
      <c r="CD2" s="612"/>
      <c r="CE2" s="612"/>
      <c r="CF2" s="612"/>
      <c r="CG2" s="612"/>
      <c r="CH2" s="612"/>
      <c r="CI2" s="612"/>
      <c r="CJ2" s="612"/>
      <c r="CK2" s="612"/>
      <c r="CL2" s="612"/>
      <c r="CM2" s="612"/>
      <c r="CN2" s="612"/>
      <c r="CO2" s="612"/>
      <c r="CP2" s="612"/>
      <c r="CQ2" s="612"/>
      <c r="CR2" s="612"/>
      <c r="CS2" s="612"/>
      <c r="CT2" s="612"/>
      <c r="CU2" s="612"/>
      <c r="CV2" s="612"/>
      <c r="CW2" s="612"/>
      <c r="CX2" s="612"/>
      <c r="CY2" s="612"/>
      <c r="CZ2" s="612"/>
      <c r="DA2" s="612"/>
      <c r="DB2" s="612"/>
      <c r="DC2" s="612"/>
      <c r="DD2" s="612"/>
      <c r="DE2" s="612"/>
    </row>
    <row r="3" spans="5:27" ht="21" customHeight="1">
      <c r="E3" s="612" t="s">
        <v>789</v>
      </c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  <c r="W3" s="612"/>
      <c r="X3" s="612"/>
      <c r="Y3" s="612"/>
      <c r="Z3" s="612"/>
      <c r="AA3" s="612"/>
    </row>
    <row r="4" spans="4:113" ht="21" customHeight="1">
      <c r="D4" s="612" t="s">
        <v>790</v>
      </c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  <c r="X4" s="612"/>
      <c r="Y4" s="612"/>
      <c r="Z4" s="612"/>
      <c r="AA4" s="612"/>
      <c r="AB4" s="612"/>
      <c r="AC4" s="612"/>
      <c r="AD4" s="612"/>
      <c r="AE4" s="612"/>
      <c r="AF4" s="612"/>
      <c r="AG4" s="612"/>
      <c r="AH4" s="612"/>
      <c r="AI4" s="612"/>
      <c r="AJ4" s="612"/>
      <c r="AK4" s="612"/>
      <c r="AL4" s="612"/>
      <c r="AM4" s="612"/>
      <c r="AN4" s="612"/>
      <c r="AO4" s="612"/>
      <c r="AP4" s="612"/>
      <c r="AQ4" s="612"/>
      <c r="AR4" s="612"/>
      <c r="AS4" s="612"/>
      <c r="AT4" s="612"/>
      <c r="AU4" s="612"/>
      <c r="AV4" s="612"/>
      <c r="AW4" s="612"/>
      <c r="AX4" s="612"/>
      <c r="AY4" s="612"/>
      <c r="AZ4" s="612"/>
      <c r="BA4" s="612"/>
      <c r="BB4" s="612"/>
      <c r="BC4" s="612"/>
      <c r="BD4" s="612"/>
      <c r="BE4" s="612"/>
      <c r="BF4" s="612"/>
      <c r="BG4" s="612"/>
      <c r="BH4" s="612"/>
      <c r="BI4" s="612"/>
      <c r="BJ4" s="612"/>
      <c r="BK4" s="612"/>
      <c r="BL4" s="612"/>
      <c r="BM4" s="612"/>
      <c r="BN4" s="612"/>
      <c r="BO4" s="612"/>
      <c r="BP4" s="612"/>
      <c r="BQ4" s="612"/>
      <c r="BR4" s="612"/>
      <c r="BS4" s="612"/>
      <c r="BT4" s="612"/>
      <c r="BU4" s="612"/>
      <c r="BV4" s="612"/>
      <c r="BW4" s="612"/>
      <c r="BX4" s="612"/>
      <c r="BY4" s="612"/>
      <c r="BZ4" s="612"/>
      <c r="CA4" s="612"/>
      <c r="CB4" s="612"/>
      <c r="CC4" s="612"/>
      <c r="CD4" s="612"/>
      <c r="CE4" s="612"/>
      <c r="CF4" s="612"/>
      <c r="CG4" s="612"/>
      <c r="CH4" s="612"/>
      <c r="CI4" s="612"/>
      <c r="CJ4" s="612"/>
      <c r="CK4" s="612"/>
      <c r="CL4" s="612"/>
      <c r="CM4" s="612"/>
      <c r="CN4" s="612"/>
      <c r="CO4" s="612"/>
      <c r="CP4" s="612"/>
      <c r="CQ4" s="612"/>
      <c r="CR4" s="612"/>
      <c r="CS4" s="612"/>
      <c r="CT4" s="612"/>
      <c r="CU4" s="612"/>
      <c r="CV4" s="612"/>
      <c r="CW4" s="612"/>
      <c r="CX4" s="612"/>
      <c r="CY4" s="612"/>
      <c r="CZ4" s="612"/>
      <c r="DA4" s="612"/>
      <c r="DB4" s="612"/>
      <c r="DC4" s="612"/>
      <c r="DD4" s="612"/>
      <c r="DE4" s="612"/>
      <c r="DF4" s="612"/>
      <c r="DG4" s="612"/>
      <c r="DH4" s="612"/>
      <c r="DI4" s="612"/>
    </row>
    <row r="5" spans="5:109" ht="21" customHeight="1">
      <c r="E5" s="515" t="s">
        <v>791</v>
      </c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  <c r="AF5" s="515"/>
      <c r="AG5" s="515"/>
      <c r="AH5" s="515"/>
      <c r="AI5" s="515"/>
      <c r="AJ5" s="515"/>
      <c r="AK5" s="515"/>
      <c r="AL5" s="515"/>
      <c r="AM5" s="515"/>
      <c r="AN5" s="515"/>
      <c r="AO5" s="515"/>
      <c r="AP5" s="515"/>
      <c r="AQ5" s="515"/>
      <c r="AR5" s="515"/>
      <c r="AS5" s="515"/>
      <c r="AT5" s="515"/>
      <c r="AU5" s="515"/>
      <c r="AV5" s="515"/>
      <c r="AW5" s="515"/>
      <c r="AX5" s="515"/>
      <c r="AY5" s="515"/>
      <c r="AZ5" s="515"/>
      <c r="BA5" s="515"/>
      <c r="BB5" s="515"/>
      <c r="BC5" s="515"/>
      <c r="BD5" s="515"/>
      <c r="BE5" s="515"/>
      <c r="BF5" s="515"/>
      <c r="BG5" s="515"/>
      <c r="BH5" s="515"/>
      <c r="BI5" s="515"/>
      <c r="BJ5" s="515"/>
      <c r="BK5" s="515"/>
      <c r="BL5" s="515"/>
      <c r="BM5" s="515"/>
      <c r="BN5" s="515"/>
      <c r="BO5" s="515"/>
      <c r="BP5" s="515"/>
      <c r="BQ5" s="515"/>
      <c r="BR5" s="515"/>
      <c r="BS5" s="515"/>
      <c r="BT5" s="515"/>
      <c r="BU5" s="515"/>
      <c r="BV5" s="515"/>
      <c r="BW5" s="515"/>
      <c r="BX5" s="515"/>
      <c r="BY5" s="515"/>
      <c r="BZ5" s="515"/>
      <c r="CA5" s="515"/>
      <c r="CB5" s="515"/>
      <c r="CC5" s="515"/>
      <c r="CD5" s="515"/>
      <c r="CE5" s="515"/>
      <c r="CF5" s="515"/>
      <c r="CG5" s="515"/>
      <c r="CH5" s="515"/>
      <c r="CI5" s="515"/>
      <c r="CJ5" s="515"/>
      <c r="CK5" s="515"/>
      <c r="CL5" s="515"/>
      <c r="CM5" s="515"/>
      <c r="CN5" s="515"/>
      <c r="CO5" s="515"/>
      <c r="CP5" s="515"/>
      <c r="CQ5" s="515"/>
      <c r="CR5" s="515"/>
      <c r="CS5" s="515"/>
      <c r="CT5" s="515"/>
      <c r="CU5" s="515"/>
      <c r="CV5" s="515"/>
      <c r="CW5" s="515"/>
      <c r="CX5" s="515"/>
      <c r="CY5" s="515"/>
      <c r="CZ5" s="515"/>
      <c r="DA5" s="515"/>
      <c r="DB5" s="515"/>
      <c r="DC5" s="515"/>
      <c r="DD5" s="515"/>
      <c r="DE5" s="515"/>
    </row>
    <row r="6" spans="5:111" ht="22.5" customHeight="1">
      <c r="E6" s="515" t="s">
        <v>792</v>
      </c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5"/>
      <c r="AL6" s="515"/>
      <c r="AM6" s="515"/>
      <c r="AN6" s="515"/>
      <c r="AO6" s="515"/>
      <c r="AP6" s="515"/>
      <c r="AQ6" s="515"/>
      <c r="AR6" s="515"/>
      <c r="AS6" s="515"/>
      <c r="AT6" s="515"/>
      <c r="AU6" s="515"/>
      <c r="AV6" s="515"/>
      <c r="AW6" s="515"/>
      <c r="AX6" s="515"/>
      <c r="AY6" s="515"/>
      <c r="AZ6" s="515"/>
      <c r="BA6" s="515"/>
      <c r="BB6" s="515"/>
      <c r="BC6" s="515"/>
      <c r="BD6" s="515"/>
      <c r="BE6" s="515"/>
      <c r="BF6" s="515"/>
      <c r="BG6" s="515"/>
      <c r="BH6" s="515"/>
      <c r="BI6" s="515"/>
      <c r="BJ6" s="515"/>
      <c r="BK6" s="515"/>
      <c r="BL6" s="515"/>
      <c r="BM6" s="515"/>
      <c r="BN6" s="515"/>
      <c r="BO6" s="515"/>
      <c r="BP6" s="515"/>
      <c r="BQ6" s="515"/>
      <c r="BR6" s="515"/>
      <c r="BS6" s="515"/>
      <c r="BT6" s="515"/>
      <c r="BU6" s="515"/>
      <c r="BV6" s="515"/>
      <c r="BW6" s="515"/>
      <c r="BX6" s="515"/>
      <c r="BY6" s="515"/>
      <c r="BZ6" s="515"/>
      <c r="CA6" s="515"/>
      <c r="CB6" s="515"/>
      <c r="CC6" s="515"/>
      <c r="CD6" s="515"/>
      <c r="CE6" s="515"/>
      <c r="CF6" s="515"/>
      <c r="CG6" s="515"/>
      <c r="CH6" s="515"/>
      <c r="CI6" s="515"/>
      <c r="CJ6" s="515"/>
      <c r="CK6" s="515"/>
      <c r="CL6" s="515"/>
      <c r="CM6" s="515"/>
      <c r="CN6" s="515"/>
      <c r="CO6" s="515"/>
      <c r="CP6" s="515"/>
      <c r="CQ6" s="515"/>
      <c r="CR6" s="515"/>
      <c r="CS6" s="515"/>
      <c r="CT6" s="515"/>
      <c r="CU6" s="515"/>
      <c r="CV6" s="515"/>
      <c r="CW6" s="515"/>
      <c r="CX6" s="515"/>
      <c r="CY6" s="515"/>
      <c r="CZ6" s="515"/>
      <c r="DA6" s="515"/>
      <c r="DB6" s="515"/>
      <c r="DC6" s="515"/>
      <c r="DD6" s="515"/>
      <c r="DE6" s="515"/>
      <c r="DF6" s="515"/>
      <c r="DG6" s="515"/>
    </row>
    <row r="7" ht="39.75" customHeight="1"/>
    <row r="8" spans="16:109" ht="6" customHeight="1">
      <c r="P8" s="87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9"/>
      <c r="AC8" s="76"/>
      <c r="AD8" s="76"/>
      <c r="AE8" s="715" t="s">
        <v>793</v>
      </c>
      <c r="AF8" s="716"/>
      <c r="AG8" s="716"/>
      <c r="AH8" s="716"/>
      <c r="AI8" s="716"/>
      <c r="AJ8" s="716"/>
      <c r="AK8" s="716"/>
      <c r="AL8" s="716"/>
      <c r="AM8" s="717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87"/>
      <c r="CW8" s="88"/>
      <c r="CX8" s="88"/>
      <c r="CY8" s="88"/>
      <c r="CZ8" s="88"/>
      <c r="DA8" s="88"/>
      <c r="DB8" s="88"/>
      <c r="DC8" s="88"/>
      <c r="DD8" s="88"/>
      <c r="DE8" s="89"/>
    </row>
    <row r="9" spans="16:109" ht="6" customHeight="1">
      <c r="P9" s="90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2"/>
      <c r="AC9" s="1"/>
      <c r="AD9" s="1"/>
      <c r="AE9" s="718"/>
      <c r="AF9" s="703"/>
      <c r="AG9" s="703"/>
      <c r="AH9" s="703"/>
      <c r="AI9" s="703"/>
      <c r="AJ9" s="703"/>
      <c r="AK9" s="703"/>
      <c r="AL9" s="703"/>
      <c r="AM9" s="719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90"/>
      <c r="CW9" s="91"/>
      <c r="CX9" s="91"/>
      <c r="CY9" s="91"/>
      <c r="CZ9" s="91"/>
      <c r="DA9" s="91"/>
      <c r="DB9" s="91"/>
      <c r="DC9" s="91"/>
      <c r="DD9" s="91"/>
      <c r="DE9" s="92"/>
    </row>
    <row r="10" spans="16:109" ht="6" customHeight="1">
      <c r="P10" s="78"/>
      <c r="Q10" s="716" t="s">
        <v>794</v>
      </c>
      <c r="R10" s="716"/>
      <c r="S10" s="716"/>
      <c r="T10" s="716"/>
      <c r="U10" s="716"/>
      <c r="V10" s="716"/>
      <c r="W10" s="716"/>
      <c r="X10" s="716"/>
      <c r="Y10" s="716"/>
      <c r="Z10" s="716"/>
      <c r="AA10" s="716"/>
      <c r="AB10" s="716"/>
      <c r="AC10" s="1"/>
      <c r="AD10" s="1"/>
      <c r="AE10" s="720"/>
      <c r="AF10" s="721"/>
      <c r="AG10" s="721"/>
      <c r="AH10" s="721"/>
      <c r="AI10" s="721"/>
      <c r="AJ10" s="721"/>
      <c r="AK10" s="721"/>
      <c r="AL10" s="721"/>
      <c r="AM10" s="722"/>
      <c r="AN10" s="1"/>
      <c r="AO10" s="1"/>
      <c r="AP10" s="1"/>
      <c r="AQ10" s="1"/>
      <c r="AR10" s="1"/>
      <c r="AS10" s="1"/>
      <c r="AT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716" t="s">
        <v>794</v>
      </c>
      <c r="CW10" s="716"/>
      <c r="CX10" s="716"/>
      <c r="CY10" s="716"/>
      <c r="CZ10" s="716"/>
      <c r="DA10" s="716"/>
      <c r="DB10" s="716"/>
      <c r="DC10" s="716"/>
      <c r="DD10" s="716"/>
      <c r="DE10" s="717"/>
    </row>
    <row r="11" spans="16:109" ht="6" customHeight="1">
      <c r="P11" s="78"/>
      <c r="Q11" s="703"/>
      <c r="R11" s="703"/>
      <c r="S11" s="703"/>
      <c r="T11" s="703"/>
      <c r="U11" s="703"/>
      <c r="V11" s="703"/>
      <c r="W11" s="703"/>
      <c r="X11" s="703"/>
      <c r="Y11" s="703"/>
      <c r="Z11" s="703"/>
      <c r="AA11" s="703"/>
      <c r="AB11" s="703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703"/>
      <c r="CW11" s="703"/>
      <c r="CX11" s="703"/>
      <c r="CY11" s="703"/>
      <c r="CZ11" s="703"/>
      <c r="DA11" s="703"/>
      <c r="DB11" s="703"/>
      <c r="DC11" s="703"/>
      <c r="DD11" s="703"/>
      <c r="DE11" s="719"/>
    </row>
    <row r="12" spans="16:109" ht="6" customHeight="1">
      <c r="P12" s="78"/>
      <c r="Q12" s="703"/>
      <c r="R12" s="703"/>
      <c r="S12" s="703"/>
      <c r="T12" s="703"/>
      <c r="U12" s="703"/>
      <c r="V12" s="703"/>
      <c r="W12" s="703"/>
      <c r="X12" s="703"/>
      <c r="Y12" s="703"/>
      <c r="Z12" s="703"/>
      <c r="AA12" s="703"/>
      <c r="AB12" s="703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BB12" s="1"/>
      <c r="BC12" s="1"/>
      <c r="BD12" s="1"/>
      <c r="BE12" s="1"/>
      <c r="BF12" s="75"/>
      <c r="BG12" s="76"/>
      <c r="BH12" s="77"/>
      <c r="BI12" s="1"/>
      <c r="BJ12" s="1"/>
      <c r="BK12" s="1"/>
      <c r="BL12" s="1"/>
      <c r="BM12" s="1"/>
      <c r="BN12" s="1"/>
      <c r="BO12" s="1"/>
      <c r="BP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703"/>
      <c r="CW12" s="703"/>
      <c r="CX12" s="703"/>
      <c r="CY12" s="703"/>
      <c r="CZ12" s="703"/>
      <c r="DA12" s="703"/>
      <c r="DB12" s="703"/>
      <c r="DC12" s="703"/>
      <c r="DD12" s="703"/>
      <c r="DE12" s="719"/>
    </row>
    <row r="13" spans="16:109" ht="6" customHeight="1">
      <c r="P13" s="78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80"/>
      <c r="BG13" s="81"/>
      <c r="BH13" s="82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79"/>
    </row>
    <row r="14" spans="16:109" ht="6" customHeight="1">
      <c r="P14" s="78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79"/>
    </row>
    <row r="15" spans="16:109" ht="6" customHeight="1">
      <c r="P15" s="78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79"/>
    </row>
    <row r="16" spans="16:109" ht="6" customHeight="1">
      <c r="P16" s="78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79"/>
    </row>
    <row r="17" spans="16:109" ht="6" customHeight="1">
      <c r="P17" s="78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79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79"/>
    </row>
    <row r="18" spans="16:109" ht="6" customHeight="1">
      <c r="P18" s="78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79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79"/>
    </row>
    <row r="19" spans="16:109" ht="6" customHeight="1">
      <c r="P19" s="78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75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7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7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79"/>
    </row>
    <row r="20" spans="16:109" ht="6" customHeight="1">
      <c r="P20" s="78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80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2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2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79"/>
    </row>
    <row r="21" spans="16:109" ht="6" customHeight="1">
      <c r="P21" s="78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78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77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79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77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79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79"/>
    </row>
    <row r="22" spans="16:109" ht="6" customHeight="1">
      <c r="P22" s="78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78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79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79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79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79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79"/>
    </row>
    <row r="23" spans="16:109" ht="6" customHeight="1">
      <c r="P23" s="78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78"/>
      <c r="AE23" s="1"/>
      <c r="AF23" s="612" t="s">
        <v>795</v>
      </c>
      <c r="AG23" s="612"/>
      <c r="AH23" s="612"/>
      <c r="AI23" s="612"/>
      <c r="AJ23" s="612"/>
      <c r="AK23" s="612"/>
      <c r="AL23" s="612"/>
      <c r="AM23" s="612"/>
      <c r="AN23" s="612"/>
      <c r="AO23" s="612"/>
      <c r="AP23" s="1"/>
      <c r="AQ23" s="79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79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79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79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79"/>
    </row>
    <row r="24" spans="16:109" ht="6" customHeight="1">
      <c r="P24" s="78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78"/>
      <c r="AE24" s="1"/>
      <c r="AF24" s="612"/>
      <c r="AG24" s="612"/>
      <c r="AH24" s="612"/>
      <c r="AI24" s="612"/>
      <c r="AJ24" s="612"/>
      <c r="AK24" s="612"/>
      <c r="AL24" s="612"/>
      <c r="AM24" s="612"/>
      <c r="AN24" s="612"/>
      <c r="AO24" s="612"/>
      <c r="AP24" s="1"/>
      <c r="AQ24" s="79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79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79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79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79"/>
    </row>
    <row r="25" spans="16:109" ht="6" customHeight="1">
      <c r="P25" s="78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78"/>
      <c r="AE25" s="1"/>
      <c r="AF25" s="612"/>
      <c r="AG25" s="612"/>
      <c r="AH25" s="612"/>
      <c r="AI25" s="612"/>
      <c r="AJ25" s="612"/>
      <c r="AK25" s="612"/>
      <c r="AL25" s="612"/>
      <c r="AM25" s="612"/>
      <c r="AN25" s="612"/>
      <c r="AO25" s="612"/>
      <c r="AP25" s="1"/>
      <c r="AQ25" s="79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79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79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79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79"/>
    </row>
    <row r="26" spans="16:109" ht="6" customHeight="1">
      <c r="P26" s="78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78"/>
      <c r="AE26" s="1"/>
      <c r="AF26" s="612"/>
      <c r="AG26" s="612"/>
      <c r="AH26" s="612"/>
      <c r="AI26" s="612"/>
      <c r="AJ26" s="612"/>
      <c r="AK26" s="612"/>
      <c r="AL26" s="612"/>
      <c r="AM26" s="612"/>
      <c r="AN26" s="612"/>
      <c r="AO26" s="612"/>
      <c r="AP26" s="1"/>
      <c r="AQ26" s="79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79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79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79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79"/>
    </row>
    <row r="27" spans="16:109" ht="6" customHeight="1">
      <c r="P27" s="78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78"/>
      <c r="AE27" s="1"/>
      <c r="AF27" s="612"/>
      <c r="AG27" s="612"/>
      <c r="AH27" s="612"/>
      <c r="AI27" s="612"/>
      <c r="AJ27" s="612"/>
      <c r="AK27" s="612"/>
      <c r="AL27" s="612"/>
      <c r="AM27" s="612"/>
      <c r="AN27" s="612"/>
      <c r="AO27" s="612"/>
      <c r="AP27" s="1"/>
      <c r="AQ27" s="79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79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79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79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79"/>
    </row>
    <row r="28" spans="16:109" ht="6" customHeight="1">
      <c r="P28" s="78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78"/>
      <c r="AE28" s="1"/>
      <c r="AF28" s="612"/>
      <c r="AG28" s="612"/>
      <c r="AH28" s="612"/>
      <c r="AI28" s="612"/>
      <c r="AJ28" s="612"/>
      <c r="AK28" s="612"/>
      <c r="AL28" s="612"/>
      <c r="AM28" s="612"/>
      <c r="AN28" s="612"/>
      <c r="AO28" s="612"/>
      <c r="AP28" s="1"/>
      <c r="AQ28" s="79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79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79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79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79"/>
    </row>
    <row r="29" spans="16:109" ht="6" customHeight="1">
      <c r="P29" s="78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78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79"/>
      <c r="AR29" s="80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2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2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79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79"/>
    </row>
    <row r="30" spans="16:109" ht="6" customHeight="1">
      <c r="P30" s="78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78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79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79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79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79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79"/>
    </row>
    <row r="31" spans="16:109" ht="6" customHeight="1">
      <c r="P31" s="78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78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79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79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79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79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79"/>
    </row>
    <row r="32" spans="16:109" ht="6" customHeight="1">
      <c r="P32" s="78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78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79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79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79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79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79"/>
    </row>
    <row r="33" spans="16:109" ht="6" customHeight="1">
      <c r="P33" s="7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78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79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79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79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79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79"/>
    </row>
    <row r="34" spans="16:109" ht="6" customHeight="1">
      <c r="P34" s="78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78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79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79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79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79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79"/>
    </row>
    <row r="35" spans="16:109" ht="6" customHeight="1">
      <c r="P35" s="78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78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79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79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79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79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79"/>
    </row>
    <row r="36" spans="16:109" ht="6" customHeight="1">
      <c r="P36" s="78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78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79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79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79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79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79"/>
    </row>
    <row r="37" spans="16:109" ht="6" customHeight="1">
      <c r="P37" s="78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78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79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79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79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79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79"/>
    </row>
    <row r="38" spans="16:109" ht="6" customHeight="1">
      <c r="P38" s="78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80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2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2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2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2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79"/>
    </row>
    <row r="39" spans="16:109" ht="6" customHeight="1">
      <c r="P39" s="78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78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79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79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79"/>
    </row>
    <row r="40" spans="16:109" ht="6" customHeight="1">
      <c r="P40" s="78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80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2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2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00"/>
      <c r="DD40" s="101"/>
      <c r="DE40" s="79"/>
    </row>
    <row r="41" spans="16:109" ht="6" customHeight="1">
      <c r="P41" s="78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79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02"/>
      <c r="DD41" s="103"/>
      <c r="DE41" s="79"/>
    </row>
    <row r="42" spans="16:109" ht="6" customHeight="1">
      <c r="P42" s="78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79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02"/>
      <c r="DD42" s="103"/>
      <c r="DE42" s="79"/>
    </row>
    <row r="43" spans="16:109" ht="6" customHeight="1">
      <c r="P43" s="83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704" t="s">
        <v>796</v>
      </c>
      <c r="AY43" s="705"/>
      <c r="AZ43" s="705"/>
      <c r="BA43" s="705"/>
      <c r="BB43" s="705"/>
      <c r="BC43" s="705"/>
      <c r="BD43" s="705"/>
      <c r="BE43" s="705"/>
      <c r="BF43" s="706"/>
      <c r="BG43" s="79"/>
      <c r="BH43" s="1"/>
      <c r="BI43" s="704" t="s">
        <v>796</v>
      </c>
      <c r="BJ43" s="705"/>
      <c r="BK43" s="705"/>
      <c r="BL43" s="705"/>
      <c r="BM43" s="705"/>
      <c r="BN43" s="705"/>
      <c r="BO43" s="705"/>
      <c r="BP43" s="705"/>
      <c r="BQ43" s="706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96"/>
      <c r="DD43" s="97"/>
      <c r="DE43" s="79"/>
    </row>
    <row r="44" spans="16:109" ht="6" customHeight="1">
      <c r="P44" s="8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707"/>
      <c r="AY44" s="708"/>
      <c r="AZ44" s="708"/>
      <c r="BA44" s="708"/>
      <c r="BB44" s="708"/>
      <c r="BC44" s="708"/>
      <c r="BD44" s="708"/>
      <c r="BE44" s="708"/>
      <c r="BF44" s="709"/>
      <c r="BG44" s="1"/>
      <c r="BH44" s="1"/>
      <c r="BI44" s="707"/>
      <c r="BJ44" s="708"/>
      <c r="BK44" s="708"/>
      <c r="BL44" s="708"/>
      <c r="BM44" s="708"/>
      <c r="BN44" s="708"/>
      <c r="BO44" s="708"/>
      <c r="BP44" s="708"/>
      <c r="BQ44" s="709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96"/>
      <c r="DD44" s="97"/>
      <c r="DE44" s="79"/>
    </row>
    <row r="45" spans="16:118" ht="6" customHeight="1">
      <c r="P45" s="84"/>
      <c r="Q45" s="714" t="s">
        <v>797</v>
      </c>
      <c r="R45" s="612"/>
      <c r="S45" s="612"/>
      <c r="T45" s="612"/>
      <c r="U45" s="612"/>
      <c r="V45" s="612"/>
      <c r="W45" s="612"/>
      <c r="X45" s="612"/>
      <c r="Y45" s="612"/>
      <c r="Z45" s="61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710"/>
      <c r="AY45" s="711"/>
      <c r="AZ45" s="711"/>
      <c r="BA45" s="711"/>
      <c r="BB45" s="711"/>
      <c r="BC45" s="711"/>
      <c r="BD45" s="711"/>
      <c r="BE45" s="711"/>
      <c r="BF45" s="712"/>
      <c r="BG45" s="1"/>
      <c r="BH45" s="1"/>
      <c r="BI45" s="710"/>
      <c r="BJ45" s="711"/>
      <c r="BK45" s="711"/>
      <c r="BL45" s="711"/>
      <c r="BM45" s="711"/>
      <c r="BN45" s="711"/>
      <c r="BO45" s="711"/>
      <c r="BP45" s="711"/>
      <c r="BQ45" s="712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98"/>
      <c r="DD45" s="99"/>
      <c r="DE45" s="79"/>
      <c r="DG45" s="1"/>
      <c r="DH45" s="1"/>
      <c r="DI45" s="1"/>
      <c r="DJ45" s="1"/>
      <c r="DK45" s="1"/>
      <c r="DL45" s="1"/>
      <c r="DM45" s="1"/>
      <c r="DN45" s="1"/>
    </row>
    <row r="46" spans="16:118" ht="6" customHeight="1">
      <c r="P46" s="84"/>
      <c r="Q46" s="714"/>
      <c r="R46" s="612"/>
      <c r="S46" s="612"/>
      <c r="T46" s="612"/>
      <c r="U46" s="612"/>
      <c r="V46" s="612"/>
      <c r="W46" s="612"/>
      <c r="X46" s="612"/>
      <c r="Y46" s="612"/>
      <c r="Z46" s="61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703" t="s">
        <v>798</v>
      </c>
      <c r="CZ46" s="703"/>
      <c r="DA46" s="703"/>
      <c r="DB46" s="703"/>
      <c r="DC46" s="703"/>
      <c r="DD46" s="703"/>
      <c r="DE46" s="703"/>
      <c r="DF46" s="703"/>
      <c r="DG46" s="703"/>
      <c r="DH46" s="703"/>
      <c r="DI46" s="703"/>
      <c r="DJ46" s="86"/>
      <c r="DK46" s="86"/>
      <c r="DL46" s="86"/>
      <c r="DM46" s="86"/>
      <c r="DN46" s="1"/>
    </row>
    <row r="47" spans="16:118" ht="6" customHeight="1">
      <c r="P47" s="84"/>
      <c r="Q47" s="714"/>
      <c r="R47" s="612"/>
      <c r="S47" s="612"/>
      <c r="T47" s="612"/>
      <c r="U47" s="612"/>
      <c r="V47" s="612"/>
      <c r="W47" s="612"/>
      <c r="X47" s="612"/>
      <c r="Y47" s="612"/>
      <c r="Z47" s="612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704" t="s">
        <v>796</v>
      </c>
      <c r="AY47" s="705"/>
      <c r="AZ47" s="705"/>
      <c r="BA47" s="705"/>
      <c r="BB47" s="705"/>
      <c r="BC47" s="705"/>
      <c r="BD47" s="705"/>
      <c r="BE47" s="705"/>
      <c r="BF47" s="706"/>
      <c r="BG47" s="93"/>
      <c r="BH47" s="93"/>
      <c r="BI47" s="704" t="s">
        <v>796</v>
      </c>
      <c r="BJ47" s="705"/>
      <c r="BK47" s="705"/>
      <c r="BL47" s="705"/>
      <c r="BM47" s="705"/>
      <c r="BN47" s="705"/>
      <c r="BO47" s="705"/>
      <c r="BP47" s="705"/>
      <c r="BQ47" s="706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93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703"/>
      <c r="CZ47" s="703"/>
      <c r="DA47" s="703"/>
      <c r="DB47" s="703"/>
      <c r="DC47" s="703"/>
      <c r="DD47" s="703"/>
      <c r="DE47" s="703"/>
      <c r="DF47" s="703"/>
      <c r="DG47" s="703"/>
      <c r="DH47" s="703"/>
      <c r="DI47" s="703"/>
      <c r="DJ47" s="86"/>
      <c r="DK47" s="86"/>
      <c r="DL47" s="86"/>
      <c r="DM47" s="86"/>
      <c r="DN47" s="1"/>
    </row>
    <row r="48" spans="16:118" ht="6" customHeight="1">
      <c r="P48" s="84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707"/>
      <c r="AY48" s="708"/>
      <c r="AZ48" s="708"/>
      <c r="BA48" s="708"/>
      <c r="BB48" s="708"/>
      <c r="BC48" s="708"/>
      <c r="BD48" s="708"/>
      <c r="BE48" s="708"/>
      <c r="BF48" s="709"/>
      <c r="BG48" s="93"/>
      <c r="BH48" s="93"/>
      <c r="BI48" s="707"/>
      <c r="BJ48" s="708"/>
      <c r="BK48" s="708"/>
      <c r="BL48" s="708"/>
      <c r="BM48" s="708"/>
      <c r="BN48" s="708"/>
      <c r="BO48" s="708"/>
      <c r="BP48" s="708"/>
      <c r="BQ48" s="709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703"/>
      <c r="CZ48" s="703"/>
      <c r="DA48" s="703"/>
      <c r="DB48" s="703"/>
      <c r="DC48" s="703"/>
      <c r="DD48" s="703"/>
      <c r="DE48" s="703"/>
      <c r="DF48" s="703"/>
      <c r="DG48" s="703"/>
      <c r="DH48" s="703"/>
      <c r="DI48" s="703"/>
      <c r="DJ48" s="1"/>
      <c r="DK48" s="1"/>
      <c r="DL48" s="1"/>
      <c r="DM48" s="1"/>
      <c r="DN48" s="1"/>
    </row>
    <row r="49" spans="16:109" ht="6" customHeight="1">
      <c r="P49" s="85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710"/>
      <c r="AY49" s="711"/>
      <c r="AZ49" s="711"/>
      <c r="BA49" s="711"/>
      <c r="BB49" s="711"/>
      <c r="BC49" s="711"/>
      <c r="BD49" s="711"/>
      <c r="BE49" s="711"/>
      <c r="BF49" s="712"/>
      <c r="BG49" s="79"/>
      <c r="BH49" s="1"/>
      <c r="BI49" s="710"/>
      <c r="BJ49" s="711"/>
      <c r="BK49" s="711"/>
      <c r="BL49" s="711"/>
      <c r="BM49" s="711"/>
      <c r="BN49" s="711"/>
      <c r="BO49" s="711"/>
      <c r="BP49" s="711"/>
      <c r="BQ49" s="712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79"/>
    </row>
    <row r="50" spans="16:109" ht="6" customHeight="1">
      <c r="P50" s="78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93"/>
      <c r="AX50" s="94"/>
      <c r="AY50" s="94"/>
      <c r="AZ50" s="94"/>
      <c r="BA50" s="94"/>
      <c r="BB50" s="94"/>
      <c r="BC50" s="94"/>
      <c r="BD50" s="94"/>
      <c r="BE50" s="94"/>
      <c r="BF50" s="94"/>
      <c r="BG50" s="95"/>
      <c r="BH50" s="93"/>
      <c r="BI50" s="94"/>
      <c r="BJ50" s="94"/>
      <c r="BK50" s="94"/>
      <c r="BL50" s="94"/>
      <c r="BM50" s="94"/>
      <c r="BN50" s="94"/>
      <c r="BO50" s="94"/>
      <c r="BP50" s="94"/>
      <c r="BQ50" s="94"/>
      <c r="BR50" s="93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00"/>
      <c r="DD50" s="101"/>
      <c r="DE50" s="79"/>
    </row>
    <row r="51" spans="16:109" ht="6" customHeight="1">
      <c r="P51" s="78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5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02"/>
      <c r="DD51" s="103"/>
      <c r="DE51" s="79"/>
    </row>
    <row r="52" spans="16:109" ht="6" customHeight="1">
      <c r="P52" s="78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75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7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7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02"/>
      <c r="DD52" s="103"/>
      <c r="DE52" s="79"/>
    </row>
    <row r="53" spans="16:109" ht="6" customHeight="1">
      <c r="P53" s="78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80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2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2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96"/>
      <c r="DD53" s="97"/>
      <c r="DE53" s="79"/>
    </row>
    <row r="54" spans="16:109" ht="6" customHeight="1">
      <c r="P54" s="78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78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77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79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77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79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96"/>
      <c r="DD54" s="97"/>
      <c r="DE54" s="79"/>
    </row>
    <row r="55" spans="16:109" ht="6" customHeight="1">
      <c r="P55" s="78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78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79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79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79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79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98"/>
      <c r="DD55" s="99"/>
      <c r="DE55" s="79"/>
    </row>
    <row r="56" spans="16:109" ht="6" customHeight="1">
      <c r="P56" s="78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78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79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79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79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79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79"/>
    </row>
    <row r="57" spans="16:109" ht="6" customHeight="1">
      <c r="P57" s="78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78"/>
      <c r="AE57" s="1"/>
      <c r="AF57" s="612" t="s">
        <v>799</v>
      </c>
      <c r="AG57" s="612"/>
      <c r="AH57" s="612"/>
      <c r="AI57" s="612"/>
      <c r="AJ57" s="612"/>
      <c r="AK57" s="612"/>
      <c r="AL57" s="612"/>
      <c r="AM57" s="612"/>
      <c r="AN57" s="612"/>
      <c r="AO57" s="1"/>
      <c r="AP57" s="1"/>
      <c r="AQ57" s="79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79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79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79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79"/>
    </row>
    <row r="58" spans="16:119" ht="6" customHeight="1">
      <c r="P58" s="78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78"/>
      <c r="AE58" s="1"/>
      <c r="AF58" s="612"/>
      <c r="AG58" s="612"/>
      <c r="AH58" s="612"/>
      <c r="AI58" s="612"/>
      <c r="AJ58" s="612"/>
      <c r="AK58" s="612"/>
      <c r="AL58" s="612"/>
      <c r="AM58" s="612"/>
      <c r="AN58" s="612"/>
      <c r="AO58" s="1"/>
      <c r="AP58" s="1"/>
      <c r="AQ58" s="79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79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79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79"/>
      <c r="CR58" s="1"/>
      <c r="CS58" s="1"/>
      <c r="CT58" s="1"/>
      <c r="CU58" s="713" t="s">
        <v>800</v>
      </c>
      <c r="CV58" s="713"/>
      <c r="CW58" s="713"/>
      <c r="CX58" s="713"/>
      <c r="CY58" s="713"/>
      <c r="CZ58" s="713"/>
      <c r="DA58" s="713"/>
      <c r="DB58" s="713"/>
      <c r="DC58" s="713"/>
      <c r="DD58" s="713"/>
      <c r="DE58" s="713"/>
      <c r="DF58" s="713"/>
      <c r="DG58" s="713"/>
      <c r="DH58" s="713"/>
      <c r="DI58" s="713"/>
      <c r="DJ58" s="713"/>
      <c r="DK58" s="713"/>
      <c r="DL58" s="713"/>
      <c r="DM58" s="713"/>
      <c r="DN58" s="713"/>
      <c r="DO58" s="713"/>
    </row>
    <row r="59" spans="16:119" ht="6" customHeight="1">
      <c r="P59" s="78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78"/>
      <c r="AE59" s="1"/>
      <c r="AF59" s="612"/>
      <c r="AG59" s="612"/>
      <c r="AH59" s="612"/>
      <c r="AI59" s="612"/>
      <c r="AJ59" s="612"/>
      <c r="AK59" s="612"/>
      <c r="AL59" s="612"/>
      <c r="AM59" s="612"/>
      <c r="AN59" s="612"/>
      <c r="AO59" s="1"/>
      <c r="AP59" s="1"/>
      <c r="AQ59" s="79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79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79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79"/>
      <c r="CR59" s="1"/>
      <c r="CS59" s="1"/>
      <c r="CT59" s="1"/>
      <c r="CU59" s="713"/>
      <c r="CV59" s="713"/>
      <c r="CW59" s="713"/>
      <c r="CX59" s="713"/>
      <c r="CY59" s="713"/>
      <c r="CZ59" s="713"/>
      <c r="DA59" s="713"/>
      <c r="DB59" s="713"/>
      <c r="DC59" s="713"/>
      <c r="DD59" s="713"/>
      <c r="DE59" s="713"/>
      <c r="DF59" s="713"/>
      <c r="DG59" s="713"/>
      <c r="DH59" s="713"/>
      <c r="DI59" s="713"/>
      <c r="DJ59" s="713"/>
      <c r="DK59" s="713"/>
      <c r="DL59" s="713"/>
      <c r="DM59" s="713"/>
      <c r="DN59" s="713"/>
      <c r="DO59" s="713"/>
    </row>
    <row r="60" spans="16:119" ht="6" customHeight="1">
      <c r="P60" s="78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78"/>
      <c r="AE60" s="1"/>
      <c r="AF60" s="612"/>
      <c r="AG60" s="612"/>
      <c r="AH60" s="612"/>
      <c r="AI60" s="612"/>
      <c r="AJ60" s="612"/>
      <c r="AK60" s="612"/>
      <c r="AL60" s="612"/>
      <c r="AM60" s="612"/>
      <c r="AN60" s="612"/>
      <c r="AO60" s="1"/>
      <c r="AP60" s="1"/>
      <c r="AQ60" s="79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79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79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79"/>
      <c r="CR60" s="1"/>
      <c r="CS60" s="1"/>
      <c r="CT60" s="1"/>
      <c r="CU60" s="713"/>
      <c r="CV60" s="713"/>
      <c r="CW60" s="713"/>
      <c r="CX60" s="713"/>
      <c r="CY60" s="713"/>
      <c r="CZ60" s="713"/>
      <c r="DA60" s="713"/>
      <c r="DB60" s="713"/>
      <c r="DC60" s="713"/>
      <c r="DD60" s="713"/>
      <c r="DE60" s="713"/>
      <c r="DF60" s="713"/>
      <c r="DG60" s="713"/>
      <c r="DH60" s="713"/>
      <c r="DI60" s="713"/>
      <c r="DJ60" s="713"/>
      <c r="DK60" s="713"/>
      <c r="DL60" s="713"/>
      <c r="DM60" s="713"/>
      <c r="DN60" s="713"/>
      <c r="DO60" s="713"/>
    </row>
    <row r="61" spans="16:119" ht="6" customHeight="1">
      <c r="P61" s="78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78"/>
      <c r="AE61" s="1"/>
      <c r="AF61" s="612"/>
      <c r="AG61" s="612"/>
      <c r="AH61" s="612"/>
      <c r="AI61" s="612"/>
      <c r="AJ61" s="612"/>
      <c r="AK61" s="612"/>
      <c r="AL61" s="612"/>
      <c r="AM61" s="612"/>
      <c r="AN61" s="612"/>
      <c r="AO61" s="1"/>
      <c r="AP61" s="1"/>
      <c r="AQ61" s="79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79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79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79"/>
      <c r="CR61" s="1"/>
      <c r="CS61" s="1"/>
      <c r="CT61" s="1"/>
      <c r="CU61" s="713"/>
      <c r="CV61" s="713"/>
      <c r="CW61" s="713"/>
      <c r="CX61" s="713"/>
      <c r="CY61" s="713"/>
      <c r="CZ61" s="713"/>
      <c r="DA61" s="713"/>
      <c r="DB61" s="713"/>
      <c r="DC61" s="713"/>
      <c r="DD61" s="713"/>
      <c r="DE61" s="713"/>
      <c r="DF61" s="713"/>
      <c r="DG61" s="713"/>
      <c r="DH61" s="713"/>
      <c r="DI61" s="713"/>
      <c r="DJ61" s="713"/>
      <c r="DK61" s="713"/>
      <c r="DL61" s="713"/>
      <c r="DM61" s="713"/>
      <c r="DN61" s="713"/>
      <c r="DO61" s="713"/>
    </row>
    <row r="62" spans="16:119" ht="6" customHeight="1">
      <c r="P62" s="78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78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79"/>
      <c r="AR62" s="80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2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2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79"/>
      <c r="CR62" s="1"/>
      <c r="CS62" s="1"/>
      <c r="CT62" s="1"/>
      <c r="CU62" s="702" t="s">
        <v>801</v>
      </c>
      <c r="CV62" s="702"/>
      <c r="CW62" s="702"/>
      <c r="CX62" s="702"/>
      <c r="CY62" s="702"/>
      <c r="CZ62" s="702"/>
      <c r="DA62" s="702"/>
      <c r="DB62" s="702"/>
      <c r="DC62" s="702"/>
      <c r="DD62" s="702"/>
      <c r="DE62" s="702"/>
      <c r="DF62" s="702"/>
      <c r="DG62" s="702"/>
      <c r="DH62" s="702"/>
      <c r="DI62" s="702"/>
      <c r="DJ62" s="702"/>
      <c r="DK62" s="702"/>
      <c r="DL62" s="702"/>
      <c r="DM62" s="702"/>
      <c r="DN62" s="702"/>
      <c r="DO62" s="702"/>
    </row>
    <row r="63" spans="16:119" ht="6" customHeight="1">
      <c r="P63" s="78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78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79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79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79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79"/>
      <c r="CR63" s="1"/>
      <c r="CS63" s="1"/>
      <c r="CT63" s="1"/>
      <c r="CU63" s="702"/>
      <c r="CV63" s="702"/>
      <c r="CW63" s="702"/>
      <c r="CX63" s="702"/>
      <c r="CY63" s="702"/>
      <c r="CZ63" s="702"/>
      <c r="DA63" s="702"/>
      <c r="DB63" s="702"/>
      <c r="DC63" s="702"/>
      <c r="DD63" s="702"/>
      <c r="DE63" s="702"/>
      <c r="DF63" s="702"/>
      <c r="DG63" s="702"/>
      <c r="DH63" s="702"/>
      <c r="DI63" s="702"/>
      <c r="DJ63" s="702"/>
      <c r="DK63" s="702"/>
      <c r="DL63" s="702"/>
      <c r="DM63" s="702"/>
      <c r="DN63" s="702"/>
      <c r="DO63" s="702"/>
    </row>
    <row r="64" spans="16:119" ht="6" customHeight="1">
      <c r="P64" s="78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78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79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79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79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79"/>
      <c r="CR64" s="1"/>
      <c r="CS64" s="1"/>
      <c r="CT64" s="1"/>
      <c r="CU64" s="702"/>
      <c r="CV64" s="702"/>
      <c r="CW64" s="702"/>
      <c r="CX64" s="702"/>
      <c r="CY64" s="702"/>
      <c r="CZ64" s="702"/>
      <c r="DA64" s="702"/>
      <c r="DB64" s="702"/>
      <c r="DC64" s="702"/>
      <c r="DD64" s="702"/>
      <c r="DE64" s="702"/>
      <c r="DF64" s="702"/>
      <c r="DG64" s="702"/>
      <c r="DH64" s="702"/>
      <c r="DI64" s="702"/>
      <c r="DJ64" s="702"/>
      <c r="DK64" s="702"/>
      <c r="DL64" s="702"/>
      <c r="DM64" s="702"/>
      <c r="DN64" s="702"/>
      <c r="DO64" s="702"/>
    </row>
    <row r="65" spans="16:109" ht="6" customHeight="1">
      <c r="P65" s="78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78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79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79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79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79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79"/>
    </row>
    <row r="66" spans="16:109" ht="6" customHeight="1">
      <c r="P66" s="78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78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79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79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79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79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79"/>
    </row>
    <row r="67" spans="16:109" ht="6" customHeight="1">
      <c r="P67" s="78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78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79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79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79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79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79"/>
    </row>
    <row r="68" spans="16:109" ht="6" customHeight="1">
      <c r="P68" s="78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78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79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79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79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79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79"/>
    </row>
    <row r="69" spans="16:109" ht="6" customHeight="1">
      <c r="P69" s="78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78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79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79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79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79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79"/>
    </row>
    <row r="70" spans="16:109" ht="6" customHeight="1">
      <c r="P70" s="78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78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79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79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79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79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79"/>
    </row>
    <row r="71" spans="16:109" ht="6" customHeight="1">
      <c r="P71" s="78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80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2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2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2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2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79"/>
    </row>
    <row r="72" spans="16:109" ht="6" customHeight="1">
      <c r="P72" s="78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78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79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79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79"/>
    </row>
    <row r="73" spans="16:109" ht="6" customHeight="1">
      <c r="P73" s="78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80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2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2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79"/>
    </row>
    <row r="74" spans="16:109" ht="6" customHeight="1">
      <c r="P74" s="78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79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79"/>
    </row>
    <row r="75" spans="16:109" ht="6" customHeight="1">
      <c r="P75" s="78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79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79"/>
    </row>
    <row r="76" spans="16:109" ht="6" customHeight="1">
      <c r="P76" s="78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79"/>
    </row>
    <row r="77" spans="16:109" ht="6" customHeight="1">
      <c r="P77" s="78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79"/>
    </row>
    <row r="78" spans="16:109" ht="6" customHeight="1">
      <c r="P78" s="78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75"/>
      <c r="BG78" s="76"/>
      <c r="BH78" s="76"/>
      <c r="BI78" s="77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79"/>
    </row>
    <row r="79" spans="16:109" ht="6" customHeight="1">
      <c r="P79" s="78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78"/>
      <c r="BG79" s="1"/>
      <c r="BH79" s="1"/>
      <c r="BI79" s="79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79"/>
    </row>
    <row r="80" spans="16:109" ht="6" customHeight="1">
      <c r="P80" s="78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BC80" s="1"/>
      <c r="BD80" s="1"/>
      <c r="BE80" s="1"/>
      <c r="BF80" s="80"/>
      <c r="BG80" s="81"/>
      <c r="BH80" s="81"/>
      <c r="BI80" s="82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79"/>
    </row>
    <row r="81" spans="16:109" ht="6" customHeight="1">
      <c r="P81" s="87"/>
      <c r="Q81" s="88"/>
      <c r="R81" s="88"/>
      <c r="S81" s="88"/>
      <c r="T81" s="88"/>
      <c r="U81" s="88"/>
      <c r="V81" s="88"/>
      <c r="W81" s="88"/>
      <c r="X81" s="89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87"/>
      <c r="CX81" s="88"/>
      <c r="CY81" s="88"/>
      <c r="CZ81" s="88"/>
      <c r="DA81" s="88"/>
      <c r="DB81" s="88"/>
      <c r="DC81" s="88"/>
      <c r="DD81" s="88"/>
      <c r="DE81" s="89"/>
    </row>
    <row r="82" spans="16:109" ht="6" customHeight="1">
      <c r="P82" s="90"/>
      <c r="Q82" s="91"/>
      <c r="R82" s="91"/>
      <c r="S82" s="91"/>
      <c r="T82" s="91"/>
      <c r="U82" s="91"/>
      <c r="V82" s="91"/>
      <c r="W82" s="91"/>
      <c r="X82" s="92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90"/>
      <c r="CX82" s="91"/>
      <c r="CY82" s="91"/>
      <c r="CZ82" s="91"/>
      <c r="DA82" s="91"/>
      <c r="DB82" s="91"/>
      <c r="DC82" s="91"/>
      <c r="DD82" s="91"/>
      <c r="DE82" s="92"/>
    </row>
  </sheetData>
  <mergeCells count="18">
    <mergeCell ref="L2:DE2"/>
    <mergeCell ref="E3:AA3"/>
    <mergeCell ref="D4:DI4"/>
    <mergeCell ref="E5:DE5"/>
    <mergeCell ref="Q45:Z47"/>
    <mergeCell ref="E6:DG6"/>
    <mergeCell ref="AE8:AM10"/>
    <mergeCell ref="Q10:AB12"/>
    <mergeCell ref="CV10:DE12"/>
    <mergeCell ref="AF57:AN61"/>
    <mergeCell ref="CU58:DO61"/>
    <mergeCell ref="AF23:AO28"/>
    <mergeCell ref="AX43:BF45"/>
    <mergeCell ref="BI43:BQ45"/>
    <mergeCell ref="CU62:DO64"/>
    <mergeCell ref="CY46:DI48"/>
    <mergeCell ref="AX47:BF49"/>
    <mergeCell ref="BI47:BQ49"/>
  </mergeCells>
  <printOptions/>
  <pageMargins left="0" right="0" top="0.7479166666666667" bottom="0.7479166666666667" header="0.3145833333333333" footer="0.314583333333333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kawanamikazuyuki</cp:lastModifiedBy>
  <cp:lastPrinted>2015-02-15T08:33:02Z</cp:lastPrinted>
  <dcterms:created xsi:type="dcterms:W3CDTF">2011-05-12T22:51:52Z</dcterms:created>
  <dcterms:modified xsi:type="dcterms:W3CDTF">2016-01-21T01:23:36Z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1041-8.1.0.3156</vt:lpwstr>
  </property>
</Properties>
</file>