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15" activeTab="0"/>
  </bookViews>
  <sheets>
    <sheet name="要項1" sheetId="1" r:id="rId1"/>
    <sheet name="申し込み書" sheetId="2" r:id="rId2"/>
    <sheet name="歴代優勝" sheetId="3" r:id="rId3"/>
    <sheet name="登録ナンバー" sheetId="4" r:id="rId4"/>
  </sheets>
  <definedNames>
    <definedName name="MIXH２２要綱_2" localSheetId="0">'要項1'!$B$12:$F$54</definedName>
    <definedName name="_xlnm.Print_Area" localSheetId="0">'要項1'!$A$1:$H$62</definedName>
  </definedNames>
  <calcPr fullCalcOnLoad="1"/>
</workbook>
</file>

<file path=xl/sharedStrings.xml><?xml version="1.0" encoding="utf-8"?>
<sst xmlns="http://schemas.openxmlformats.org/spreadsheetml/2006/main" count="2367" uniqueCount="1165">
  <si>
    <t>２０１３年 
第９回</t>
  </si>
  <si>
    <t>森本・松井
（フレンズ）</t>
  </si>
  <si>
    <t>八日市市</t>
  </si>
  <si>
    <t>東近江市</t>
  </si>
  <si>
    <t>所属クラブ</t>
  </si>
  <si>
    <t>性　別</t>
  </si>
  <si>
    <t>年　齢</t>
  </si>
  <si>
    <t>氏名</t>
  </si>
  <si>
    <t>代表者氏名</t>
  </si>
  <si>
    <t>連絡先</t>
  </si>
  <si>
    <t>エントリー代</t>
  </si>
  <si>
    <t>＝</t>
  </si>
  <si>
    <t>小計</t>
  </si>
  <si>
    <t>合計</t>
  </si>
  <si>
    <t>登録No.</t>
  </si>
  <si>
    <t>［歴代優勝・準優勝チ－ム］</t>
  </si>
  <si>
    <t>木沢・甲斐</t>
  </si>
  <si>
    <t>川並・田中</t>
  </si>
  <si>
    <t>植松・仙波</t>
  </si>
  <si>
    <t>藤井・谷</t>
  </si>
  <si>
    <t>山本・仙波</t>
  </si>
  <si>
    <t>高瀬・入江</t>
  </si>
  <si>
    <t>山本・日比</t>
  </si>
  <si>
    <t>２０１１年 
第７回</t>
  </si>
  <si>
    <r>
      <t xml:space="preserve"> </t>
    </r>
    <r>
      <rPr>
        <b/>
        <sz val="9.5"/>
        <rFont val="ＭＳ ゴシック"/>
        <family val="3"/>
      </rPr>
      <t xml:space="preserve">  　優　　　勝</t>
    </r>
  </si>
  <si>
    <r>
      <t xml:space="preserve"> </t>
    </r>
    <r>
      <rPr>
        <b/>
        <sz val="9.5"/>
        <rFont val="ＭＳ ゴシック"/>
        <family val="3"/>
      </rPr>
      <t xml:space="preserve">     準　優　勝</t>
    </r>
  </si>
  <si>
    <r>
      <t xml:space="preserve"> </t>
    </r>
    <r>
      <rPr>
        <b/>
        <sz val="9.5"/>
        <rFont val="ＭＳ ゴシック"/>
        <family val="3"/>
      </rPr>
      <t xml:space="preserve">  １９８８年 第１回</t>
    </r>
  </si>
  <si>
    <t>佐藤・谷田</t>
  </si>
  <si>
    <t>西村・和田</t>
  </si>
  <si>
    <r>
      <t xml:space="preserve"> </t>
    </r>
    <r>
      <rPr>
        <b/>
        <sz val="9.5"/>
        <rFont val="ＭＳ ゴシック"/>
        <family val="3"/>
      </rPr>
      <t xml:space="preserve">  １９８９年 第２回</t>
    </r>
  </si>
  <si>
    <t>川並・川並</t>
  </si>
  <si>
    <r>
      <t xml:space="preserve"> </t>
    </r>
    <r>
      <rPr>
        <b/>
        <sz val="9.5"/>
        <rFont val="ＭＳ ゴシック"/>
        <family val="3"/>
      </rPr>
      <t xml:space="preserve">  １９９０年 第３回</t>
    </r>
  </si>
  <si>
    <t>宇野・大谷</t>
  </si>
  <si>
    <r>
      <t xml:space="preserve"> </t>
    </r>
    <r>
      <rPr>
        <b/>
        <sz val="9.5"/>
        <rFont val="ＭＳ ゴシック"/>
        <family val="3"/>
      </rPr>
      <t xml:space="preserve">  １９９１年 第４回</t>
    </r>
  </si>
  <si>
    <t>佐藤・岡本</t>
  </si>
  <si>
    <t>高山・初古</t>
  </si>
  <si>
    <r>
      <t xml:space="preserve"> </t>
    </r>
    <r>
      <rPr>
        <b/>
        <sz val="9.5"/>
        <rFont val="ＭＳ ゴシック"/>
        <family val="3"/>
      </rPr>
      <t xml:space="preserve">  １９９２年 第５回</t>
    </r>
  </si>
  <si>
    <t>青井・和田</t>
  </si>
  <si>
    <r>
      <t xml:space="preserve"> </t>
    </r>
    <r>
      <rPr>
        <b/>
        <sz val="9.5"/>
        <rFont val="ＭＳ ゴシック"/>
        <family val="3"/>
      </rPr>
      <t xml:space="preserve">  １９９３年 第６回</t>
    </r>
  </si>
  <si>
    <t>本持・ 辻</t>
  </si>
  <si>
    <t>広瀬・広瀬</t>
  </si>
  <si>
    <r>
      <t xml:space="preserve"> </t>
    </r>
    <r>
      <rPr>
        <b/>
        <sz val="9.5"/>
        <rFont val="ＭＳ ゴシック"/>
        <family val="3"/>
      </rPr>
      <t xml:space="preserve">  １９９４年 第７回</t>
    </r>
  </si>
  <si>
    <t>川上・重田</t>
  </si>
  <si>
    <t>青井・青井</t>
  </si>
  <si>
    <r>
      <t xml:space="preserve"> </t>
    </r>
    <r>
      <rPr>
        <b/>
        <sz val="9.5"/>
        <rFont val="ＭＳ ゴシック"/>
        <family val="3"/>
      </rPr>
      <t xml:space="preserve">  １９９５年 第８回</t>
    </r>
  </si>
  <si>
    <t>長谷出・長谷出</t>
  </si>
  <si>
    <r>
      <t xml:space="preserve"> </t>
    </r>
    <r>
      <rPr>
        <b/>
        <sz val="9.5"/>
        <rFont val="ＭＳ ゴシック"/>
        <family val="3"/>
      </rPr>
      <t xml:space="preserve">  １９９６年 第９回</t>
    </r>
  </si>
  <si>
    <t>川並・森谷</t>
  </si>
  <si>
    <t>松本・宇野</t>
  </si>
  <si>
    <r>
      <t xml:space="preserve"> </t>
    </r>
    <r>
      <rPr>
        <b/>
        <sz val="9.5"/>
        <rFont val="ＭＳ ゴシック"/>
        <family val="3"/>
      </rPr>
      <t xml:space="preserve">  １９９７年 第10回</t>
    </r>
  </si>
  <si>
    <t>川上・田中</t>
  </si>
  <si>
    <r>
      <t xml:space="preserve"> </t>
    </r>
    <r>
      <rPr>
        <sz val="9.5"/>
        <rFont val="ＭＳ 明朝"/>
        <family val="1"/>
      </rPr>
      <t xml:space="preserve">  </t>
    </r>
    <r>
      <rPr>
        <b/>
        <sz val="9.5"/>
        <rFont val="ＭＳ ゴシック"/>
        <family val="3"/>
      </rPr>
      <t>１９９８年 第11回</t>
    </r>
  </si>
  <si>
    <t>森本・今井</t>
  </si>
  <si>
    <t>川並・田中一</t>
  </si>
  <si>
    <r>
      <t xml:space="preserve"> </t>
    </r>
    <r>
      <rPr>
        <b/>
        <sz val="9.5"/>
        <rFont val="ＭＳ ゴシック"/>
        <family val="3"/>
      </rPr>
      <t xml:space="preserve">  １９９９年 第12回</t>
    </r>
  </si>
  <si>
    <t>川並・田中</t>
  </si>
  <si>
    <t>２０００年 
第13回</t>
  </si>
  <si>
    <t>柴谷・青井</t>
  </si>
  <si>
    <t>２００１年 
第14回</t>
  </si>
  <si>
    <t>２００２年 
第15回</t>
  </si>
  <si>
    <t>２００３年 
第16回</t>
  </si>
  <si>
    <t>２００４年 
第17回</t>
  </si>
  <si>
    <t>２００５年 
第1回</t>
  </si>
  <si>
    <t>２００６年 
第２回</t>
  </si>
  <si>
    <t>２００７年 
第３回</t>
  </si>
  <si>
    <t>２００８年 
第４回</t>
  </si>
  <si>
    <t>２００９年 
第５回</t>
  </si>
  <si>
    <t>２０１０年 
第６回</t>
  </si>
  <si>
    <t>山口真・浅田　　　　　（Kテニスカレッジ）</t>
  </si>
  <si>
    <t>川並･田中和
（Kテニスカレッジ）</t>
  </si>
  <si>
    <t>岡本・三崎
（グリフィンズ）</t>
  </si>
  <si>
    <t>山口・永松
（Kテニスカレッジ）</t>
  </si>
  <si>
    <t>山本・村井
（うさかめ・一般）</t>
  </si>
  <si>
    <t>川上・日比
（村田・JACK)</t>
  </si>
  <si>
    <t>三代・三代
（Pin・ドラゴンワン）</t>
  </si>
  <si>
    <t>坪田・松山
（Kテニスカレッジ）</t>
  </si>
  <si>
    <t>川上・今井
（村田八日市・ぼんズ）</t>
  </si>
  <si>
    <t>稲泉・吉岡
（村田八日市・フレンズ）</t>
  </si>
  <si>
    <t>高瀬・近藤
（Kテニスカレッジ）</t>
  </si>
  <si>
    <t>２０１２年 
第８回</t>
  </si>
  <si>
    <t>岡本・福島　　　　　　（グリフィンズ）</t>
  </si>
  <si>
    <t>北村・永松（グリフィンズ・Ｋテニス）</t>
  </si>
  <si>
    <t>人数</t>
  </si>
  <si>
    <t>1000円X</t>
  </si>
  <si>
    <t>500円X</t>
  </si>
  <si>
    <t>2000円X</t>
  </si>
  <si>
    <t>　1000・2000・500</t>
  </si>
  <si>
    <t>2014年9/7 
第10回記念</t>
  </si>
  <si>
    <t>川上・今井
（村田八日市・うさかめ）</t>
  </si>
  <si>
    <t>古市・佐竹
（ぼんズ）</t>
  </si>
  <si>
    <t>北野・望月
（グリフィンズ・一般）</t>
  </si>
  <si>
    <t>２０１６年9/４ 
第１２回</t>
  </si>
  <si>
    <t>2015年9/6 
第11回</t>
  </si>
  <si>
    <t>井ノ口幹也・山本あづさ
（グリフィンズ）</t>
  </si>
  <si>
    <t>川並和之･田中和枝
（Kテニスカレッジ）</t>
  </si>
  <si>
    <t>２０１７年　9/10 
第１３回</t>
  </si>
  <si>
    <t>中根・吉村
（グリフィンズ）</t>
  </si>
  <si>
    <t>濱田・濱田
（一般）</t>
  </si>
  <si>
    <t>２０１８年9/9 
第１４回</t>
  </si>
  <si>
    <t>武藤・藤岡
（グリフィンズ）</t>
  </si>
  <si>
    <t>水本・三代
（フレンズ）</t>
  </si>
  <si>
    <t>エントリー代（該当金額に○印を）</t>
  </si>
  <si>
    <t>エントリー代</t>
  </si>
  <si>
    <t>年齢合計</t>
  </si>
  <si>
    <t>参加</t>
  </si>
  <si>
    <t>団体名</t>
  </si>
  <si>
    <t>2020年　9/6
第16回</t>
  </si>
  <si>
    <t>植田・鍵谷
（グリフィンズ）</t>
  </si>
  <si>
    <t>２０１９年　9/8
第１５回</t>
  </si>
  <si>
    <t>松本・竹田
（一般・うさかめ）</t>
  </si>
  <si>
    <t>松井・西和田
（フレンズ・一般）</t>
  </si>
  <si>
    <t>辻・三代
（うさかめ・フレンズ）</t>
  </si>
  <si>
    <t>コロナ緊急事態宣言により大会中止</t>
  </si>
  <si>
    <t>2021年　9/5
第17回</t>
  </si>
  <si>
    <t>第18回東近江市重森スポ－ツ杯ミックスダブルス選手権大会</t>
  </si>
  <si>
    <t xml:space="preserve">一般の部　１位Ｔ　１．２．３．４位　２位Ｔ　１．２位　３位Ｔ　１位 </t>
  </si>
  <si>
    <t>①一般の部</t>
  </si>
  <si>
    <t>手書き禁止　必ず登録ナンバーを入れてください</t>
  </si>
  <si>
    <t>重森スポーツ</t>
  </si>
  <si>
    <t>ミックスダブルス（3種目）</t>
  </si>
  <si>
    <r>
      <t>（会員は</t>
    </r>
    <r>
      <rPr>
        <b/>
        <sz val="12"/>
        <color indexed="10"/>
        <rFont val="ＭＳ Ｐゴシック"/>
        <family val="3"/>
      </rPr>
      <t>7月末</t>
    </r>
    <r>
      <rPr>
        <b/>
        <sz val="12"/>
        <rFont val="ＭＳ Ｐゴシック"/>
        <family val="3"/>
      </rPr>
      <t>までに登録をされた方に限ります）</t>
    </r>
  </si>
  <si>
    <t>セルフジャッジ</t>
  </si>
  <si>
    <t>１名当り協会員　1000円、非協会員　2000円、高校生以下　500円</t>
  </si>
  <si>
    <t>12．ドロー会議</t>
  </si>
  <si>
    <t>※当日払いは　５００円アップになります。</t>
  </si>
  <si>
    <t>１．期　日</t>
  </si>
  <si>
    <t xml:space="preserve">２．主　催 </t>
  </si>
  <si>
    <t xml:space="preserve">３．協　賛 </t>
  </si>
  <si>
    <t>４．会　場</t>
  </si>
  <si>
    <t xml:space="preserve">５．種　目 </t>
  </si>
  <si>
    <t>13．申込先</t>
  </si>
  <si>
    <t>予選リーグ戦後　順位別トーナメントの予定</t>
  </si>
  <si>
    <t>参加人数、天候等により、ゲーム数など決定させていただきます。</t>
  </si>
  <si>
    <t>なるべく沢山の試合数をこなして頂けるよう調整します。</t>
  </si>
  <si>
    <t>６．試合方法</t>
  </si>
  <si>
    <t>東近江市テニス協会（担当クラブ：フレンズ）</t>
  </si>
  <si>
    <t>オープン</t>
  </si>
  <si>
    <t>７．参加資格</t>
  </si>
  <si>
    <t xml:space="preserve">８．審　判 </t>
  </si>
  <si>
    <t xml:space="preserve">９．表　彰 </t>
  </si>
  <si>
    <t xml:space="preserve">10．参加料 </t>
  </si>
  <si>
    <r>
      <t>②ＯＶ１１５（両者の年齢の合計が１１５才以上）</t>
    </r>
    <r>
      <rPr>
        <b/>
        <sz val="12"/>
        <color indexed="10"/>
        <rFont val="ＭＳ Ｐゴシック"/>
        <family val="3"/>
      </rPr>
      <t>※2022年12月31日時点</t>
    </r>
  </si>
  <si>
    <r>
      <t>③ＯＶ１３５（両者の年齢の合計が１３５才以上）</t>
    </r>
    <r>
      <rPr>
        <b/>
        <sz val="12"/>
        <color indexed="53"/>
        <rFont val="ＭＳ Ｐゴシック"/>
        <family val="3"/>
      </rPr>
      <t>※2022年12月31日時点</t>
    </r>
  </si>
  <si>
    <t>１．ドロー会議でお申し込み</t>
  </si>
  <si>
    <t>２．メール・振り込みでお申し込み</t>
  </si>
  <si>
    <t>　　下記宛先に申込書を送付ください。</t>
  </si>
  <si>
    <t>　　代表者が申込書および参加料を、下記日時にドロー会議へ持参ください。</t>
  </si>
  <si>
    <t>　　（クラブごとにまとめて、エントリー）</t>
  </si>
  <si>
    <t>11．申込方法</t>
  </si>
  <si>
    <r>
      <t>　　</t>
    </r>
    <r>
      <rPr>
        <sz val="12"/>
        <color indexed="10"/>
        <rFont val="ＭＳ Ｐゴシック"/>
        <family val="3"/>
      </rPr>
      <t>2022年8月31日（水）</t>
    </r>
    <r>
      <rPr>
        <sz val="12"/>
        <rFont val="ＭＳ Ｐゴシック"/>
        <family val="3"/>
      </rPr>
      <t>までに参加費用のお振込みおよびメールで</t>
    </r>
  </si>
  <si>
    <t>1.新型コロナウイルス拡大状況により急遽開催を中止する場合ありますので、あらかじめご了承ください。</t>
  </si>
  <si>
    <t>2.試合球は、ダンロップフォート。試合審判はセルフジャッジ。</t>
  </si>
  <si>
    <t>3.試合中の事故に関して東近江市テニス協会は一切責任を負いません。</t>
  </si>
  <si>
    <t>4.試合会場に持ち込んだごみは持ち帰るようお願いします。</t>
  </si>
  <si>
    <t>5.その他、試合前の説明事項を遵守ください。</t>
  </si>
  <si>
    <t>（注意事項）</t>
  </si>
  <si>
    <t>②ＯＶ１１５</t>
  </si>
  <si>
    <t>③ＯＶ１３５</t>
  </si>
  <si>
    <t>①クラス：一般</t>
  </si>
  <si>
    <t>②クラス：OV115</t>
  </si>
  <si>
    <t>③クラス：OV135</t>
  </si>
  <si>
    <t>2022年　9/11
第18回</t>
  </si>
  <si>
    <t>40周年の節目を迎えるにあたり、記念イベントを開催することをお知らせいたします。</t>
  </si>
  <si>
    <t>ＯＶ１１５　１・２・３位　/　ＯＶ１３５　１・２位</t>
  </si>
  <si>
    <t>三代梨絵（フレンズ）</t>
  </si>
  <si>
    <t>メール：　mishiro-346@zeus.eonet.ne.jp</t>
  </si>
  <si>
    <t>ＴＥＬ：　090-8377-5234</t>
  </si>
  <si>
    <t>※試合終了後に開催されるため、開始時間が前後する可能性があります。</t>
  </si>
  <si>
    <t>　</t>
  </si>
  <si>
    <t>日時　2022年 9月 3日（土）ＰＭ６時～</t>
  </si>
  <si>
    <t>振込先：ゆうちょ銀行　店番４６８　 普通　口座番号 ０８４９７７４　ミシロ　リエ</t>
  </si>
  <si>
    <t>■抽選会参加資格：ミックスダブルス試合出場者</t>
  </si>
  <si>
    <t>9月11日（日）16：00～　会場：ひばり公園</t>
  </si>
  <si>
    <r>
      <rPr>
        <b/>
        <sz val="24"/>
        <color indexed="10"/>
        <rFont val="Meiryo UI"/>
        <family val="3"/>
      </rPr>
      <t>～東近江テニス協会４０周年記念イベント～</t>
    </r>
    <r>
      <rPr>
        <b/>
        <sz val="20"/>
        <color indexed="10"/>
        <rFont val="Meiryo UI"/>
        <family val="3"/>
      </rPr>
      <t xml:space="preserve">
『豪華景品が当たる！大抽選会』9月11日（日）開催のお知らせ</t>
    </r>
  </si>
  <si>
    <t>豪華景品を多数用意しておりますので、奮ってご参加ください。</t>
  </si>
  <si>
    <t>■イベント概要：抽選会　記念セレモニー等</t>
  </si>
  <si>
    <t>（チーム数により変更あり）</t>
  </si>
  <si>
    <t>場所　東近江市立　ひばり公園みすまの館　　滋賀県東近江市池庄町６１０</t>
  </si>
  <si>
    <t>第18回東近江市重森スポ－ツ杯ミックスダブルス選手権大会</t>
  </si>
  <si>
    <r>
      <t>2022年  9月11日（日） 集合 ＡＭ８：４５　</t>
    </r>
    <r>
      <rPr>
        <b/>
        <sz val="12"/>
        <rFont val="ＭＳ Ｐゴシック"/>
        <family val="3"/>
      </rPr>
      <t>※小雨決行</t>
    </r>
    <r>
      <rPr>
        <sz val="12"/>
        <rFont val="ＭＳ Ｐゴシック"/>
        <family val="3"/>
      </rPr>
      <t>（予備日未定）</t>
    </r>
  </si>
  <si>
    <r>
      <t xml:space="preserve">（クラス別・ランキング順に必要事項を記入下さい）
</t>
    </r>
    <r>
      <rPr>
        <sz val="10.5"/>
        <rFont val="Lr oSVbN"/>
        <family val="3"/>
      </rPr>
      <t>※協会員の方は、登録No.を入力すると氏名・所属クラブ・性別・年齢が自動入力されます。</t>
    </r>
  </si>
  <si>
    <t>ひばり公園外6面・すこやかの杜2面・おくのの運動公園2面</t>
  </si>
  <si>
    <t>代表　落合　良弘</t>
  </si>
  <si>
    <t xml:space="preserve">chai828@nifty.com  </t>
  </si>
  <si>
    <t>東近江市民</t>
  </si>
  <si>
    <t>東近江市民率</t>
  </si>
  <si>
    <t>アビック</t>
  </si>
  <si>
    <t>略称</t>
  </si>
  <si>
    <t>アビックＢＢ</t>
  </si>
  <si>
    <t>正式名称</t>
  </si>
  <si>
    <t>あ０１</t>
  </si>
  <si>
    <t>西川</t>
  </si>
  <si>
    <t>昌一</t>
  </si>
  <si>
    <t>男</t>
  </si>
  <si>
    <t>彦根市</t>
  </si>
  <si>
    <t>あ０２</t>
  </si>
  <si>
    <t>青木</t>
  </si>
  <si>
    <t>重之</t>
  </si>
  <si>
    <t>草津市</t>
  </si>
  <si>
    <t>あ０３</t>
  </si>
  <si>
    <t>安達</t>
  </si>
  <si>
    <t>隆一</t>
  </si>
  <si>
    <t>甲賀市</t>
  </si>
  <si>
    <t>あ０４</t>
  </si>
  <si>
    <t>上原</t>
  </si>
  <si>
    <t>義弘</t>
  </si>
  <si>
    <t>あ０５</t>
  </si>
  <si>
    <t>坂田</t>
  </si>
  <si>
    <t>義記</t>
  </si>
  <si>
    <t>守山市</t>
  </si>
  <si>
    <t>あ０６</t>
  </si>
  <si>
    <t>谷崎</t>
  </si>
  <si>
    <t>真也</t>
  </si>
  <si>
    <t>あ０７</t>
  </si>
  <si>
    <t>小路</t>
  </si>
  <si>
    <t>貴</t>
  </si>
  <si>
    <t>あ０８</t>
  </si>
  <si>
    <t>齋田</t>
  </si>
  <si>
    <t>優子</t>
  </si>
  <si>
    <t>女</t>
  </si>
  <si>
    <t>あ０９</t>
  </si>
  <si>
    <t>平居</t>
  </si>
  <si>
    <t>崇</t>
  </si>
  <si>
    <t>多賀町</t>
  </si>
  <si>
    <t>あ１０</t>
  </si>
  <si>
    <t>大林</t>
  </si>
  <si>
    <t>弘典</t>
  </si>
  <si>
    <t>長浜市</t>
  </si>
  <si>
    <t>あ１１</t>
  </si>
  <si>
    <t>野方</t>
  </si>
  <si>
    <t>華子</t>
  </si>
  <si>
    <t>大津市</t>
  </si>
  <si>
    <t>あ１２</t>
  </si>
  <si>
    <t>西山</t>
  </si>
  <si>
    <t>抄千代</t>
  </si>
  <si>
    <t>米原市</t>
  </si>
  <si>
    <t>あ１３</t>
  </si>
  <si>
    <t>三原</t>
  </si>
  <si>
    <t>啓子</t>
  </si>
  <si>
    <t>あ１４</t>
  </si>
  <si>
    <t>落合</t>
  </si>
  <si>
    <t>良弘</t>
  </si>
  <si>
    <t>あ１５</t>
  </si>
  <si>
    <t>中山</t>
  </si>
  <si>
    <t>泰嘉</t>
  </si>
  <si>
    <t>あ１６</t>
  </si>
  <si>
    <t>東谷</t>
  </si>
  <si>
    <t>京子</t>
  </si>
  <si>
    <t>湖南市</t>
  </si>
  <si>
    <t>あ１７</t>
  </si>
  <si>
    <t>松井</t>
  </si>
  <si>
    <t xml:space="preserve">傳樹 </t>
  </si>
  <si>
    <t>男</t>
  </si>
  <si>
    <t>あ１８</t>
  </si>
  <si>
    <t>治田</t>
  </si>
  <si>
    <t>紗映子</t>
  </si>
  <si>
    <t>あ１９</t>
  </si>
  <si>
    <t>長谷川</t>
  </si>
  <si>
    <t>優</t>
  </si>
  <si>
    <t>あ２０</t>
  </si>
  <si>
    <t>成宮</t>
  </si>
  <si>
    <t>まき</t>
  </si>
  <si>
    <t>あ２１</t>
  </si>
  <si>
    <t>松本</t>
  </si>
  <si>
    <t>光美</t>
  </si>
  <si>
    <t>あ２２</t>
  </si>
  <si>
    <t>草野</t>
  </si>
  <si>
    <t>活地</t>
  </si>
  <si>
    <t>あ２３</t>
  </si>
  <si>
    <t>吉川</t>
  </si>
  <si>
    <t>孝次</t>
  </si>
  <si>
    <t>あ２４</t>
  </si>
  <si>
    <t>姫田</t>
  </si>
  <si>
    <t>和憲</t>
  </si>
  <si>
    <t>京都市</t>
  </si>
  <si>
    <t>あ２５</t>
  </si>
  <si>
    <t>森本</t>
  </si>
  <si>
    <t>進太郎</t>
  </si>
  <si>
    <t>宇治市</t>
  </si>
  <si>
    <t>あ２６</t>
  </si>
  <si>
    <t>佐藤</t>
  </si>
  <si>
    <t>政之</t>
  </si>
  <si>
    <t>大阪市</t>
  </si>
  <si>
    <t>あ２７</t>
  </si>
  <si>
    <t>中村</t>
  </si>
  <si>
    <t>亨</t>
  </si>
  <si>
    <t>代表　上津慶和</t>
  </si>
  <si>
    <t>smile.yu5052@gmail.com</t>
  </si>
  <si>
    <t>アンヴァース</t>
  </si>
  <si>
    <t>あん０１</t>
  </si>
  <si>
    <t>青木</t>
  </si>
  <si>
    <t>知里</t>
  </si>
  <si>
    <t>女</t>
  </si>
  <si>
    <t>野洲市</t>
  </si>
  <si>
    <t>あん０２</t>
  </si>
  <si>
    <t>池田</t>
  </si>
  <si>
    <t>枝理</t>
  </si>
  <si>
    <t>あん０３</t>
  </si>
  <si>
    <t>片桐</t>
  </si>
  <si>
    <t>美里</t>
  </si>
  <si>
    <t>あん０４</t>
  </si>
  <si>
    <t>末木</t>
  </si>
  <si>
    <t>久美子</t>
  </si>
  <si>
    <t>垂井町</t>
  </si>
  <si>
    <t>あん０５</t>
  </si>
  <si>
    <t>植田</t>
  </si>
  <si>
    <t>早耶</t>
  </si>
  <si>
    <t>東近江市</t>
  </si>
  <si>
    <t>あん０６</t>
  </si>
  <si>
    <t>脇坂</t>
  </si>
  <si>
    <t>愛里</t>
  </si>
  <si>
    <t>あん０７</t>
  </si>
  <si>
    <t>和樹</t>
  </si>
  <si>
    <t>あん０８</t>
  </si>
  <si>
    <t>津曲</t>
  </si>
  <si>
    <t>崇志</t>
  </si>
  <si>
    <t>湖南市</t>
  </si>
  <si>
    <t>あん０９</t>
  </si>
  <si>
    <t>越智</t>
  </si>
  <si>
    <t>友基</t>
  </si>
  <si>
    <t>あん１０</t>
  </si>
  <si>
    <t>辻本</t>
  </si>
  <si>
    <t>将士</t>
  </si>
  <si>
    <t>あん１１</t>
  </si>
  <si>
    <t>原</t>
  </si>
  <si>
    <t>智則</t>
  </si>
  <si>
    <t>男</t>
  </si>
  <si>
    <t>栗東市</t>
  </si>
  <si>
    <t>あん１２</t>
  </si>
  <si>
    <t>ピーター</t>
  </si>
  <si>
    <t>リーダー</t>
  </si>
  <si>
    <t>日野町</t>
  </si>
  <si>
    <t>あん１３</t>
  </si>
  <si>
    <t>鍋内</t>
  </si>
  <si>
    <t>雄樹</t>
  </si>
  <si>
    <t>甲賀市</t>
  </si>
  <si>
    <t>あん１４</t>
  </si>
  <si>
    <t>猪飼</t>
  </si>
  <si>
    <t>尚輝</t>
  </si>
  <si>
    <t>あん１５</t>
  </si>
  <si>
    <t>岡</t>
  </si>
  <si>
    <t>栄介</t>
  </si>
  <si>
    <t>あん１６</t>
  </si>
  <si>
    <t>西嶌</t>
  </si>
  <si>
    <t>達也</t>
  </si>
  <si>
    <t>あん１７</t>
  </si>
  <si>
    <t>寺元</t>
  </si>
  <si>
    <t>翔太</t>
  </si>
  <si>
    <t>長浜市</t>
  </si>
  <si>
    <t>あん１８</t>
  </si>
  <si>
    <t>上津</t>
  </si>
  <si>
    <t>慶和</t>
  </si>
  <si>
    <t>あん１９</t>
  </si>
  <si>
    <t>池内</t>
  </si>
  <si>
    <t>大道</t>
  </si>
  <si>
    <t>日野町</t>
  </si>
  <si>
    <t>あん２０</t>
  </si>
  <si>
    <t>薮内</t>
  </si>
  <si>
    <t>豪</t>
  </si>
  <si>
    <t>あん２１</t>
  </si>
  <si>
    <t>鈴木</t>
  </si>
  <si>
    <t>智彦</t>
  </si>
  <si>
    <t>大垣市</t>
  </si>
  <si>
    <t>あん２２</t>
  </si>
  <si>
    <t>高森</t>
  </si>
  <si>
    <t>康志</t>
  </si>
  <si>
    <t>あん２３</t>
  </si>
  <si>
    <t>松村</t>
  </si>
  <si>
    <t>友喜</t>
  </si>
  <si>
    <t>あん２４</t>
  </si>
  <si>
    <t>原山</t>
  </si>
  <si>
    <t>侑己</t>
  </si>
  <si>
    <t>あん２５</t>
  </si>
  <si>
    <t>垣内</t>
  </si>
  <si>
    <t>義則</t>
  </si>
  <si>
    <t>近江八幡市</t>
  </si>
  <si>
    <t>あん２６</t>
  </si>
  <si>
    <t>小田</t>
  </si>
  <si>
    <t>紀彦</t>
  </si>
  <si>
    <t>アンヴァース</t>
  </si>
  <si>
    <t>小田紀彦</t>
  </si>
  <si>
    <t>OK</t>
  </si>
  <si>
    <t>あん２７</t>
  </si>
  <si>
    <t>西野</t>
  </si>
  <si>
    <t>美恵</t>
  </si>
  <si>
    <t>西野美恵</t>
  </si>
  <si>
    <t>あん２８</t>
  </si>
  <si>
    <t>代表　牛尾 紳之介</t>
  </si>
  <si>
    <t>ushi.nosuke3.2.1@gmail.com</t>
  </si>
  <si>
    <t>京セラTC</t>
  </si>
  <si>
    <t>ジュニア</t>
  </si>
  <si>
    <t>京セラテニスクラブ</t>
  </si>
  <si>
    <t>の場合</t>
  </si>
  <si>
    <t>き０１</t>
  </si>
  <si>
    <t>赤木</t>
  </si>
  <si>
    <t>拓</t>
  </si>
  <si>
    <t>京セラ</t>
  </si>
  <si>
    <t>京セラTC</t>
  </si>
  <si>
    <t>近江八幡市</t>
  </si>
  <si>
    <t>き０２</t>
  </si>
  <si>
    <t>井澤　</t>
  </si>
  <si>
    <t>匡志</t>
  </si>
  <si>
    <t>野洲市</t>
  </si>
  <si>
    <t>き０３</t>
  </si>
  <si>
    <t>石田</t>
  </si>
  <si>
    <t>文彦</t>
  </si>
  <si>
    <t>石田文彦</t>
  </si>
  <si>
    <t>き０４</t>
  </si>
  <si>
    <t>愛捺花</t>
  </si>
  <si>
    <t>京セラ</t>
  </si>
  <si>
    <t>女</t>
  </si>
  <si>
    <t>き０５</t>
  </si>
  <si>
    <t>一色</t>
  </si>
  <si>
    <t>翼</t>
  </si>
  <si>
    <t>東近江市</t>
  </si>
  <si>
    <t>き０６</t>
  </si>
  <si>
    <t>岩本</t>
  </si>
  <si>
    <t>祥平</t>
  </si>
  <si>
    <t>き０７</t>
  </si>
  <si>
    <t>牛尾</t>
  </si>
  <si>
    <t>紳之介</t>
  </si>
  <si>
    <t>東近江市</t>
  </si>
  <si>
    <t>き０８</t>
  </si>
  <si>
    <t>大嶋</t>
  </si>
  <si>
    <t>克文</t>
  </si>
  <si>
    <t>き０９</t>
  </si>
  <si>
    <t>太田</t>
  </si>
  <si>
    <t>圭亮</t>
  </si>
  <si>
    <t>き１０</t>
  </si>
  <si>
    <t>大峯</t>
  </si>
  <si>
    <t>啓志</t>
  </si>
  <si>
    <t>き１１</t>
  </si>
  <si>
    <t>岡本</t>
  </si>
  <si>
    <t>彰</t>
  </si>
  <si>
    <t>き１２</t>
  </si>
  <si>
    <t>奥田</t>
  </si>
  <si>
    <t>司</t>
  </si>
  <si>
    <t>き１３</t>
  </si>
  <si>
    <t>片渕</t>
  </si>
  <si>
    <t>友結</t>
  </si>
  <si>
    <t>き１４</t>
  </si>
  <si>
    <t>栗山</t>
  </si>
  <si>
    <t>飛鳥</t>
  </si>
  <si>
    <t>き１５</t>
  </si>
  <si>
    <t>坂元</t>
  </si>
  <si>
    <t>智成</t>
  </si>
  <si>
    <t>き１６</t>
  </si>
  <si>
    <t>櫻井</t>
  </si>
  <si>
    <t>貴哉</t>
  </si>
  <si>
    <t>き１７</t>
  </si>
  <si>
    <t>佐治</t>
  </si>
  <si>
    <t>武</t>
  </si>
  <si>
    <t>甲賀市</t>
  </si>
  <si>
    <t>き１８</t>
  </si>
  <si>
    <t>澤田</t>
  </si>
  <si>
    <t>啓一</t>
  </si>
  <si>
    <t>き１９</t>
  </si>
  <si>
    <t>篠原</t>
  </si>
  <si>
    <t>弘法</t>
  </si>
  <si>
    <t>き２０</t>
  </si>
  <si>
    <t>清水</t>
  </si>
  <si>
    <t>陽介</t>
  </si>
  <si>
    <t>き２１</t>
  </si>
  <si>
    <t>曽我</t>
  </si>
  <si>
    <t>卓矢</t>
  </si>
  <si>
    <t>き２２</t>
  </si>
  <si>
    <t>滝本</t>
  </si>
  <si>
    <t>照夫</t>
  </si>
  <si>
    <t>き２３</t>
  </si>
  <si>
    <t>中元寺</t>
  </si>
  <si>
    <t>功貴</t>
  </si>
  <si>
    <t>き２４</t>
  </si>
  <si>
    <t>直川</t>
  </si>
  <si>
    <t>悟</t>
  </si>
  <si>
    <t>き２５</t>
  </si>
  <si>
    <t>中尾</t>
  </si>
  <si>
    <t>慶太</t>
  </si>
  <si>
    <t>き２６</t>
  </si>
  <si>
    <t>馬場</t>
  </si>
  <si>
    <t>英年</t>
  </si>
  <si>
    <t>き２７</t>
  </si>
  <si>
    <t>濵口</t>
  </si>
  <si>
    <t>里穂</t>
  </si>
  <si>
    <t>き２８</t>
  </si>
  <si>
    <t>一瀬</t>
  </si>
  <si>
    <t>翔太</t>
  </si>
  <si>
    <t>き２９</t>
  </si>
  <si>
    <t>廣瀬</t>
  </si>
  <si>
    <t>智也</t>
  </si>
  <si>
    <t>き３０</t>
  </si>
  <si>
    <t>福島</t>
  </si>
  <si>
    <t>勇輔</t>
  </si>
  <si>
    <t>き３１</t>
  </si>
  <si>
    <t>松島</t>
  </si>
  <si>
    <t>理和</t>
  </si>
  <si>
    <t>き３２</t>
  </si>
  <si>
    <t>宮道</t>
  </si>
  <si>
    <t>祐介</t>
  </si>
  <si>
    <t>き３３</t>
  </si>
  <si>
    <t>村尾</t>
  </si>
  <si>
    <t>彰了</t>
  </si>
  <si>
    <t>き３４</t>
  </si>
  <si>
    <t>村西</t>
  </si>
  <si>
    <t>徹</t>
  </si>
  <si>
    <t>守山市</t>
  </si>
  <si>
    <t>き３５</t>
  </si>
  <si>
    <t>森</t>
  </si>
  <si>
    <t>涼花</t>
  </si>
  <si>
    <t>き３６</t>
  </si>
  <si>
    <t>山本</t>
  </si>
  <si>
    <t>和樹</t>
  </si>
  <si>
    <t>大津市</t>
  </si>
  <si>
    <t>き３７</t>
  </si>
  <si>
    <t>吉本</t>
  </si>
  <si>
    <t>泰二</t>
  </si>
  <si>
    <t>き３８</t>
  </si>
  <si>
    <t>石井</t>
  </si>
  <si>
    <t>耶真斗</t>
  </si>
  <si>
    <t>き３９</t>
  </si>
  <si>
    <t>仲田</t>
  </si>
  <si>
    <t>慶介</t>
  </si>
  <si>
    <t>松井美和子</t>
  </si>
  <si>
    <t>miwako-matsui-216@hotmail.co.jp</t>
  </si>
  <si>
    <t>東近江市民</t>
  </si>
  <si>
    <t>東近江市民率</t>
  </si>
  <si>
    <t>略称</t>
  </si>
  <si>
    <t>正式名称</t>
  </si>
  <si>
    <t>ふ０１</t>
  </si>
  <si>
    <t>水本</t>
  </si>
  <si>
    <t>淳史</t>
  </si>
  <si>
    <t>フレンズ</t>
  </si>
  <si>
    <t>ふ０２</t>
  </si>
  <si>
    <t>清水</t>
  </si>
  <si>
    <t>善弘</t>
  </si>
  <si>
    <t>ふ０３</t>
  </si>
  <si>
    <t>岡本</t>
  </si>
  <si>
    <t>大樹</t>
  </si>
  <si>
    <t>ふ０４</t>
  </si>
  <si>
    <t>北野</t>
  </si>
  <si>
    <t>照幸</t>
  </si>
  <si>
    <t>ふ０５</t>
  </si>
  <si>
    <t>康弘</t>
  </si>
  <si>
    <t>ふ０６</t>
  </si>
  <si>
    <t>中谷</t>
  </si>
  <si>
    <t>健志</t>
  </si>
  <si>
    <t>ふ０７</t>
  </si>
  <si>
    <t>平塚</t>
  </si>
  <si>
    <t xml:space="preserve"> 聡</t>
  </si>
  <si>
    <t>ふ０８</t>
  </si>
  <si>
    <t>池端</t>
  </si>
  <si>
    <t>誠治</t>
  </si>
  <si>
    <t>ふ０９</t>
  </si>
  <si>
    <t>三代</t>
  </si>
  <si>
    <t>康成</t>
  </si>
  <si>
    <t>ふ１０</t>
  </si>
  <si>
    <t>古市</t>
  </si>
  <si>
    <t>卓志</t>
  </si>
  <si>
    <t>ふ１１</t>
  </si>
  <si>
    <t>中川</t>
  </si>
  <si>
    <t>浩樹</t>
  </si>
  <si>
    <t>大津市</t>
  </si>
  <si>
    <t>ふ１２</t>
  </si>
  <si>
    <t>筒井</t>
  </si>
  <si>
    <t>珠世</t>
  </si>
  <si>
    <t>ふ１３</t>
  </si>
  <si>
    <t>美和子</t>
  </si>
  <si>
    <t>ふ１４</t>
  </si>
  <si>
    <t>梨絵</t>
  </si>
  <si>
    <t>ふ１５</t>
  </si>
  <si>
    <t>土肥</t>
  </si>
  <si>
    <t>祐子</t>
  </si>
  <si>
    <t>ふ１６</t>
  </si>
  <si>
    <t>岡野</t>
  </si>
  <si>
    <t>羽</t>
  </si>
  <si>
    <t>ふ１７</t>
  </si>
  <si>
    <t>明香</t>
  </si>
  <si>
    <t>松村明香</t>
  </si>
  <si>
    <t>ふ１８</t>
  </si>
  <si>
    <t>鍵弥</t>
  </si>
  <si>
    <t>初美</t>
  </si>
  <si>
    <t>鍵弥初美</t>
  </si>
  <si>
    <t>ふ１９</t>
  </si>
  <si>
    <t>吉岡</t>
  </si>
  <si>
    <t>愛荘町</t>
  </si>
  <si>
    <t>ふ２０</t>
  </si>
  <si>
    <t>出縄</t>
  </si>
  <si>
    <t>久子</t>
  </si>
  <si>
    <t>甲賀市</t>
  </si>
  <si>
    <t>ふ２１</t>
  </si>
  <si>
    <t>叶丸</t>
  </si>
  <si>
    <t>利恵子</t>
  </si>
  <si>
    <t>草津市</t>
  </si>
  <si>
    <t>代表　鍵谷　浩太</t>
  </si>
  <si>
    <t>kyun-chosu0808@outlook.jp</t>
  </si>
  <si>
    <t>グリフィンズ</t>
  </si>
  <si>
    <t>東近江グリフィンズ</t>
  </si>
  <si>
    <t>ぐ０１</t>
  </si>
  <si>
    <t>鍵谷</t>
  </si>
  <si>
    <t>浩太</t>
  </si>
  <si>
    <t>ぐ０２</t>
  </si>
  <si>
    <t>浅田</t>
  </si>
  <si>
    <t>恵亮</t>
  </si>
  <si>
    <t>ぐ０３</t>
  </si>
  <si>
    <t>中西</t>
  </si>
  <si>
    <t>泰輝</t>
  </si>
  <si>
    <t>ぐ０４</t>
  </si>
  <si>
    <t>近清</t>
  </si>
  <si>
    <t>真司</t>
  </si>
  <si>
    <t>近清真司</t>
  </si>
  <si>
    <t>栗東市</t>
  </si>
  <si>
    <t>ぐ０５</t>
  </si>
  <si>
    <t>久保</t>
  </si>
  <si>
    <t>侑暉</t>
  </si>
  <si>
    <t>ぐ０６</t>
  </si>
  <si>
    <t>井ノ口</t>
  </si>
  <si>
    <t>幹也</t>
  </si>
  <si>
    <t>kawanami0930@yahoo.co.jp</t>
  </si>
  <si>
    <t>ぐ０７</t>
  </si>
  <si>
    <t>漆原</t>
  </si>
  <si>
    <t>大介</t>
  </si>
  <si>
    <t>漆原大介</t>
  </si>
  <si>
    <t>ぐ０８</t>
  </si>
  <si>
    <t>土田</t>
  </si>
  <si>
    <t>哲也</t>
  </si>
  <si>
    <t>土田哲也</t>
  </si>
  <si>
    <t>ぐ０９</t>
  </si>
  <si>
    <t>金谷</t>
  </si>
  <si>
    <t>太郎</t>
  </si>
  <si>
    <t>金谷太郎</t>
  </si>
  <si>
    <t>ぐ１０</t>
  </si>
  <si>
    <t>佐野</t>
  </si>
  <si>
    <t>望</t>
  </si>
  <si>
    <t>佐野望</t>
  </si>
  <si>
    <t>ぐ１１</t>
  </si>
  <si>
    <t>吉野</t>
  </si>
  <si>
    <t>淳也</t>
  </si>
  <si>
    <t>吉野淳也</t>
  </si>
  <si>
    <t>ぐ１２</t>
  </si>
  <si>
    <t>幸典</t>
  </si>
  <si>
    <t>中山幸典</t>
  </si>
  <si>
    <t>ぐ１３</t>
  </si>
  <si>
    <t>岡田</t>
  </si>
  <si>
    <t>真樹</t>
  </si>
  <si>
    <t>岡田真樹</t>
  </si>
  <si>
    <t>ぐ１４</t>
  </si>
  <si>
    <t>南</t>
  </si>
  <si>
    <t>久遠</t>
  </si>
  <si>
    <t>南久遠</t>
  </si>
  <si>
    <t>ぐ１５</t>
  </si>
  <si>
    <t>椿原</t>
  </si>
  <si>
    <t>航輝</t>
  </si>
  <si>
    <t>椿原航輝</t>
  </si>
  <si>
    <t>ぐ１６</t>
  </si>
  <si>
    <t>飛鷹</t>
  </si>
  <si>
    <t>強志</t>
  </si>
  <si>
    <t>飛鷹強志</t>
  </si>
  <si>
    <t>ぐ１７</t>
  </si>
  <si>
    <t>寺本</t>
  </si>
  <si>
    <t>将吾</t>
  </si>
  <si>
    <t>寺本将吾</t>
  </si>
  <si>
    <t>ぐ１８</t>
  </si>
  <si>
    <t>村上</t>
  </si>
  <si>
    <t>卓</t>
  </si>
  <si>
    <t>村上卓</t>
  </si>
  <si>
    <t>ぐ１９</t>
  </si>
  <si>
    <t>山本</t>
  </si>
  <si>
    <t>将義</t>
  </si>
  <si>
    <t>山本将義</t>
  </si>
  <si>
    <t>ぐ２０</t>
  </si>
  <si>
    <t>森</t>
  </si>
  <si>
    <t>寿人</t>
  </si>
  <si>
    <t>森寿人</t>
  </si>
  <si>
    <t>ぐ２１</t>
  </si>
  <si>
    <t>藤井</t>
  </si>
  <si>
    <t>正和</t>
  </si>
  <si>
    <t>藤井正和</t>
  </si>
  <si>
    <t>ぐ２２</t>
  </si>
  <si>
    <t>武藤</t>
  </si>
  <si>
    <t>幸宏</t>
  </si>
  <si>
    <t>武藤幸宏</t>
  </si>
  <si>
    <t>京都府</t>
  </si>
  <si>
    <t>ぐ２３</t>
  </si>
  <si>
    <t>小出</t>
  </si>
  <si>
    <t>周平</t>
  </si>
  <si>
    <t>小出周平</t>
  </si>
  <si>
    <t>ぐ２４</t>
  </si>
  <si>
    <t>松田</t>
  </si>
  <si>
    <t>宗平</t>
  </si>
  <si>
    <t>松田宗平</t>
  </si>
  <si>
    <t>愛知県</t>
  </si>
  <si>
    <t>ぐ２５</t>
  </si>
  <si>
    <t>中根</t>
  </si>
  <si>
    <t>啓伍</t>
  </si>
  <si>
    <t>中根啓伍</t>
  </si>
  <si>
    <t>ぐ２６</t>
  </si>
  <si>
    <t>瀬古</t>
  </si>
  <si>
    <t>悠貴</t>
  </si>
  <si>
    <t>瀬古悠貴</t>
  </si>
  <si>
    <t>ぐ２７</t>
  </si>
  <si>
    <t>菊地</t>
  </si>
  <si>
    <t>健太郎</t>
  </si>
  <si>
    <t>菊地健太郎</t>
  </si>
  <si>
    <t>ぐ２８</t>
  </si>
  <si>
    <t>鹿野</t>
  </si>
  <si>
    <t>雄大</t>
  </si>
  <si>
    <t>鹿野雄大</t>
  </si>
  <si>
    <t>ぐ２９</t>
  </si>
  <si>
    <t>澁谷</t>
  </si>
  <si>
    <t>晃大</t>
  </si>
  <si>
    <t>澁谷晃大</t>
  </si>
  <si>
    <t>ぐ３０</t>
  </si>
  <si>
    <t>遼太郎</t>
  </si>
  <si>
    <t>松本遼太郎</t>
  </si>
  <si>
    <t>ぐ３１</t>
  </si>
  <si>
    <t>浜田</t>
  </si>
  <si>
    <t>豊</t>
  </si>
  <si>
    <t>ぐ３２</t>
  </si>
  <si>
    <t>浜田豊</t>
  </si>
  <si>
    <t>平野</t>
  </si>
  <si>
    <t>優也</t>
  </si>
  <si>
    <t>平野優也</t>
  </si>
  <si>
    <t>三重県</t>
  </si>
  <si>
    <t>ぐ３３</t>
  </si>
  <si>
    <t>國舛</t>
  </si>
  <si>
    <t>直人</t>
  </si>
  <si>
    <t>ぐ３５</t>
  </si>
  <si>
    <t>國舛直人</t>
  </si>
  <si>
    <t>ぐ３４</t>
  </si>
  <si>
    <t>黒坂</t>
  </si>
  <si>
    <t>晶子</t>
  </si>
  <si>
    <t>黒坂晶子</t>
  </si>
  <si>
    <t>山口</t>
  </si>
  <si>
    <t>登紀子</t>
  </si>
  <si>
    <t>山口登紀子</t>
  </si>
  <si>
    <t>ぐ３６</t>
  </si>
  <si>
    <t>友里</t>
  </si>
  <si>
    <t>漆原友里</t>
  </si>
  <si>
    <t>ぐ３７</t>
  </si>
  <si>
    <t>和田</t>
  </si>
  <si>
    <t>桃子</t>
  </si>
  <si>
    <t>和田桃子</t>
  </si>
  <si>
    <t>ぐ３８</t>
  </si>
  <si>
    <t>岩崎</t>
  </si>
  <si>
    <t>順子</t>
  </si>
  <si>
    <t>岩崎順子</t>
  </si>
  <si>
    <t>ぐ３９</t>
  </si>
  <si>
    <t>吉村</t>
  </si>
  <si>
    <t>安梨佐</t>
  </si>
  <si>
    <t>吉村安梨佐</t>
  </si>
  <si>
    <t>ぐ４０</t>
  </si>
  <si>
    <t>ぐ４１</t>
  </si>
  <si>
    <t>菜摘</t>
  </si>
  <si>
    <t>ぐ４５</t>
  </si>
  <si>
    <t>草野菜摘</t>
  </si>
  <si>
    <t>ぐ４２</t>
  </si>
  <si>
    <t>武田</t>
  </si>
  <si>
    <t>亜加梨</t>
  </si>
  <si>
    <t>ぐ４６</t>
  </si>
  <si>
    <t>武田亜加梨</t>
  </si>
  <si>
    <t>ぐ４３</t>
  </si>
  <si>
    <t>千恵</t>
  </si>
  <si>
    <t>ぐ４８</t>
  </si>
  <si>
    <t>山口千恵</t>
  </si>
  <si>
    <t>Ｋテニスカレッジ</t>
  </si>
  <si>
    <t>Kテニス</t>
  </si>
  <si>
    <t>け０１</t>
  </si>
  <si>
    <t>稲岡</t>
  </si>
  <si>
    <t>和紀</t>
  </si>
  <si>
    <t>東近江市</t>
  </si>
  <si>
    <t>け０２</t>
  </si>
  <si>
    <t>川上</t>
  </si>
  <si>
    <t>政治</t>
  </si>
  <si>
    <t>け０３</t>
  </si>
  <si>
    <t>上村</t>
  </si>
  <si>
    <t>　武</t>
  </si>
  <si>
    <t>彦根市</t>
  </si>
  <si>
    <t>け０４</t>
  </si>
  <si>
    <t>悠作</t>
  </si>
  <si>
    <t>け０５</t>
  </si>
  <si>
    <t>川並</t>
  </si>
  <si>
    <t>和之</t>
  </si>
  <si>
    <t>け０６</t>
  </si>
  <si>
    <t>竹村</t>
  </si>
  <si>
    <t>　治</t>
  </si>
  <si>
    <t>け０７</t>
  </si>
  <si>
    <t>坪田</t>
  </si>
  <si>
    <t>真嘉</t>
  </si>
  <si>
    <t>け０８</t>
  </si>
  <si>
    <t>永里</t>
  </si>
  <si>
    <t>裕次</t>
  </si>
  <si>
    <t>三重県</t>
  </si>
  <si>
    <t>け０９</t>
  </si>
  <si>
    <t>山口</t>
  </si>
  <si>
    <t>直彦</t>
  </si>
  <si>
    <t>け１０</t>
  </si>
  <si>
    <t>真彦</t>
  </si>
  <si>
    <t>け１１</t>
  </si>
  <si>
    <t>池尻</t>
  </si>
  <si>
    <t>陽香</t>
  </si>
  <si>
    <t>守山市</t>
  </si>
  <si>
    <t>け１２</t>
  </si>
  <si>
    <t>姫欧</t>
  </si>
  <si>
    <t>け１３</t>
  </si>
  <si>
    <t>福永</t>
  </si>
  <si>
    <t>裕美</t>
  </si>
  <si>
    <t>け１４</t>
  </si>
  <si>
    <t>美由希</t>
  </si>
  <si>
    <t>け１５</t>
  </si>
  <si>
    <t>福永</t>
  </si>
  <si>
    <t>一典</t>
  </si>
  <si>
    <t>け１６</t>
  </si>
  <si>
    <t>小澤</t>
  </si>
  <si>
    <t>藤信</t>
  </si>
  <si>
    <t>け１７</t>
  </si>
  <si>
    <t>疋田</t>
  </si>
  <si>
    <t>之宏</t>
  </si>
  <si>
    <t>け１８</t>
  </si>
  <si>
    <t>朝日</t>
  </si>
  <si>
    <t>尚紀</t>
  </si>
  <si>
    <t>三重県</t>
  </si>
  <si>
    <t>け１９</t>
  </si>
  <si>
    <t>智美</t>
  </si>
  <si>
    <t>け２０</t>
  </si>
  <si>
    <t>健治</t>
  </si>
  <si>
    <t>彦根市</t>
  </si>
  <si>
    <t>け２１</t>
  </si>
  <si>
    <t>本多</t>
  </si>
  <si>
    <t>勇輝</t>
  </si>
  <si>
    <t>け２２</t>
  </si>
  <si>
    <t>浩一</t>
  </si>
  <si>
    <t>け２３</t>
  </si>
  <si>
    <t>堤</t>
  </si>
  <si>
    <t>泰彦</t>
  </si>
  <si>
    <t>け２４</t>
  </si>
  <si>
    <t>新谷</t>
  </si>
  <si>
    <t>良</t>
  </si>
  <si>
    <t>け２５</t>
  </si>
  <si>
    <t>谷</t>
  </si>
  <si>
    <t>寿子</t>
  </si>
  <si>
    <t>代表者　山内　雄平</t>
  </si>
  <si>
    <t>yuhei.yamauchi@murata.com</t>
  </si>
  <si>
    <t>村田ＴＣ</t>
  </si>
  <si>
    <t>村田八日市ＴＣ</t>
  </si>
  <si>
    <t>登録意思</t>
  </si>
  <si>
    <t>回収</t>
  </si>
  <si>
    <t>む０１</t>
  </si>
  <si>
    <t>岡川</t>
  </si>
  <si>
    <t>謙二</t>
  </si>
  <si>
    <t>〇</t>
  </si>
  <si>
    <t>む０２</t>
  </si>
  <si>
    <t>徳永</t>
  </si>
  <si>
    <t>剛</t>
  </si>
  <si>
    <t>栗東市</t>
  </si>
  <si>
    <t>む０３</t>
  </si>
  <si>
    <t>杉山</t>
  </si>
  <si>
    <t>邦夫</t>
  </si>
  <si>
    <t>犬上郡</t>
  </si>
  <si>
    <t>む０４</t>
  </si>
  <si>
    <t>英二</t>
  </si>
  <si>
    <t>む０５</t>
  </si>
  <si>
    <t>泉谷</t>
  </si>
  <si>
    <t>純也</t>
  </si>
  <si>
    <t>む０６</t>
  </si>
  <si>
    <t>浅田</t>
  </si>
  <si>
    <t>隆昭</t>
  </si>
  <si>
    <t>む０７</t>
  </si>
  <si>
    <t>森永</t>
  </si>
  <si>
    <t>洋介</t>
  </si>
  <si>
    <t>む０８</t>
  </si>
  <si>
    <t>辰巳</t>
  </si>
  <si>
    <t>悟朗</t>
  </si>
  <si>
    <t>む０９</t>
  </si>
  <si>
    <t>堀田</t>
  </si>
  <si>
    <t>明子</t>
  </si>
  <si>
    <t>む１０</t>
  </si>
  <si>
    <t>大脇</t>
  </si>
  <si>
    <t>和世</t>
  </si>
  <si>
    <t>愛知郡</t>
  </si>
  <si>
    <t>む１１</t>
  </si>
  <si>
    <t>村田</t>
  </si>
  <si>
    <t>彩子</t>
  </si>
  <si>
    <t>む１２</t>
  </si>
  <si>
    <t>村川</t>
  </si>
  <si>
    <t>庸子</t>
  </si>
  <si>
    <t>む１３</t>
  </si>
  <si>
    <t>西村</t>
  </si>
  <si>
    <t>国太郎</t>
  </si>
  <si>
    <t>む１４</t>
  </si>
  <si>
    <t>藤原</t>
  </si>
  <si>
    <t>まい</t>
  </si>
  <si>
    <t>む１５</t>
  </si>
  <si>
    <t>並河</t>
  </si>
  <si>
    <t>康訓</t>
  </si>
  <si>
    <t>近江八幡市</t>
  </si>
  <si>
    <t>む１６</t>
  </si>
  <si>
    <t>川上</t>
  </si>
  <si>
    <t>美弥子</t>
  </si>
  <si>
    <t>む１７</t>
  </si>
  <si>
    <t>的場</t>
  </si>
  <si>
    <t>弘明</t>
  </si>
  <si>
    <t>野洲市</t>
  </si>
  <si>
    <t>む１８</t>
  </si>
  <si>
    <t>典人</t>
  </si>
  <si>
    <t>む１９</t>
  </si>
  <si>
    <t>荒深</t>
  </si>
  <si>
    <t>透</t>
  </si>
  <si>
    <t>む２０</t>
  </si>
  <si>
    <t>中野</t>
  </si>
  <si>
    <t>美和</t>
  </si>
  <si>
    <t>む２１</t>
  </si>
  <si>
    <t>寺村</t>
  </si>
  <si>
    <t>愛知郡</t>
  </si>
  <si>
    <t>む２２</t>
  </si>
  <si>
    <t>征矢</t>
  </si>
  <si>
    <t>洋平</t>
  </si>
  <si>
    <t>む２３</t>
  </si>
  <si>
    <t>大塚</t>
  </si>
  <si>
    <t>陽</t>
  </si>
  <si>
    <t>む２４</t>
  </si>
  <si>
    <t>山内</t>
  </si>
  <si>
    <t>雄平</t>
  </si>
  <si>
    <t>む２５</t>
  </si>
  <si>
    <t>木村</t>
  </si>
  <si>
    <t>美香</t>
  </si>
  <si>
    <t>む２６</t>
  </si>
  <si>
    <t>梶木</t>
  </si>
  <si>
    <t>和子</t>
  </si>
  <si>
    <t>む２７</t>
  </si>
  <si>
    <t>春澄</t>
  </si>
  <si>
    <t>代表　青井亘</t>
  </si>
  <si>
    <t>tani0429@e-omi.ne.jp</t>
  </si>
  <si>
    <t>プラチナ</t>
  </si>
  <si>
    <t>湖東プラチナ</t>
  </si>
  <si>
    <t>ぷ０１</t>
  </si>
  <si>
    <t>青井</t>
  </si>
  <si>
    <t>亘</t>
  </si>
  <si>
    <t>湖東プラチナ</t>
  </si>
  <si>
    <t>ぷ０２</t>
  </si>
  <si>
    <t>高田</t>
  </si>
  <si>
    <t>洋治</t>
  </si>
  <si>
    <t>ぷ０３</t>
  </si>
  <si>
    <t>羽田</t>
  </si>
  <si>
    <t>照夫</t>
  </si>
  <si>
    <t>ぷ０４</t>
  </si>
  <si>
    <t>藤本</t>
  </si>
  <si>
    <t>昌彦</t>
  </si>
  <si>
    <t>ぷ０５</t>
  </si>
  <si>
    <t>安田</t>
  </si>
  <si>
    <t>和彦</t>
  </si>
  <si>
    <t>ぷ０６</t>
  </si>
  <si>
    <t>吉田</t>
  </si>
  <si>
    <t>知司</t>
  </si>
  <si>
    <t>ぷ０７</t>
  </si>
  <si>
    <t>鈴木</t>
  </si>
  <si>
    <t>英夫</t>
  </si>
  <si>
    <t>ぷ０８</t>
  </si>
  <si>
    <t>谷口</t>
  </si>
  <si>
    <t>一男</t>
  </si>
  <si>
    <t>ぷ０９</t>
  </si>
  <si>
    <t>油利</t>
  </si>
  <si>
    <t>亨</t>
  </si>
  <si>
    <t>ぷ１０</t>
  </si>
  <si>
    <t>小柳</t>
  </si>
  <si>
    <t>寛明</t>
  </si>
  <si>
    <t>ぷ１１</t>
  </si>
  <si>
    <t>堀川</t>
  </si>
  <si>
    <t>敬二</t>
  </si>
  <si>
    <t xml:space="preserve"> </t>
  </si>
  <si>
    <t>代表　国村昌生</t>
  </si>
  <si>
    <t>massa920kunn@gmail.com</t>
  </si>
  <si>
    <t>J4</t>
  </si>
  <si>
    <t>ジュニア</t>
  </si>
  <si>
    <t>J4テニス倶楽部</t>
  </si>
  <si>
    <t>の場合</t>
  </si>
  <si>
    <t>じ０１</t>
  </si>
  <si>
    <t>国村</t>
  </si>
  <si>
    <t>昌生</t>
  </si>
  <si>
    <t>じ０２</t>
  </si>
  <si>
    <t>白井</t>
  </si>
  <si>
    <t>秀幸</t>
  </si>
  <si>
    <t>栗東市</t>
  </si>
  <si>
    <t>じ０３</t>
  </si>
  <si>
    <t>雄介</t>
  </si>
  <si>
    <t>じ０４</t>
  </si>
  <si>
    <t>永友</t>
  </si>
  <si>
    <t>康貴</t>
  </si>
  <si>
    <t>じ０５</t>
  </si>
  <si>
    <t>中嶋</t>
  </si>
  <si>
    <t>徹</t>
  </si>
  <si>
    <t>蒲生郡</t>
  </si>
  <si>
    <t>じ０６</t>
  </si>
  <si>
    <t>河野</t>
  </si>
  <si>
    <t>祐司</t>
  </si>
  <si>
    <t>じ０７</t>
  </si>
  <si>
    <t>冬磨</t>
  </si>
  <si>
    <t>Jr</t>
  </si>
  <si>
    <t>代表　片岡一寿</t>
  </si>
  <si>
    <t>ptkq67180＠yahoo.co.jp</t>
  </si>
  <si>
    <t>うさぎとかめの集い</t>
  </si>
  <si>
    <t>うさかめ</t>
  </si>
  <si>
    <t>う０１</t>
  </si>
  <si>
    <t>阿部</t>
  </si>
  <si>
    <t>泰孝</t>
  </si>
  <si>
    <t>うさかめ</t>
  </si>
  <si>
    <t>う０２</t>
  </si>
  <si>
    <t>石岡</t>
  </si>
  <si>
    <t>良典</t>
  </si>
  <si>
    <t>う０３</t>
  </si>
  <si>
    <t>牛道</t>
  </si>
  <si>
    <t>う０４</t>
  </si>
  <si>
    <t>岡村</t>
  </si>
  <si>
    <t>治孝</t>
  </si>
  <si>
    <t>う０５</t>
  </si>
  <si>
    <t>奥内</t>
  </si>
  <si>
    <t>栄治</t>
  </si>
  <si>
    <t>う０６</t>
  </si>
  <si>
    <t>小倉</t>
  </si>
  <si>
    <t>俊郎</t>
  </si>
  <si>
    <t>う０７</t>
  </si>
  <si>
    <t>片岡</t>
  </si>
  <si>
    <t>一寿</t>
  </si>
  <si>
    <t>う０８</t>
  </si>
  <si>
    <t>加藤</t>
  </si>
  <si>
    <t>仁</t>
  </si>
  <si>
    <t>う０９</t>
  </si>
  <si>
    <t>金子</t>
  </si>
  <si>
    <t>高之</t>
  </si>
  <si>
    <t>う１０</t>
  </si>
  <si>
    <t>亀井</t>
  </si>
  <si>
    <t>正嗣</t>
  </si>
  <si>
    <t>う１１</t>
  </si>
  <si>
    <t>久保田</t>
  </si>
  <si>
    <t>勉</t>
  </si>
  <si>
    <t>甲賀市</t>
  </si>
  <si>
    <t>う１２</t>
  </si>
  <si>
    <t>竹田</t>
  </si>
  <si>
    <t>圭佑</t>
  </si>
  <si>
    <t>う１３</t>
  </si>
  <si>
    <t>堤内</t>
  </si>
  <si>
    <t>昭仁</t>
  </si>
  <si>
    <t>う１４</t>
  </si>
  <si>
    <t>土肥</t>
  </si>
  <si>
    <t>将博</t>
  </si>
  <si>
    <t>う１５</t>
  </si>
  <si>
    <t>中田</t>
  </si>
  <si>
    <t>富憲</t>
  </si>
  <si>
    <t>う１６</t>
  </si>
  <si>
    <t>長谷出</t>
  </si>
  <si>
    <t xml:space="preserve"> 浩</t>
  </si>
  <si>
    <t>う１７</t>
  </si>
  <si>
    <t>深田</t>
  </si>
  <si>
    <t>う１８</t>
  </si>
  <si>
    <t>啓吾</t>
  </si>
  <si>
    <t>う１９</t>
  </si>
  <si>
    <t>健一</t>
  </si>
  <si>
    <t>う２０</t>
  </si>
  <si>
    <t xml:space="preserve">山崎 </t>
  </si>
  <si>
    <t xml:space="preserve"> 豊</t>
  </si>
  <si>
    <t>う２１</t>
  </si>
  <si>
    <t>山田</t>
  </si>
  <si>
    <t>佳明</t>
  </si>
  <si>
    <t>米原市</t>
  </si>
  <si>
    <t>う２２</t>
  </si>
  <si>
    <t>昌紀</t>
  </si>
  <si>
    <t>う２３</t>
  </si>
  <si>
    <t>浩之</t>
  </si>
  <si>
    <t>う２４</t>
  </si>
  <si>
    <t>淳</t>
  </si>
  <si>
    <t>う２５</t>
  </si>
  <si>
    <t>脇野</t>
  </si>
  <si>
    <t>佳邦</t>
  </si>
  <si>
    <t>う２６</t>
  </si>
  <si>
    <t>高瀬</t>
  </si>
  <si>
    <t>眞志</t>
  </si>
  <si>
    <t>う２７</t>
  </si>
  <si>
    <t>竹下</t>
  </si>
  <si>
    <t>英伸</t>
  </si>
  <si>
    <t>う２８</t>
  </si>
  <si>
    <t>恭平</t>
  </si>
  <si>
    <t>う２９</t>
  </si>
  <si>
    <t>峰　</t>
  </si>
  <si>
    <t>祥靖</t>
  </si>
  <si>
    <t>う３０</t>
  </si>
  <si>
    <t>野村</t>
  </si>
  <si>
    <t>良平</t>
  </si>
  <si>
    <t>う３１</t>
  </si>
  <si>
    <t>利光</t>
  </si>
  <si>
    <t>龍司</t>
  </si>
  <si>
    <t>う３２</t>
  </si>
  <si>
    <t>植垣</t>
  </si>
  <si>
    <t>貴美子</t>
  </si>
  <si>
    <t>う３３</t>
  </si>
  <si>
    <t>牛道</t>
  </si>
  <si>
    <t>心</t>
  </si>
  <si>
    <t>う３４</t>
  </si>
  <si>
    <t>梅田</t>
  </si>
  <si>
    <t>陽子</t>
  </si>
  <si>
    <t>う３５</t>
  </si>
  <si>
    <t>谷口</t>
  </si>
  <si>
    <t>美佳</t>
  </si>
  <si>
    <t>う３６</t>
  </si>
  <si>
    <t>辻</t>
  </si>
  <si>
    <t>佳子</t>
  </si>
  <si>
    <t>う３７</t>
  </si>
  <si>
    <t>苗村</t>
  </si>
  <si>
    <t>直子</t>
  </si>
  <si>
    <t>竜王町</t>
  </si>
  <si>
    <t>う３８</t>
  </si>
  <si>
    <t>永松</t>
  </si>
  <si>
    <t>貴子</t>
  </si>
  <si>
    <t>う３９</t>
  </si>
  <si>
    <t>西崎</t>
  </si>
  <si>
    <t>友香</t>
  </si>
  <si>
    <t>う４０</t>
  </si>
  <si>
    <t>藤田</t>
  </si>
  <si>
    <t>博美</t>
  </si>
  <si>
    <t>う４１</t>
  </si>
  <si>
    <t>藤村</t>
  </si>
  <si>
    <t>加代子</t>
  </si>
  <si>
    <t>う４２</t>
  </si>
  <si>
    <t>光代</t>
  </si>
  <si>
    <t>う４３</t>
  </si>
  <si>
    <t>田中</t>
  </si>
  <si>
    <t>有紀</t>
  </si>
  <si>
    <t>う４４</t>
  </si>
  <si>
    <t>都</t>
  </si>
  <si>
    <t>愛荘町</t>
  </si>
  <si>
    <t>う４５</t>
  </si>
  <si>
    <t>姫井</t>
  </si>
  <si>
    <t>亜利沙</t>
  </si>
  <si>
    <t>う４６</t>
  </si>
  <si>
    <t>伊吹</t>
  </si>
  <si>
    <t>邦子</t>
  </si>
  <si>
    <t>う４７</t>
  </si>
  <si>
    <t>岩花</t>
  </si>
  <si>
    <t>功</t>
  </si>
  <si>
    <t>う４８</t>
  </si>
  <si>
    <t>皓太</t>
  </si>
  <si>
    <t>う４９</t>
  </si>
  <si>
    <t>林</t>
  </si>
  <si>
    <t>哲学</t>
  </si>
  <si>
    <t>う５０</t>
  </si>
  <si>
    <t>池本</t>
  </si>
  <si>
    <t>敦貴</t>
  </si>
  <si>
    <t>こ０１</t>
  </si>
  <si>
    <t>國本</t>
  </si>
  <si>
    <t>個人登録</t>
  </si>
  <si>
    <t>こ０２</t>
  </si>
  <si>
    <t>松原</t>
  </si>
  <si>
    <t>礼</t>
  </si>
  <si>
    <t>個人登録</t>
  </si>
  <si>
    <t>こ０３</t>
  </si>
  <si>
    <t>直八</t>
  </si>
  <si>
    <t>愛荘町</t>
  </si>
  <si>
    <t>こ０４</t>
  </si>
  <si>
    <t>中島</t>
  </si>
  <si>
    <t>康之</t>
  </si>
  <si>
    <t>こ０５</t>
  </si>
  <si>
    <t>北川</t>
  </si>
  <si>
    <t>昌弘</t>
  </si>
  <si>
    <t>(261-5)*1000+2000*5=26600</t>
  </si>
  <si>
    <t>東近江市　市民率</t>
  </si>
  <si>
    <t>ふ２２</t>
  </si>
  <si>
    <t>大野</t>
  </si>
  <si>
    <t>美南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</si>
</sst>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 #,##0_ ;_ * \-#,##0_ ;_ * &quot;-&quot;??_ ;_ @_ "/>
    <numFmt numFmtId="181" formatCode="_-&quot;¥&quot;* #,##0.00_-\ ;\-&quot;¥&quot;* #,##0.00_-\ ;_-&quot;¥&quot;* &quot;-&quot;??_-\ ;_-@_-"/>
    <numFmt numFmtId="182" formatCode="_-&quot;¥&quot;* #,##0_-\ ;\-&quot;¥&quot;* #,##0_-\ ;_-&quot;¥&quot;* &quot;-&quot;??_-\ ;_-@_-"/>
    <numFmt numFmtId="183" formatCode="0&quot;人&quot;"/>
    <numFmt numFmtId="184" formatCode="0&quot;名&quot;"/>
    <numFmt numFmtId="185" formatCode="0&quot;円&quot;"/>
    <numFmt numFmtId="186" formatCode="0_);[Red]\(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117">
    <font>
      <sz val="11"/>
      <name val="ＭＳ Ｐゴシック"/>
      <family val="3"/>
    </font>
    <font>
      <sz val="6"/>
      <name val="ＭＳ Ｐゴシック"/>
      <family val="3"/>
    </font>
    <font>
      <b/>
      <sz val="11"/>
      <color indexed="10"/>
      <name val="ＭＳ Ｐゴシック"/>
      <family val="3"/>
    </font>
    <font>
      <b/>
      <sz val="11"/>
      <name val="ＭＳ Ｐゴシック"/>
      <family val="3"/>
    </font>
    <font>
      <sz val="11"/>
      <color indexed="8"/>
      <name val="ＭＳ Ｐゴシック"/>
      <family val="3"/>
    </font>
    <font>
      <u val="single"/>
      <sz val="11"/>
      <color indexed="12"/>
      <name val="ＭＳ Ｐゴシック"/>
      <family val="3"/>
    </font>
    <font>
      <b/>
      <sz val="11"/>
      <color indexed="8"/>
      <name val="ＭＳ Ｐゴシック"/>
      <family val="3"/>
    </font>
    <font>
      <b/>
      <sz val="10"/>
      <name val="ＭＳ Ｐゴシック"/>
      <family val="3"/>
    </font>
    <font>
      <b/>
      <sz val="12"/>
      <color indexed="8"/>
      <name val="ＭＳ Ｐゴシック"/>
      <family val="3"/>
    </font>
    <font>
      <b/>
      <sz val="11"/>
      <name val="Lr oSVbN"/>
      <family val="3"/>
    </font>
    <font>
      <b/>
      <sz val="20"/>
      <name val="Lr oSVbN"/>
      <family val="3"/>
    </font>
    <font>
      <b/>
      <sz val="10.5"/>
      <name val="Lr oSVbN"/>
      <family val="3"/>
    </font>
    <font>
      <b/>
      <u val="single"/>
      <sz val="10.5"/>
      <color indexed="10"/>
      <name val="Lr oSVbN"/>
      <family val="3"/>
    </font>
    <font>
      <b/>
      <u val="single"/>
      <sz val="10.5"/>
      <name val="Lr oSVbN"/>
      <family val="3"/>
    </font>
    <font>
      <b/>
      <sz val="10"/>
      <name val="Lr oSVbN"/>
      <family val="3"/>
    </font>
    <font>
      <b/>
      <sz val="10"/>
      <color indexed="8"/>
      <name val="Lr oSVbN"/>
      <family val="3"/>
    </font>
    <font>
      <u val="single"/>
      <sz val="11"/>
      <color indexed="36"/>
      <name val="ＭＳ Ｐゴシック"/>
      <family val="3"/>
    </font>
    <font>
      <b/>
      <sz val="19"/>
      <name val="ＭＳ ゴシック"/>
      <family val="3"/>
    </font>
    <font>
      <sz val="9.5"/>
      <name val="Century"/>
      <family val="1"/>
    </font>
    <font>
      <b/>
      <sz val="9.5"/>
      <name val="ＭＳ ゴシック"/>
      <family val="3"/>
    </font>
    <font>
      <sz val="9.5"/>
      <name val="ＭＳ 明朝"/>
      <family val="1"/>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明朝"/>
      <family val="1"/>
    </font>
    <font>
      <b/>
      <sz val="12"/>
      <name val="ＭＳ Ｐゴシック"/>
      <family val="3"/>
    </font>
    <font>
      <b/>
      <sz val="9"/>
      <color indexed="8"/>
      <name val="ＭＳ ゴシック"/>
      <family val="3"/>
    </font>
    <font>
      <b/>
      <sz val="9.5"/>
      <color indexed="8"/>
      <name val="ＭＳ ゴシック"/>
      <family val="3"/>
    </font>
    <font>
      <b/>
      <sz val="16"/>
      <color indexed="12"/>
      <name val="ＭＳ Ｐゴシック"/>
      <family val="3"/>
    </font>
    <font>
      <b/>
      <sz val="16"/>
      <name val="ＭＳ Ｐゴシック"/>
      <family val="3"/>
    </font>
    <font>
      <b/>
      <sz val="16"/>
      <color indexed="53"/>
      <name val="ＭＳ Ｐゴシック"/>
      <family val="3"/>
    </font>
    <font>
      <b/>
      <sz val="12"/>
      <color indexed="10"/>
      <name val="ＭＳ Ｐゴシック"/>
      <family val="3"/>
    </font>
    <font>
      <sz val="12"/>
      <name val="ＭＳ Ｐゴシック"/>
      <family val="3"/>
    </font>
    <font>
      <b/>
      <sz val="8"/>
      <name val="Lr oSVbN"/>
      <family val="3"/>
    </font>
    <font>
      <b/>
      <sz val="12"/>
      <color indexed="53"/>
      <name val="ＭＳ Ｐゴシック"/>
      <family val="3"/>
    </font>
    <font>
      <b/>
      <sz val="16"/>
      <color indexed="17"/>
      <name val="ＭＳ Ｐゴシック"/>
      <family val="3"/>
    </font>
    <font>
      <b/>
      <u val="single"/>
      <sz val="12"/>
      <name val="ＭＳ Ｐゴシック"/>
      <family val="3"/>
    </font>
    <font>
      <b/>
      <u val="single"/>
      <sz val="11"/>
      <name val="ＭＳ Ｐゴシック"/>
      <family val="3"/>
    </font>
    <font>
      <sz val="12"/>
      <color indexed="10"/>
      <name val="ＭＳ Ｐゴシック"/>
      <family val="3"/>
    </font>
    <font>
      <sz val="12"/>
      <color indexed="8"/>
      <name val="ＭＳ Ｐゴシック"/>
      <family val="3"/>
    </font>
    <font>
      <sz val="10.5"/>
      <name val="Lr oSVbN"/>
      <family val="3"/>
    </font>
    <font>
      <b/>
      <sz val="10.5"/>
      <color indexed="10"/>
      <name val="Lr oSVbN"/>
      <family val="3"/>
    </font>
    <font>
      <sz val="10.5"/>
      <name val="游明朝"/>
      <family val="1"/>
    </font>
    <font>
      <b/>
      <sz val="21"/>
      <color indexed="17"/>
      <name val="ＭＳ Ｐゴシック"/>
      <family val="3"/>
    </font>
    <font>
      <b/>
      <sz val="20"/>
      <color indexed="10"/>
      <name val="Meiryo UI"/>
      <family val="3"/>
    </font>
    <font>
      <b/>
      <sz val="24"/>
      <color indexed="10"/>
      <name val="Meiryo UI"/>
      <family val="3"/>
    </font>
    <font>
      <b/>
      <sz val="18"/>
      <color indexed="10"/>
      <name val="Lr oSVbN"/>
      <family val="3"/>
    </font>
    <font>
      <sz val="18"/>
      <name val="ＭＳ Ｐゴシック"/>
      <family val="3"/>
    </font>
    <font>
      <sz val="13"/>
      <name val="ＭＳ Ｐゴシック"/>
      <family val="3"/>
    </font>
    <font>
      <b/>
      <sz val="16"/>
      <color indexed="10"/>
      <name val="Lr oSVbN"/>
      <family val="3"/>
    </font>
    <font>
      <b/>
      <sz val="14"/>
      <color indexed="8"/>
      <name val="HGP平成明朝体W3"/>
      <family val="1"/>
    </font>
    <font>
      <b/>
      <sz val="16"/>
      <color indexed="10"/>
      <name val="ＭＳ Ｐゴシック"/>
      <family val="3"/>
    </font>
    <font>
      <b/>
      <sz val="9"/>
      <color indexed="10"/>
      <name val="ＭＳ ゴシック"/>
      <family val="3"/>
    </font>
    <font>
      <b/>
      <sz val="18"/>
      <color indexed="10"/>
      <name val="ＭＳ Ｐゴシック"/>
      <family val="3"/>
    </font>
    <font>
      <b/>
      <sz val="18"/>
      <color indexed="30"/>
      <name val="Lr oSVbN"/>
      <family val="3"/>
    </font>
    <font>
      <b/>
      <sz val="14"/>
      <color indexed="10"/>
      <name val="Lr oSVbN"/>
      <family val="3"/>
    </font>
    <font>
      <b/>
      <sz val="16"/>
      <color indexed="17"/>
      <name val="Lr oSVbN"/>
      <family val="3"/>
    </font>
    <font>
      <b/>
      <sz val="9"/>
      <color indexed="8"/>
      <name val="ＭＳ Ｐゴシック"/>
      <family val="3"/>
    </font>
    <font>
      <b/>
      <i/>
      <sz val="11"/>
      <color indexed="8"/>
      <name val="ＭＳ Ｐゴシック"/>
      <family val="3"/>
    </font>
    <font>
      <b/>
      <i/>
      <sz val="11"/>
      <name val="ＭＳ Ｐゴシック"/>
      <family val="3"/>
    </font>
    <font>
      <b/>
      <u val="single"/>
      <sz val="11"/>
      <color indexed="12"/>
      <name val="ＭＳ Ｐゴシック"/>
      <family val="3"/>
    </font>
    <font>
      <b/>
      <sz val="11"/>
      <color indexed="17"/>
      <name val="ＭＳ Ｐゴシック"/>
      <family val="3"/>
    </font>
    <font>
      <b/>
      <sz val="10"/>
      <color indexed="8"/>
      <name val="ＭＳ Ｐゴシック"/>
      <family val="3"/>
    </font>
    <font>
      <b/>
      <sz val="12"/>
      <name val="MS PGothic"/>
      <family val="3"/>
    </font>
    <font>
      <b/>
      <sz val="11"/>
      <color indexed="8"/>
      <name val="MS PGothic"/>
      <family val="3"/>
    </font>
    <font>
      <b/>
      <sz val="12"/>
      <color indexed="8"/>
      <name val="MS PGothic"/>
      <family val="3"/>
    </font>
    <font>
      <b/>
      <sz val="11"/>
      <color indexed="10"/>
      <name val="ＭＳ ゴシック"/>
      <family val="3"/>
    </font>
    <font>
      <b/>
      <sz val="11"/>
      <color indexed="10"/>
      <name val="MS PGothic"/>
      <family val="3"/>
    </font>
    <font>
      <b/>
      <sz val="11"/>
      <name val="MS PGothic"/>
      <family val="3"/>
    </font>
    <font>
      <b/>
      <sz val="16"/>
      <color rgb="FFFF0000"/>
      <name val="ＭＳ Ｐゴシック"/>
      <family val="3"/>
    </font>
    <font>
      <b/>
      <sz val="9"/>
      <color theme="1"/>
      <name val="ＭＳ ゴシック"/>
      <family val="3"/>
    </font>
    <font>
      <b/>
      <sz val="9.5"/>
      <color theme="1"/>
      <name val="ＭＳ ゴシック"/>
      <family val="3"/>
    </font>
    <font>
      <b/>
      <sz val="9"/>
      <color rgb="FF000000"/>
      <name val="ＭＳ ゴシック"/>
      <family val="3"/>
    </font>
    <font>
      <b/>
      <sz val="9.5"/>
      <color rgb="FF000000"/>
      <name val="ＭＳ ゴシック"/>
      <family val="3"/>
    </font>
    <font>
      <b/>
      <sz val="9"/>
      <color rgb="FFFF0000"/>
      <name val="ＭＳ ゴシック"/>
      <family val="3"/>
    </font>
    <font>
      <b/>
      <sz val="12"/>
      <color rgb="FFFF0000"/>
      <name val="ＭＳ Ｐゴシック"/>
      <family val="3"/>
    </font>
    <font>
      <sz val="12"/>
      <color rgb="FFFF0000"/>
      <name val="ＭＳ Ｐゴシック"/>
      <family val="3"/>
    </font>
    <font>
      <b/>
      <sz val="18"/>
      <color rgb="FFFF0000"/>
      <name val="ＭＳ Ｐゴシック"/>
      <family val="3"/>
    </font>
    <font>
      <b/>
      <sz val="20"/>
      <color rgb="FFFF0000"/>
      <name val="Meiryo UI"/>
      <family val="3"/>
    </font>
    <font>
      <b/>
      <sz val="14"/>
      <color rgb="FFFF0000"/>
      <name val="Lr oSVbN"/>
      <family val="3"/>
    </font>
    <font>
      <b/>
      <sz val="16"/>
      <color rgb="FF00B050"/>
      <name val="Lr oSVbN"/>
      <family val="3"/>
    </font>
    <font>
      <b/>
      <sz val="18"/>
      <color rgb="FF0070C0"/>
      <name val="Lr oSVbN"/>
      <family val="3"/>
    </font>
    <font>
      <b/>
      <sz val="11"/>
      <name val="Calibri"/>
      <family val="3"/>
    </font>
    <font>
      <b/>
      <sz val="11"/>
      <color indexed="8"/>
      <name val="Calibri"/>
      <family val="3"/>
    </font>
    <font>
      <b/>
      <sz val="11"/>
      <color theme="1"/>
      <name val="Calibri"/>
      <family val="3"/>
    </font>
    <font>
      <b/>
      <sz val="9"/>
      <color indexed="8"/>
      <name val="Calibri"/>
      <family val="3"/>
    </font>
    <font>
      <b/>
      <sz val="11"/>
      <color indexed="10"/>
      <name val="Calibri"/>
      <family val="3"/>
    </font>
    <font>
      <b/>
      <sz val="11"/>
      <color rgb="FFFF0000"/>
      <name val="Calibri"/>
      <family val="3"/>
    </font>
    <font>
      <b/>
      <sz val="11"/>
      <color theme="1"/>
      <name val="ＭＳ Ｐゴシック"/>
      <family val="3"/>
    </font>
    <font>
      <b/>
      <sz val="11"/>
      <color rgb="FFFF0000"/>
      <name val="ＭＳ Ｐゴシック"/>
      <family val="3"/>
    </font>
    <font>
      <b/>
      <i/>
      <sz val="11"/>
      <color theme="1"/>
      <name val="Calibri"/>
      <family val="3"/>
    </font>
    <font>
      <b/>
      <i/>
      <sz val="11"/>
      <color indexed="8"/>
      <name val="Calibri"/>
      <family val="3"/>
    </font>
    <font>
      <b/>
      <i/>
      <sz val="11"/>
      <name val="Calibri"/>
      <family val="3"/>
    </font>
    <font>
      <b/>
      <u val="single"/>
      <sz val="11"/>
      <color theme="10"/>
      <name val="Calibri"/>
      <family val="3"/>
    </font>
    <font>
      <b/>
      <sz val="12"/>
      <name val="Calibri"/>
      <family val="3"/>
    </font>
    <font>
      <b/>
      <sz val="12"/>
      <color rgb="FFFF0000"/>
      <name val="Calibri"/>
      <family val="3"/>
    </font>
    <font>
      <b/>
      <u val="single"/>
      <sz val="12"/>
      <name val="Calibri"/>
      <family val="3"/>
    </font>
    <font>
      <b/>
      <sz val="12"/>
      <color theme="1"/>
      <name val="Calibri"/>
      <family val="3"/>
    </font>
    <font>
      <b/>
      <sz val="11"/>
      <color rgb="FF00B050"/>
      <name val="Calibri"/>
      <family val="3"/>
    </font>
    <font>
      <b/>
      <sz val="10"/>
      <color indexed="8"/>
      <name val="Calibri"/>
      <family val="3"/>
    </font>
    <font>
      <b/>
      <sz val="11"/>
      <color rgb="FF000000"/>
      <name val="MS PGothic"/>
      <family val="3"/>
    </font>
    <font>
      <b/>
      <sz val="12"/>
      <color rgb="FF000000"/>
      <name val="MS PGothic"/>
      <family val="3"/>
    </font>
    <font>
      <b/>
      <sz val="11"/>
      <color rgb="FFFF0000"/>
      <name val="MS PGothic"/>
      <family val="3"/>
    </font>
    <font>
      <b/>
      <sz val="11"/>
      <color rgb="FF000000"/>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ck">
        <color indexed="8"/>
      </right>
      <top>
        <color indexed="63"/>
      </top>
      <bottom>
        <color indexed="63"/>
      </bottom>
    </border>
    <border>
      <left style="thick">
        <color indexed="8"/>
      </left>
      <right style="thick">
        <color indexed="8"/>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ck">
        <color indexed="8"/>
      </right>
      <top>
        <color indexed="63"/>
      </top>
      <bottom style="thick">
        <color indexed="8"/>
      </bottom>
    </border>
    <border>
      <left>
        <color indexed="63"/>
      </left>
      <right style="thick">
        <color indexed="8"/>
      </right>
      <top>
        <color indexed="63"/>
      </top>
      <bottom style="thick">
        <color indexed="8"/>
      </bottom>
    </border>
    <border>
      <left style="thick">
        <color indexed="8"/>
      </left>
      <right style="thick">
        <color indexed="8"/>
      </right>
      <top>
        <color indexed="63"/>
      </top>
      <bottom style="thick"/>
    </border>
    <border>
      <left>
        <color indexed="63"/>
      </left>
      <right style="thick">
        <color indexed="8"/>
      </right>
      <top>
        <color indexed="63"/>
      </top>
      <bottom style="thick"/>
    </border>
    <border>
      <left style="thin"/>
      <right>
        <color indexed="63"/>
      </right>
      <top style="medium"/>
      <bottom>
        <color indexed="63"/>
      </bottom>
    </border>
    <border>
      <left style="thick">
        <color indexed="8"/>
      </left>
      <right style="thick">
        <color indexed="8"/>
      </right>
      <top style="thick"/>
      <bottom style="medium"/>
    </border>
    <border>
      <left style="thin"/>
      <right style="thin"/>
      <top style="medium"/>
      <bottom>
        <color indexed="63"/>
      </bottom>
    </border>
    <border>
      <left style="thick">
        <color rgb="FF000000"/>
      </left>
      <right style="thick">
        <color rgb="FF000000"/>
      </right>
      <top>
        <color indexed="63"/>
      </top>
      <bottom>
        <color indexed="63"/>
      </bottom>
    </border>
    <border>
      <left>
        <color indexed="63"/>
      </left>
      <right style="thick">
        <color rgb="FF000000"/>
      </right>
      <top>
        <color indexed="63"/>
      </top>
      <bottom>
        <color indexed="63"/>
      </bottom>
    </border>
    <border>
      <left style="medium"/>
      <right style="thick">
        <color rgb="FF000000"/>
      </right>
      <top style="medium"/>
      <bottom style="medium"/>
    </border>
    <border>
      <left>
        <color indexed="63"/>
      </left>
      <right style="thick">
        <color rgb="FF000000"/>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color indexed="63"/>
      </bottom>
    </border>
    <border>
      <left style="medium"/>
      <right style="hair"/>
      <top>
        <color indexed="63"/>
      </top>
      <bottom style="thin"/>
    </border>
    <border>
      <left style="medium"/>
      <right>
        <color indexed="63"/>
      </right>
      <top style="medium"/>
      <bottom style="medium"/>
    </border>
    <border>
      <left style="thin"/>
      <right>
        <color indexed="63"/>
      </right>
      <top style="medium"/>
      <bottom style="medium"/>
    </border>
    <border>
      <left style="dotted"/>
      <right>
        <color indexed="63"/>
      </right>
      <top>
        <color indexed="63"/>
      </top>
      <bottom style="medium">
        <color rgb="FFFF0000"/>
      </bottom>
    </border>
    <border>
      <left style="medium"/>
      <right style="hair"/>
      <top style="mediumDashed"/>
      <bottom style="medium">
        <color rgb="FFFF0000"/>
      </bottom>
    </border>
    <border>
      <left style="medium"/>
      <right style="hair"/>
      <top style="mediumDashed"/>
      <bottom style="medium">
        <color theme="1"/>
      </bottom>
    </border>
    <border>
      <left style="dotted"/>
      <right/>
      <top style="medium">
        <color rgb="FFFF0000"/>
      </top>
      <bottom style="mediumDashed">
        <color theme="1"/>
      </bottom>
    </border>
    <border>
      <left style="dotted"/>
      <right/>
      <top>
        <color indexed="63"/>
      </top>
      <bottom style="mediumDashed">
        <color theme="1"/>
      </bottom>
    </border>
    <border>
      <left style="thin"/>
      <right style="thin"/>
      <top style="medium"/>
      <bottom style="medium">
        <color theme="1"/>
      </bottom>
    </border>
    <border>
      <left style="thin"/>
      <right>
        <color indexed="63"/>
      </right>
      <top style="medium"/>
      <bottom style="medium">
        <color theme="1"/>
      </bottom>
    </border>
    <border>
      <left style="medium"/>
      <right>
        <color indexed="63"/>
      </right>
      <top style="medium"/>
      <bottom style="medium">
        <color theme="1"/>
      </bottom>
    </border>
    <border>
      <left>
        <color indexed="63"/>
      </left>
      <right>
        <color indexed="63"/>
      </right>
      <top>
        <color indexed="63"/>
      </top>
      <bottom style="mediumDashed">
        <color theme="1"/>
      </bottom>
    </border>
    <border>
      <left>
        <color indexed="63"/>
      </left>
      <right style="hair"/>
      <top>
        <color indexed="63"/>
      </top>
      <bottom style="mediumDashed">
        <color theme="1"/>
      </bottom>
    </border>
    <border>
      <left>
        <color indexed="63"/>
      </left>
      <right style="medium"/>
      <top>
        <color indexed="63"/>
      </top>
      <bottom style="mediumDashed">
        <color theme="1"/>
      </bottom>
    </border>
    <border>
      <left>
        <color indexed="63"/>
      </left>
      <right>
        <color indexed="63"/>
      </right>
      <top style="medium">
        <color rgb="FFFF0000"/>
      </top>
      <bottom style="mediumDashed">
        <color theme="1"/>
      </bottom>
    </border>
    <border>
      <left>
        <color indexed="63"/>
      </left>
      <right>
        <color indexed="63"/>
      </right>
      <top style="medium"/>
      <bottom style="medium">
        <color theme="1"/>
      </bottom>
    </border>
    <border>
      <left>
        <color indexed="63"/>
      </left>
      <right style="thin"/>
      <top style="medium"/>
      <bottom style="medium">
        <color theme="1"/>
      </bottom>
    </border>
    <border>
      <left>
        <color indexed="63"/>
      </left>
      <right style="medium"/>
      <top style="medium"/>
      <bottom style="medium">
        <color theme="1"/>
      </bottom>
    </border>
    <border>
      <left>
        <color indexed="63"/>
      </left>
      <right>
        <color indexed="63"/>
      </right>
      <top style="mediumDashed"/>
      <bottom style="medium">
        <color theme="1"/>
      </bottom>
    </border>
    <border>
      <left>
        <color indexed="63"/>
      </left>
      <right style="medium"/>
      <top style="mediumDashed"/>
      <bottom style="medium">
        <color theme="1"/>
      </bottom>
    </border>
    <border>
      <left>
        <color indexed="63"/>
      </left>
      <right>
        <color indexed="63"/>
      </right>
      <top>
        <color indexed="63"/>
      </top>
      <bottom style="medium">
        <color rgb="FFFF0000"/>
      </bottom>
    </border>
    <border>
      <left style="thin"/>
      <right>
        <color indexed="63"/>
      </right>
      <top style="medium"/>
      <bottom style="medium">
        <color rgb="FFFF0000"/>
      </bottom>
    </border>
    <border>
      <left>
        <color indexed="63"/>
      </left>
      <right style="medium"/>
      <top style="medium"/>
      <bottom style="medium">
        <color rgb="FFFF0000"/>
      </bottom>
    </border>
    <border>
      <left>
        <color indexed="63"/>
      </left>
      <right style="hair"/>
      <top>
        <color indexed="63"/>
      </top>
      <bottom style="medium">
        <color rgb="FFFF0000"/>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color indexed="63"/>
      </right>
      <top style="mediumDashed"/>
      <bottom style="medium">
        <color rgb="FFFF0000"/>
      </bottom>
    </border>
    <border>
      <left>
        <color indexed="63"/>
      </left>
      <right style="medium"/>
      <top style="mediumDashed"/>
      <bottom style="medium">
        <color rgb="FFFF0000"/>
      </bottom>
    </border>
    <border>
      <left>
        <color indexed="63"/>
      </left>
      <right style="hair"/>
      <top style="medium">
        <color rgb="FFFF0000"/>
      </top>
      <bottom style="mediumDashed">
        <color theme="1"/>
      </bottom>
    </border>
    <border>
      <left>
        <color indexed="63"/>
      </left>
      <right>
        <color indexed="63"/>
      </right>
      <top style="medium">
        <color rgb="FFFF0000"/>
      </top>
      <bottom style="thin"/>
    </border>
    <border>
      <left>
        <color indexed="63"/>
      </left>
      <right style="medium"/>
      <top style="medium">
        <color rgb="FFFF0000"/>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medium"/>
    </border>
    <border>
      <left>
        <color indexed="63"/>
      </left>
      <right style="thin"/>
      <top style="medium"/>
      <bottom style="medium"/>
    </border>
    <border>
      <left>
        <color indexed="63"/>
      </left>
      <right>
        <color indexed="63"/>
      </right>
      <top style="mediumDashed"/>
      <bottom style="thin"/>
    </border>
    <border>
      <left>
        <color indexed="63"/>
      </left>
      <right style="medium"/>
      <top style="mediumDashed"/>
      <bottom style="thin"/>
    </border>
    <border>
      <left>
        <color indexed="63"/>
      </left>
      <right style="medium"/>
      <top style="medium">
        <color rgb="FFFF0000"/>
      </top>
      <bottom style="mediumDashed">
        <color theme="1"/>
      </bottom>
    </border>
    <border>
      <left>
        <color indexed="63"/>
      </left>
      <right>
        <color indexed="63"/>
      </right>
      <top style="mediumDashed"/>
      <bottom style="medium"/>
    </border>
    <border>
      <left>
        <color indexed="63"/>
      </left>
      <right style="medium"/>
      <top style="mediumDashed"/>
      <bottom style="medium"/>
    </border>
    <border>
      <left style="thick">
        <color rgb="FF000000"/>
      </left>
      <right>
        <color indexed="63"/>
      </right>
      <top style="medium"/>
      <bottom style="medium"/>
    </border>
    <border>
      <left/>
      <right style="thin"/>
      <top/>
      <bottom/>
    </border>
    <border>
      <left style="thin"/>
      <right/>
      <top/>
      <bottom/>
    </border>
    <border>
      <left/>
      <right/>
      <top style="thin"/>
      <bottom/>
    </border>
    <border>
      <left/>
      <right style="dotted"/>
      <top/>
      <bottom/>
    </border>
    <border>
      <left style="dotted"/>
      <right/>
      <top/>
      <bottom/>
    </border>
    <border>
      <left/>
      <right style="hair">
        <color rgb="FF000000"/>
      </right>
      <top/>
      <bottom/>
    </border>
    <border>
      <left/>
      <right style="thin">
        <color rgb="FF000000"/>
      </right>
      <top/>
      <bottom/>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 fillId="0" borderId="0" applyProtection="0">
      <alignment vertical="center"/>
    </xf>
    <xf numFmtId="0" fontId="4" fillId="0" borderId="0" applyProtection="0">
      <alignment vertical="center"/>
    </xf>
    <xf numFmtId="0" fontId="4" fillId="0" borderId="0">
      <alignment vertical="center"/>
      <protection/>
    </xf>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5" fillId="0" borderId="0">
      <alignment vertical="center"/>
      <protection/>
    </xf>
    <xf numFmtId="0" fontId="4"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6"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 fillId="0" borderId="0" applyProtection="0">
      <alignment vertical="center"/>
    </xf>
    <xf numFmtId="0" fontId="35" fillId="7" borderId="4" applyNumberFormat="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4" fillId="0" borderId="0" applyProtection="0">
      <alignment vertical="center"/>
    </xf>
    <xf numFmtId="0" fontId="0" fillId="0" borderId="0" applyProtection="0">
      <alignment vertical="center"/>
    </xf>
    <xf numFmtId="0" fontId="0" fillId="0" borderId="0" applyProtection="0">
      <alignment vertical="center"/>
    </xf>
    <xf numFmtId="0" fontId="4" fillId="0" borderId="0" applyProtection="0">
      <alignment vertical="center"/>
    </xf>
    <xf numFmtId="0" fontId="4" fillId="0" borderId="0" applyProtection="0">
      <alignment vertical="center"/>
    </xf>
    <xf numFmtId="0" fontId="4" fillId="0" borderId="0" applyProtection="0">
      <alignment vertical="center"/>
    </xf>
    <xf numFmtId="0" fontId="4" fillId="0" borderId="0" applyProtection="0">
      <alignment vertical="center"/>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xf>
    <xf numFmtId="0" fontId="4" fillId="0" borderId="0">
      <alignment vertical="center"/>
      <protection/>
    </xf>
    <xf numFmtId="0" fontId="0" fillId="0" borderId="0">
      <alignment vertical="center"/>
      <protection/>
    </xf>
    <xf numFmtId="0" fontId="0" fillId="0" borderId="0">
      <alignment/>
      <protection/>
    </xf>
    <xf numFmtId="0" fontId="4" fillId="0" borderId="0">
      <alignment vertical="center"/>
      <protection/>
    </xf>
    <xf numFmtId="0" fontId="16" fillId="0" borderId="0" applyNumberFormat="0" applyFill="0" applyBorder="0" applyAlignment="0" applyProtection="0"/>
    <xf numFmtId="0" fontId="36" fillId="4" borderId="0" applyNumberFormat="0" applyBorder="0" applyAlignment="0" applyProtection="0"/>
  </cellStyleXfs>
  <cellXfs count="420">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left" vertical="center"/>
    </xf>
    <xf numFmtId="0" fontId="9" fillId="0" borderId="0" xfId="94" applyNumberFormat="1" applyFont="1" applyFill="1" applyBorder="1" applyAlignment="1">
      <alignment/>
      <protection/>
    </xf>
    <xf numFmtId="0" fontId="9" fillId="0" borderId="10" xfId="94" applyNumberFormat="1" applyFont="1" applyFill="1" applyBorder="1" applyAlignment="1">
      <alignment/>
      <protection/>
    </xf>
    <xf numFmtId="0" fontId="9" fillId="0" borderId="11" xfId="94" applyNumberFormat="1" applyFont="1" applyFill="1" applyBorder="1" applyAlignment="1">
      <alignment/>
      <protection/>
    </xf>
    <xf numFmtId="0" fontId="6" fillId="0" borderId="0" xfId="94" applyNumberFormat="1" applyFont="1" applyFill="1" applyBorder="1" applyAlignment="1">
      <alignment vertical="center"/>
      <protection/>
    </xf>
    <xf numFmtId="0" fontId="9" fillId="0" borderId="12" xfId="94" applyNumberFormat="1" applyFont="1" applyFill="1" applyBorder="1" applyAlignment="1">
      <alignment/>
      <protection/>
    </xf>
    <xf numFmtId="0" fontId="11" fillId="0" borderId="0" xfId="94" applyNumberFormat="1" applyFont="1" applyFill="1" applyBorder="1" applyAlignment="1">
      <alignment horizontal="left"/>
      <protection/>
    </xf>
    <xf numFmtId="0" fontId="13" fillId="0" borderId="0" xfId="94" applyNumberFormat="1" applyFont="1" applyFill="1" applyBorder="1" applyAlignment="1">
      <alignment horizontal="left"/>
      <protection/>
    </xf>
    <xf numFmtId="0" fontId="9" fillId="0" borderId="0" xfId="94" applyNumberFormat="1" applyFont="1" applyFill="1" applyBorder="1" applyAlignment="1">
      <alignment horizontal="right"/>
      <protection/>
    </xf>
    <xf numFmtId="0" fontId="14" fillId="0" borderId="0" xfId="94" applyNumberFormat="1" applyFont="1" applyFill="1" applyBorder="1" applyAlignment="1">
      <alignment/>
      <protection/>
    </xf>
    <xf numFmtId="0" fontId="4" fillId="0" borderId="0" xfId="94" applyNumberFormat="1" applyFont="1" applyFill="1" applyBorder="1" applyAlignment="1">
      <alignment vertical="center"/>
      <protection/>
    </xf>
    <xf numFmtId="0" fontId="14" fillId="0" borderId="0" xfId="94" applyNumberFormat="1" applyFont="1" applyFill="1" applyBorder="1" applyAlignment="1">
      <alignment vertical="center"/>
      <protection/>
    </xf>
    <xf numFmtId="0" fontId="0" fillId="0" borderId="0" xfId="93">
      <alignment/>
      <protection/>
    </xf>
    <xf numFmtId="0" fontId="17" fillId="0" borderId="0" xfId="93" applyFont="1" applyAlignment="1">
      <alignment horizontal="left" vertical="center"/>
      <protection/>
    </xf>
    <xf numFmtId="0" fontId="18" fillId="0" borderId="13" xfId="93" applyFont="1" applyBorder="1" applyAlignment="1">
      <alignment vertical="top" wrapText="1"/>
      <protection/>
    </xf>
    <xf numFmtId="0" fontId="18" fillId="0" borderId="14" xfId="93" applyFont="1" applyBorder="1" applyAlignment="1">
      <alignment horizontal="justify" vertical="top" wrapText="1"/>
      <protection/>
    </xf>
    <xf numFmtId="0" fontId="18" fillId="0" borderId="15" xfId="93" applyFont="1" applyBorder="1" applyAlignment="1">
      <alignment horizontal="justify" vertical="top" wrapText="1"/>
      <protection/>
    </xf>
    <xf numFmtId="0" fontId="18" fillId="0" borderId="16" xfId="93" applyFont="1" applyBorder="1" applyAlignment="1">
      <alignment horizontal="center" vertical="top" wrapText="1"/>
      <protection/>
    </xf>
    <xf numFmtId="0" fontId="19" fillId="0" borderId="17" xfId="93" applyFont="1" applyBorder="1" applyAlignment="1">
      <alignment horizontal="center" vertical="top" wrapText="1"/>
      <protection/>
    </xf>
    <xf numFmtId="0" fontId="18" fillId="0" borderId="18" xfId="93" applyFont="1" applyBorder="1" applyAlignment="1">
      <alignment horizontal="center" vertical="top" wrapText="1"/>
      <protection/>
    </xf>
    <xf numFmtId="0" fontId="19" fillId="0" borderId="19" xfId="93" applyFont="1" applyBorder="1" applyAlignment="1">
      <alignment horizontal="center" vertical="top" wrapText="1"/>
      <protection/>
    </xf>
    <xf numFmtId="0" fontId="21" fillId="0" borderId="18" xfId="93" applyFont="1" applyBorder="1" applyAlignment="1">
      <alignment horizontal="center" vertical="top" wrapText="1"/>
      <protection/>
    </xf>
    <xf numFmtId="0" fontId="18" fillId="0" borderId="0" xfId="93" applyFont="1" applyAlignment="1">
      <alignment horizontal="justify"/>
      <protection/>
    </xf>
    <xf numFmtId="0" fontId="7" fillId="0" borderId="20" xfId="94" applyNumberFormat="1" applyFont="1" applyFill="1" applyBorder="1" applyAlignment="1">
      <alignment horizontal="center" vertical="center"/>
      <protection/>
    </xf>
    <xf numFmtId="0" fontId="14" fillId="0" borderId="10" xfId="94" applyNumberFormat="1" applyFont="1" applyFill="1" applyBorder="1" applyAlignment="1">
      <alignment horizontal="center" vertical="center"/>
      <protection/>
    </xf>
    <xf numFmtId="0" fontId="15" fillId="0" borderId="0" xfId="94" applyNumberFormat="1" applyFont="1" applyFill="1" applyBorder="1" applyAlignment="1">
      <alignment horizontal="center" vertical="center"/>
      <protection/>
    </xf>
    <xf numFmtId="0" fontId="12" fillId="0" borderId="0" xfId="94" applyNumberFormat="1" applyFont="1" applyFill="1" applyBorder="1" applyAlignment="1">
      <alignment horizontal="left"/>
      <protection/>
    </xf>
    <xf numFmtId="184" fontId="9" fillId="0" borderId="0" xfId="94" applyNumberFormat="1" applyFont="1" applyFill="1" applyBorder="1" applyAlignment="1">
      <alignment horizontal="right"/>
      <protection/>
    </xf>
    <xf numFmtId="185" fontId="9" fillId="0" borderId="0" xfId="94" applyNumberFormat="1" applyFont="1" applyFill="1" applyBorder="1" applyAlignment="1">
      <alignment horizontal="right"/>
      <protection/>
    </xf>
    <xf numFmtId="0" fontId="37" fillId="0" borderId="13" xfId="93" applyFont="1" applyBorder="1" applyAlignment="1">
      <alignment vertical="top" wrapText="1"/>
      <protection/>
    </xf>
    <xf numFmtId="0" fontId="18" fillId="0" borderId="0" xfId="93" applyFont="1" applyBorder="1" applyAlignment="1">
      <alignment vertical="top" wrapText="1"/>
      <protection/>
    </xf>
    <xf numFmtId="0" fontId="21" fillId="0" borderId="0" xfId="93" applyFont="1" applyBorder="1" applyAlignment="1">
      <alignment horizontal="center" vertical="top" wrapText="1"/>
      <protection/>
    </xf>
    <xf numFmtId="0" fontId="19" fillId="0" borderId="0" xfId="93" applyFont="1" applyBorder="1" applyAlignment="1">
      <alignment horizontal="center" vertical="top" wrapText="1"/>
      <protection/>
    </xf>
    <xf numFmtId="0" fontId="19" fillId="0" borderId="21" xfId="93" applyFont="1" applyBorder="1" applyAlignment="1">
      <alignment horizontal="center" vertical="top" wrapText="1"/>
      <protection/>
    </xf>
    <xf numFmtId="0" fontId="21" fillId="0" borderId="21" xfId="93" applyFont="1" applyBorder="1" applyAlignment="1">
      <alignment horizontal="center" vertical="top" wrapText="1"/>
      <protection/>
    </xf>
    <xf numFmtId="0" fontId="21" fillId="0" borderId="12" xfId="93" applyFont="1" applyBorder="1" applyAlignment="1">
      <alignment horizontal="center" vertical="top" wrapText="1"/>
      <protection/>
    </xf>
    <xf numFmtId="0" fontId="19" fillId="0" borderId="12" xfId="93" applyFont="1" applyBorder="1" applyAlignment="1">
      <alignment horizontal="center" vertical="top" wrapText="1"/>
      <protection/>
    </xf>
    <xf numFmtId="0" fontId="38" fillId="0" borderId="0" xfId="0" applyFont="1" applyAlignment="1">
      <alignment vertical="center"/>
    </xf>
    <xf numFmtId="0" fontId="10" fillId="0" borderId="0" xfId="94" applyNumberFormat="1" applyFont="1" applyFill="1" applyBorder="1" applyAlignment="1">
      <alignment horizontal="center"/>
      <protection/>
    </xf>
    <xf numFmtId="0" fontId="29" fillId="0" borderId="0" xfId="93" applyFont="1">
      <alignment/>
      <protection/>
    </xf>
    <xf numFmtId="0" fontId="39" fillId="0" borderId="18" xfId="93" applyFont="1" applyBorder="1" applyAlignment="1">
      <alignment horizontal="center" vertical="top" wrapText="1"/>
      <protection/>
    </xf>
    <xf numFmtId="0" fontId="40" fillId="0" borderId="19" xfId="93" applyFont="1" applyBorder="1" applyAlignment="1">
      <alignment horizontal="center" vertical="top" wrapText="1"/>
      <protection/>
    </xf>
    <xf numFmtId="0" fontId="41" fillId="0" borderId="0" xfId="0" applyFont="1" applyAlignment="1">
      <alignment vertical="center"/>
    </xf>
    <xf numFmtId="0" fontId="42" fillId="0" borderId="0" xfId="0" applyFont="1" applyAlignment="1">
      <alignment vertical="center"/>
    </xf>
    <xf numFmtId="0" fontId="82"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45" fillId="0" borderId="0" xfId="0" applyFont="1" applyAlignment="1">
      <alignment vertical="center"/>
    </xf>
    <xf numFmtId="0" fontId="8" fillId="0" borderId="0" xfId="0" applyFont="1" applyAlignment="1">
      <alignment horizontal="left" vertical="center"/>
    </xf>
    <xf numFmtId="0" fontId="44" fillId="0" borderId="0" xfId="0" applyFont="1" applyAlignment="1">
      <alignment vertical="center"/>
    </xf>
    <xf numFmtId="0" fontId="83" fillId="0" borderId="18" xfId="93" applyFont="1" applyBorder="1" applyAlignment="1">
      <alignment horizontal="center" vertical="top" wrapText="1"/>
      <protection/>
    </xf>
    <xf numFmtId="0" fontId="84" fillId="0" borderId="19" xfId="93" applyFont="1" applyBorder="1" applyAlignment="1">
      <alignment horizontal="center" vertical="top" wrapText="1"/>
      <protection/>
    </xf>
    <xf numFmtId="0" fontId="7" fillId="0" borderId="22" xfId="94" applyNumberFormat="1" applyFont="1" applyFill="1" applyBorder="1" applyAlignment="1">
      <alignment horizontal="center" vertical="center"/>
      <protection/>
    </xf>
    <xf numFmtId="0" fontId="85" fillId="0" borderId="23" xfId="0" applyFont="1" applyBorder="1" applyAlignment="1">
      <alignment horizontal="center" vertical="top" wrapText="1"/>
    </xf>
    <xf numFmtId="0" fontId="86" fillId="0" borderId="24" xfId="0" applyFont="1" applyBorder="1" applyAlignment="1">
      <alignment horizontal="center" vertical="top" wrapText="1"/>
    </xf>
    <xf numFmtId="0" fontId="87" fillId="0" borderId="25" xfId="0" applyFont="1" applyBorder="1" applyAlignment="1">
      <alignment horizontal="center" vertical="top" wrapText="1"/>
    </xf>
    <xf numFmtId="0" fontId="85" fillId="0" borderId="25" xfId="0" applyFont="1" applyBorder="1" applyAlignment="1">
      <alignment horizontal="center" vertical="top" wrapText="1"/>
    </xf>
    <xf numFmtId="0" fontId="86" fillId="0" borderId="26" xfId="0" applyFont="1" applyBorder="1" applyAlignment="1">
      <alignment horizontal="center" vertical="top" wrapText="1"/>
    </xf>
    <xf numFmtId="0" fontId="86" fillId="0" borderId="27" xfId="0" applyFont="1" applyBorder="1" applyAlignment="1">
      <alignment horizontal="center" vertical="top" wrapText="1"/>
    </xf>
    <xf numFmtId="0" fontId="0" fillId="0" borderId="28" xfId="93" applyBorder="1">
      <alignment/>
      <protection/>
    </xf>
    <xf numFmtId="0" fontId="0" fillId="0" borderId="29" xfId="93" applyBorder="1">
      <alignment/>
      <protection/>
    </xf>
    <xf numFmtId="0" fontId="21" fillId="0" borderId="25" xfId="0" applyFont="1" applyBorder="1" applyAlignment="1">
      <alignment horizontal="center" vertical="top" wrapText="1"/>
    </xf>
    <xf numFmtId="0" fontId="13" fillId="0" borderId="0" xfId="94" applyNumberFormat="1" applyFont="1" applyFill="1" applyBorder="1" applyAlignment="1">
      <alignment horizontal="right"/>
      <protection/>
    </xf>
    <xf numFmtId="0" fontId="8" fillId="0" borderId="0" xfId="0" applyFont="1" applyAlignment="1">
      <alignment vertical="center"/>
    </xf>
    <xf numFmtId="49" fontId="8" fillId="0" borderId="0" xfId="0" applyNumberFormat="1" applyFont="1" applyAlignment="1">
      <alignment vertical="center"/>
    </xf>
    <xf numFmtId="49" fontId="8" fillId="0" borderId="0" xfId="0" applyNumberFormat="1" applyFont="1" applyAlignment="1">
      <alignment horizontal="right" vertical="center"/>
    </xf>
    <xf numFmtId="0" fontId="88" fillId="0" borderId="0" xfId="0" applyFont="1" applyAlignment="1">
      <alignment vertical="center"/>
    </xf>
    <xf numFmtId="0" fontId="43" fillId="0" borderId="0" xfId="0" applyFont="1" applyAlignment="1">
      <alignment vertical="center"/>
    </xf>
    <xf numFmtId="0" fontId="45" fillId="0" borderId="0" xfId="0" applyFont="1" applyAlignment="1">
      <alignment horizontal="left" vertical="center"/>
    </xf>
    <xf numFmtId="0" fontId="42"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horizontal="left" vertical="center"/>
    </xf>
    <xf numFmtId="0" fontId="49" fillId="0" borderId="0" xfId="0" applyFont="1" applyAlignment="1">
      <alignment vertical="center"/>
    </xf>
    <xf numFmtId="0" fontId="89" fillId="0" borderId="0" xfId="0" applyFont="1" applyAlignment="1">
      <alignment vertical="center"/>
    </xf>
    <xf numFmtId="0" fontId="52" fillId="0" borderId="0" xfId="0" applyFont="1" applyAlignment="1">
      <alignment vertical="center"/>
    </xf>
    <xf numFmtId="0" fontId="6" fillId="0" borderId="30" xfId="94" applyNumberFormat="1" applyFont="1" applyFill="1" applyBorder="1" applyAlignment="1">
      <alignment vertical="center"/>
      <protection/>
    </xf>
    <xf numFmtId="0" fontId="54" fillId="0" borderId="0" xfId="94" applyNumberFormat="1" applyFont="1" applyFill="1" applyBorder="1" applyAlignment="1">
      <alignment horizontal="left"/>
      <protection/>
    </xf>
    <xf numFmtId="0" fontId="55" fillId="0" borderId="0" xfId="0" applyFont="1" applyAlignment="1">
      <alignment vertical="center"/>
    </xf>
    <xf numFmtId="0" fontId="11" fillId="0" borderId="0" xfId="94" applyNumberFormat="1" applyFont="1" applyFill="1" applyBorder="1" applyAlignment="1">
      <alignment horizontal="right"/>
      <protection/>
    </xf>
    <xf numFmtId="0" fontId="6" fillId="0" borderId="0" xfId="94" applyFont="1">
      <alignment vertical="center"/>
      <protection/>
    </xf>
    <xf numFmtId="0" fontId="6" fillId="0" borderId="31" xfId="94" applyNumberFormat="1" applyFont="1" applyFill="1" applyBorder="1" applyAlignment="1">
      <alignment vertical="center"/>
      <protection/>
    </xf>
    <xf numFmtId="0" fontId="14" fillId="24" borderId="32" xfId="94" applyNumberFormat="1" applyFont="1" applyFill="1" applyBorder="1" applyAlignment="1">
      <alignment horizontal="center" vertical="center"/>
      <protection/>
    </xf>
    <xf numFmtId="0" fontId="7" fillId="24" borderId="33" xfId="94" applyNumberFormat="1" applyFont="1" applyFill="1" applyBorder="1" applyAlignment="1">
      <alignment horizontal="center" vertical="center"/>
      <protection/>
    </xf>
    <xf numFmtId="0" fontId="63" fillId="0" borderId="34" xfId="86" applyFont="1" applyBorder="1" applyAlignment="1">
      <alignment vertical="center"/>
      <protection/>
    </xf>
    <xf numFmtId="0" fontId="6" fillId="0" borderId="35" xfId="94" applyNumberFormat="1" applyFont="1" applyFill="1" applyBorder="1" applyAlignment="1">
      <alignment vertical="center"/>
      <protection/>
    </xf>
    <xf numFmtId="0" fontId="6" fillId="0" borderId="36" xfId="94" applyNumberFormat="1" applyFont="1" applyFill="1" applyBorder="1" applyAlignment="1">
      <alignment vertical="center"/>
      <protection/>
    </xf>
    <xf numFmtId="0" fontId="63" fillId="0" borderId="37" xfId="86" applyFont="1" applyBorder="1" applyAlignment="1">
      <alignment vertical="center"/>
      <protection/>
    </xf>
    <xf numFmtId="0" fontId="63" fillId="0" borderId="38" xfId="86" applyFont="1" applyBorder="1" applyAlignment="1">
      <alignment vertical="center"/>
      <protection/>
    </xf>
    <xf numFmtId="0" fontId="7" fillId="0" borderId="39" xfId="94" applyNumberFormat="1" applyFont="1" applyFill="1" applyBorder="1" applyAlignment="1">
      <alignment horizontal="center" vertical="center"/>
      <protection/>
    </xf>
    <xf numFmtId="0" fontId="7" fillId="0" borderId="40" xfId="94" applyNumberFormat="1" applyFont="1" applyFill="1" applyBorder="1" applyAlignment="1">
      <alignment horizontal="center" vertical="center"/>
      <protection/>
    </xf>
    <xf numFmtId="0" fontId="14" fillId="0" borderId="41" xfId="94" applyNumberFormat="1" applyFont="1" applyFill="1" applyBorder="1" applyAlignment="1">
      <alignment horizontal="center" vertical="center"/>
      <protection/>
    </xf>
    <xf numFmtId="0" fontId="61" fillId="0" borderId="0" xfId="0" applyFont="1" applyAlignment="1">
      <alignment horizontal="center" vertical="center"/>
    </xf>
    <xf numFmtId="0" fontId="38" fillId="0" borderId="0" xfId="0" applyFont="1" applyAlignment="1">
      <alignment horizontal="left" vertical="center" indent="4"/>
    </xf>
    <xf numFmtId="0" fontId="90" fillId="0" borderId="0" xfId="0" applyFont="1" applyAlignment="1">
      <alignment horizontal="center" vertical="center"/>
    </xf>
    <xf numFmtId="0" fontId="56" fillId="0" borderId="0" xfId="0" applyFont="1" applyAlignment="1">
      <alignment horizontal="center" vertical="center"/>
    </xf>
    <xf numFmtId="0" fontId="44" fillId="0" borderId="0" xfId="0" applyFont="1" applyAlignment="1">
      <alignment horizontal="left" vertical="center"/>
    </xf>
    <xf numFmtId="0" fontId="91" fillId="0" borderId="0" xfId="0" applyFont="1" applyAlignment="1">
      <alignment horizontal="center" vertical="center" wrapText="1"/>
    </xf>
    <xf numFmtId="0" fontId="10" fillId="0" borderId="0" xfId="94" applyFont="1" applyAlignment="1">
      <alignment horizontal="center" vertical="center"/>
      <protection/>
    </xf>
    <xf numFmtId="0" fontId="63" fillId="0" borderId="38" xfId="86" applyFont="1" applyBorder="1" applyAlignment="1">
      <alignment horizontal="center" vertical="center"/>
      <protection/>
    </xf>
    <xf numFmtId="0" fontId="63" fillId="0" borderId="42" xfId="86" applyFont="1" applyBorder="1" applyAlignment="1">
      <alignment horizontal="center" vertical="center"/>
      <protection/>
    </xf>
    <xf numFmtId="0" fontId="63" fillId="0" borderId="43" xfId="86" applyFont="1" applyBorder="1" applyAlignment="1">
      <alignment horizontal="center" vertical="center"/>
      <protection/>
    </xf>
    <xf numFmtId="0" fontId="15" fillId="0" borderId="42" xfId="94" applyFont="1" applyBorder="1" applyAlignment="1">
      <alignment horizontal="center" vertical="center"/>
      <protection/>
    </xf>
    <xf numFmtId="0" fontId="15" fillId="0" borderId="44" xfId="94" applyFont="1" applyBorder="1" applyAlignment="1">
      <alignment horizontal="center" vertical="center"/>
      <protection/>
    </xf>
    <xf numFmtId="0" fontId="14" fillId="0" borderId="11" xfId="94" applyNumberFormat="1" applyFont="1" applyFill="1" applyBorder="1" applyAlignment="1">
      <alignment horizontal="center" vertical="center"/>
      <protection/>
    </xf>
    <xf numFmtId="0" fontId="14" fillId="0" borderId="20" xfId="94" applyNumberFormat="1" applyFont="1" applyFill="1" applyBorder="1" applyAlignment="1">
      <alignment horizontal="center" vertical="center"/>
      <protection/>
    </xf>
    <xf numFmtId="0" fontId="63" fillId="0" borderId="37" xfId="86" applyFont="1" applyBorder="1" applyAlignment="1">
      <alignment horizontal="center" vertical="center"/>
      <protection/>
    </xf>
    <xf numFmtId="0" fontId="63" fillId="0" borderId="45" xfId="86" applyFont="1" applyBorder="1" applyAlignment="1">
      <alignment horizontal="center" vertical="center"/>
      <protection/>
    </xf>
    <xf numFmtId="0" fontId="92" fillId="0" borderId="0" xfId="94" applyNumberFormat="1" applyFont="1" applyFill="1" applyBorder="1" applyAlignment="1">
      <alignment horizontal="center"/>
      <protection/>
    </xf>
    <xf numFmtId="0" fontId="92" fillId="0" borderId="12" xfId="94" applyNumberFormat="1" applyFont="1" applyFill="1" applyBorder="1" applyAlignment="1">
      <alignment horizontal="center"/>
      <protection/>
    </xf>
    <xf numFmtId="0" fontId="93" fillId="0" borderId="0" xfId="94" applyNumberFormat="1" applyFont="1" applyFill="1" applyBorder="1" applyAlignment="1">
      <alignment horizontal="left"/>
      <protection/>
    </xf>
    <xf numFmtId="0" fontId="93" fillId="0" borderId="12" xfId="94" applyNumberFormat="1" applyFont="1" applyFill="1" applyBorder="1" applyAlignment="1">
      <alignment horizontal="left"/>
      <protection/>
    </xf>
    <xf numFmtId="0" fontId="14" fillId="0" borderId="40" xfId="94" applyNumberFormat="1" applyFont="1" applyFill="1" applyBorder="1" applyAlignment="1">
      <alignment horizontal="center" vertical="center"/>
      <protection/>
    </xf>
    <xf numFmtId="0" fontId="14" fillId="0" borderId="46" xfId="94" applyNumberFormat="1" applyFont="1" applyFill="1" applyBorder="1" applyAlignment="1">
      <alignment horizontal="center" vertical="center"/>
      <protection/>
    </xf>
    <xf numFmtId="0" fontId="14" fillId="0" borderId="47" xfId="94" applyNumberFormat="1" applyFont="1" applyFill="1" applyBorder="1" applyAlignment="1">
      <alignment horizontal="center" vertical="center"/>
      <protection/>
    </xf>
    <xf numFmtId="0" fontId="14" fillId="0" borderId="48" xfId="94" applyNumberFormat="1" applyFont="1" applyFill="1" applyBorder="1" applyAlignment="1">
      <alignment horizontal="center" vertical="center"/>
      <protection/>
    </xf>
    <xf numFmtId="0" fontId="15" fillId="0" borderId="49" xfId="94" applyNumberFormat="1" applyFont="1" applyFill="1" applyBorder="1" applyAlignment="1">
      <alignment horizontal="center" vertical="center"/>
      <protection/>
    </xf>
    <xf numFmtId="0" fontId="15" fillId="0" borderId="50" xfId="94" applyNumberFormat="1" applyFont="1" applyFill="1" applyBorder="1" applyAlignment="1">
      <alignment horizontal="center" vertical="center"/>
      <protection/>
    </xf>
    <xf numFmtId="0" fontId="10" fillId="0" borderId="0" xfId="94" applyNumberFormat="1" applyFont="1" applyFill="1" applyBorder="1" applyAlignment="1">
      <alignment horizontal="center"/>
      <protection/>
    </xf>
    <xf numFmtId="0" fontId="63" fillId="0" borderId="34" xfId="86" applyFont="1" applyBorder="1" applyAlignment="1">
      <alignment horizontal="center" vertical="center"/>
      <protection/>
    </xf>
    <xf numFmtId="0" fontId="63" fillId="0" borderId="51" xfId="86" applyFont="1" applyBorder="1" applyAlignment="1">
      <alignment horizontal="center" vertical="center"/>
      <protection/>
    </xf>
    <xf numFmtId="0" fontId="14" fillId="0" borderId="52" xfId="94" applyNumberFormat="1" applyFont="1" applyFill="1" applyBorder="1" applyAlignment="1">
      <alignment horizontal="center" vertical="center"/>
      <protection/>
    </xf>
    <xf numFmtId="0" fontId="14" fillId="0" borderId="53" xfId="94" applyNumberFormat="1" applyFont="1" applyFill="1" applyBorder="1" applyAlignment="1">
      <alignment horizontal="center" vertical="center"/>
      <protection/>
    </xf>
    <xf numFmtId="0" fontId="63" fillId="0" borderId="54" xfId="86" applyFont="1" applyBorder="1" applyAlignment="1">
      <alignment horizontal="center" vertical="center"/>
      <protection/>
    </xf>
    <xf numFmtId="0" fontId="15" fillId="0" borderId="55" xfId="94" applyFont="1" applyBorder="1" applyAlignment="1">
      <alignment horizontal="center" vertical="center"/>
      <protection/>
    </xf>
    <xf numFmtId="0" fontId="15" fillId="0" borderId="56" xfId="94" applyFont="1" applyBorder="1" applyAlignment="1">
      <alignment horizontal="center" vertical="center"/>
      <protection/>
    </xf>
    <xf numFmtId="0" fontId="62" fillId="0" borderId="0" xfId="94" applyNumberFormat="1" applyFont="1" applyFill="1" applyBorder="1" applyAlignment="1">
      <alignment horizontal="left"/>
      <protection/>
    </xf>
    <xf numFmtId="0" fontId="62" fillId="0" borderId="12" xfId="94" applyNumberFormat="1" applyFont="1" applyFill="1" applyBorder="1" applyAlignment="1">
      <alignment horizontal="left"/>
      <protection/>
    </xf>
    <xf numFmtId="0" fontId="14" fillId="0" borderId="57" xfId="94" applyNumberFormat="1" applyFont="1" applyFill="1" applyBorder="1" applyAlignment="1">
      <alignment horizontal="center" vertical="center"/>
      <protection/>
    </xf>
    <xf numFmtId="0" fontId="12" fillId="0" borderId="0" xfId="94" applyNumberFormat="1" applyFont="1" applyFill="1" applyBorder="1" applyAlignment="1">
      <alignment horizontal="left" vertical="top" wrapText="1"/>
      <protection/>
    </xf>
    <xf numFmtId="0" fontId="15" fillId="0" borderId="58" xfId="94" applyNumberFormat="1" applyFont="1" applyFill="1" applyBorder="1" applyAlignment="1">
      <alignment horizontal="center" vertical="center"/>
      <protection/>
    </xf>
    <xf numFmtId="0" fontId="15" fillId="0" borderId="59" xfId="94" applyNumberFormat="1" applyFont="1" applyFill="1" applyBorder="1" applyAlignment="1">
      <alignment horizontal="center" vertical="center"/>
      <protection/>
    </xf>
    <xf numFmtId="0" fontId="9" fillId="0" borderId="0" xfId="94" applyNumberFormat="1" applyFont="1" applyFill="1" applyBorder="1" applyAlignment="1">
      <alignment horizontal="left"/>
      <protection/>
    </xf>
    <xf numFmtId="0" fontId="0" fillId="0" borderId="0" xfId="0" applyBorder="1" applyAlignment="1">
      <alignment/>
    </xf>
    <xf numFmtId="0" fontId="63" fillId="0" borderId="60" xfId="86" applyFont="1" applyBorder="1" applyAlignment="1">
      <alignment horizontal="center" vertical="center"/>
      <protection/>
    </xf>
    <xf numFmtId="0" fontId="15" fillId="0" borderId="55" xfId="94" applyNumberFormat="1" applyFont="1" applyFill="1" applyBorder="1" applyAlignment="1">
      <alignment horizontal="center" vertical="center"/>
      <protection/>
    </xf>
    <xf numFmtId="0" fontId="15" fillId="0" borderId="56" xfId="94" applyNumberFormat="1" applyFont="1" applyFill="1" applyBorder="1" applyAlignment="1">
      <alignment horizontal="center" vertical="center"/>
      <protection/>
    </xf>
    <xf numFmtId="0" fontId="15" fillId="0" borderId="61" xfId="94" applyFont="1" applyBorder="1" applyAlignment="1">
      <alignment horizontal="center" vertical="center"/>
      <protection/>
    </xf>
    <xf numFmtId="0" fontId="15" fillId="0" borderId="62" xfId="94" applyFont="1" applyBorder="1" applyAlignment="1">
      <alignment horizontal="center" vertical="center"/>
      <protection/>
    </xf>
    <xf numFmtId="0" fontId="59" fillId="0" borderId="63" xfId="94" applyNumberFormat="1" applyFont="1" applyFill="1" applyBorder="1" applyAlignment="1">
      <alignment horizontal="center" vertical="center"/>
      <protection/>
    </xf>
    <xf numFmtId="0" fontId="59" fillId="0" borderId="0" xfId="94" applyNumberFormat="1" applyFont="1" applyFill="1" applyBorder="1" applyAlignment="1">
      <alignment horizontal="center" vertical="center"/>
      <protection/>
    </xf>
    <xf numFmtId="0" fontId="60" fillId="0" borderId="64" xfId="0" applyFont="1" applyBorder="1" applyAlignment="1">
      <alignment vertical="center"/>
    </xf>
    <xf numFmtId="0" fontId="60" fillId="0" borderId="63" xfId="0" applyFont="1" applyBorder="1" applyAlignment="1">
      <alignment vertical="center"/>
    </xf>
    <xf numFmtId="0" fontId="60" fillId="0" borderId="0" xfId="0" applyFont="1" applyBorder="1" applyAlignment="1">
      <alignment vertical="center"/>
    </xf>
    <xf numFmtId="0" fontId="60" fillId="0" borderId="65" xfId="0" applyFont="1" applyBorder="1" applyAlignment="1">
      <alignment vertical="center"/>
    </xf>
    <xf numFmtId="0" fontId="60" fillId="0" borderId="12" xfId="0" applyFont="1" applyBorder="1" applyAlignment="1">
      <alignment vertical="center"/>
    </xf>
    <xf numFmtId="0" fontId="60" fillId="0" borderId="66" xfId="0" applyFont="1" applyBorder="1" applyAlignment="1">
      <alignment vertical="center"/>
    </xf>
    <xf numFmtId="0" fontId="14" fillId="24" borderId="33" xfId="94" applyNumberFormat="1" applyFont="1" applyFill="1" applyBorder="1" applyAlignment="1">
      <alignment horizontal="center" vertical="center"/>
      <protection/>
    </xf>
    <xf numFmtId="0" fontId="14" fillId="24" borderId="67" xfId="94" applyNumberFormat="1" applyFont="1" applyFill="1" applyBorder="1" applyAlignment="1">
      <alignment horizontal="center" vertical="center"/>
      <protection/>
    </xf>
    <xf numFmtId="0" fontId="14" fillId="24" borderId="28" xfId="94" applyNumberFormat="1" applyFont="1" applyFill="1" applyBorder="1" applyAlignment="1">
      <alignment horizontal="center" vertical="center"/>
      <protection/>
    </xf>
    <xf numFmtId="0" fontId="14" fillId="24" borderId="68" xfId="94" applyNumberFormat="1" applyFont="1" applyFill="1" applyBorder="1" applyAlignment="1">
      <alignment horizontal="center" vertical="center"/>
      <protection/>
    </xf>
    <xf numFmtId="0" fontId="11" fillId="0" borderId="0" xfId="94" applyNumberFormat="1" applyFont="1" applyFill="1" applyBorder="1" applyAlignment="1">
      <alignment horizontal="center"/>
      <protection/>
    </xf>
    <xf numFmtId="0" fontId="94" fillId="0" borderId="0" xfId="94" applyNumberFormat="1" applyFont="1" applyFill="1" applyBorder="1" applyAlignment="1">
      <alignment horizontal="left"/>
      <protection/>
    </xf>
    <xf numFmtId="0" fontId="94" fillId="0" borderId="12" xfId="94" applyNumberFormat="1" applyFont="1" applyFill="1" applyBorder="1" applyAlignment="1">
      <alignment horizontal="left"/>
      <protection/>
    </xf>
    <xf numFmtId="0" fontId="10" fillId="0" borderId="0" xfId="94" applyNumberFormat="1" applyFont="1" applyFill="1" applyBorder="1" applyAlignment="1">
      <alignment horizontal="center" vertical="center"/>
      <protection/>
    </xf>
    <xf numFmtId="0" fontId="15" fillId="0" borderId="69" xfId="94" applyFont="1" applyBorder="1" applyAlignment="1">
      <alignment horizontal="center" vertical="center"/>
      <protection/>
    </xf>
    <xf numFmtId="0" fontId="15" fillId="0" borderId="70" xfId="94" applyFont="1" applyBorder="1" applyAlignment="1">
      <alignment horizontal="center" vertical="center"/>
      <protection/>
    </xf>
    <xf numFmtId="0" fontId="46" fillId="24" borderId="28" xfId="94" applyNumberFormat="1" applyFont="1" applyFill="1" applyBorder="1" applyAlignment="1">
      <alignment horizontal="center" vertical="center"/>
      <protection/>
    </xf>
    <xf numFmtId="0" fontId="46" fillId="24" borderId="27" xfId="94" applyNumberFormat="1" applyFont="1" applyFill="1" applyBorder="1" applyAlignment="1">
      <alignment horizontal="center" vertical="center"/>
      <protection/>
    </xf>
    <xf numFmtId="0" fontId="15" fillId="0" borderId="45" xfId="94" applyFont="1" applyBorder="1" applyAlignment="1">
      <alignment horizontal="center" vertical="center"/>
      <protection/>
    </xf>
    <xf numFmtId="0" fontId="15" fillId="0" borderId="71" xfId="94" applyFont="1" applyBorder="1" applyAlignment="1">
      <alignment horizontal="center" vertical="center"/>
      <protection/>
    </xf>
    <xf numFmtId="0" fontId="15" fillId="0" borderId="72" xfId="94" applyFont="1" applyBorder="1" applyAlignment="1">
      <alignment horizontal="center" vertical="center"/>
      <protection/>
    </xf>
    <xf numFmtId="0" fontId="15" fillId="0" borderId="73" xfId="94" applyFont="1" applyBorder="1" applyAlignment="1">
      <alignment horizontal="center" vertical="center"/>
      <protection/>
    </xf>
    <xf numFmtId="0" fontId="15" fillId="0" borderId="12" xfId="94" applyFont="1" applyBorder="1" applyAlignment="1">
      <alignment horizontal="center" vertical="center"/>
      <protection/>
    </xf>
    <xf numFmtId="0" fontId="15" fillId="0" borderId="66" xfId="94" applyFont="1" applyBorder="1" applyAlignment="1">
      <alignment horizontal="center" vertical="center"/>
      <protection/>
    </xf>
    <xf numFmtId="0" fontId="19" fillId="0" borderId="74" xfId="0" applyFont="1" applyBorder="1" applyAlignment="1">
      <alignment horizontal="center" vertical="top" wrapText="1"/>
    </xf>
    <xf numFmtId="0" fontId="19" fillId="0" borderId="27" xfId="0" applyFont="1" applyBorder="1" applyAlignment="1">
      <alignment horizontal="center" vertical="top" wrapText="1"/>
    </xf>
    <xf numFmtId="0" fontId="95" fillId="0" borderId="0" xfId="89" applyFont="1">
      <alignment vertical="center"/>
    </xf>
    <xf numFmtId="0" fontId="96" fillId="0" borderId="0" xfId="89" applyFont="1" applyAlignment="1">
      <alignment horizontal="center" vertical="center"/>
    </xf>
    <xf numFmtId="0" fontId="97" fillId="0" borderId="0" xfId="0" applyFont="1" applyAlignment="1">
      <alignment vertical="center"/>
    </xf>
    <xf numFmtId="0" fontId="95" fillId="0" borderId="0" xfId="89" applyFont="1" applyAlignment="1">
      <alignment horizontal="center" vertical="center"/>
    </xf>
    <xf numFmtId="0" fontId="96" fillId="0" borderId="0" xfId="0" applyFont="1" applyAlignment="1">
      <alignment/>
    </xf>
    <xf numFmtId="0" fontId="3" fillId="0" borderId="0" xfId="89" applyFont="1">
      <alignment vertical="center"/>
    </xf>
    <xf numFmtId="183" fontId="95" fillId="0" borderId="0" xfId="89" applyNumberFormat="1" applyFont="1">
      <alignment vertical="center"/>
    </xf>
    <xf numFmtId="10" fontId="95" fillId="0" borderId="0" xfId="89" applyNumberFormat="1" applyFont="1" applyAlignment="1">
      <alignment horizontal="center" vertical="center"/>
    </xf>
    <xf numFmtId="0" fontId="96" fillId="0" borderId="0" xfId="89" applyFont="1">
      <alignment vertical="center"/>
    </xf>
    <xf numFmtId="0" fontId="96" fillId="0" borderId="0" xfId="89" applyFont="1" applyAlignment="1">
      <alignment horizontal="center" vertical="center"/>
    </xf>
    <xf numFmtId="0" fontId="98" fillId="0" borderId="0" xfId="89" applyFont="1" applyAlignment="1">
      <alignment horizontal="left" vertical="center"/>
    </xf>
    <xf numFmtId="0" fontId="95" fillId="0" borderId="0" xfId="89" applyFont="1" applyAlignment="1">
      <alignment horizontal="right" vertical="center"/>
    </xf>
    <xf numFmtId="0" fontId="96" fillId="0" borderId="0" xfId="0" applyFont="1" applyAlignment="1">
      <alignment horizontal="right"/>
    </xf>
    <xf numFmtId="0" fontId="95" fillId="25" borderId="0" xfId="89" applyFont="1" applyFill="1">
      <alignment vertical="center"/>
    </xf>
    <xf numFmtId="0" fontId="96" fillId="0" borderId="0" xfId="89" applyFont="1" applyAlignment="1">
      <alignment horizontal="left" vertical="center"/>
    </xf>
    <xf numFmtId="0" fontId="96" fillId="0" borderId="0" xfId="89" applyFont="1" applyAlignment="1">
      <alignment horizontal="right" vertical="center"/>
    </xf>
    <xf numFmtId="0" fontId="99" fillId="0" borderId="0" xfId="89" applyFont="1">
      <alignment vertical="center"/>
    </xf>
    <xf numFmtId="0" fontId="99" fillId="0" borderId="0" xfId="89" applyFont="1" applyAlignment="1">
      <alignment horizontal="left" vertical="center"/>
    </xf>
    <xf numFmtId="0" fontId="97" fillId="0" borderId="0" xfId="0" applyFont="1" applyAlignment="1">
      <alignment vertical="center"/>
    </xf>
    <xf numFmtId="0" fontId="100" fillId="0" borderId="0" xfId="89" applyFont="1">
      <alignment vertical="center"/>
    </xf>
    <xf numFmtId="0" fontId="100" fillId="0" borderId="0" xfId="0" applyFont="1" applyAlignment="1">
      <alignment vertical="center"/>
    </xf>
    <xf numFmtId="0" fontId="97" fillId="25" borderId="0" xfId="0" applyFont="1" applyFill="1" applyAlignment="1">
      <alignment horizontal="left" vertical="center"/>
    </xf>
    <xf numFmtId="0" fontId="95" fillId="0" borderId="0" xfId="0" applyFont="1" applyAlignment="1">
      <alignment horizontal="left" vertical="center"/>
    </xf>
    <xf numFmtId="0" fontId="99" fillId="0" borderId="0" xfId="0" applyFont="1" applyAlignment="1">
      <alignment horizontal="center" vertical="center"/>
    </xf>
    <xf numFmtId="0" fontId="97" fillId="0" borderId="0" xfId="0" applyFont="1" applyAlignment="1">
      <alignment horizontal="left" vertical="center"/>
    </xf>
    <xf numFmtId="0" fontId="95" fillId="0" borderId="0" xfId="89" applyFont="1" applyAlignment="1">
      <alignment horizontal="left" vertical="center"/>
    </xf>
    <xf numFmtId="0" fontId="95" fillId="0" borderId="0" xfId="0" applyFont="1" applyAlignment="1">
      <alignment horizontal="right" vertical="center"/>
    </xf>
    <xf numFmtId="0" fontId="95" fillId="25" borderId="0" xfId="0" applyFont="1" applyFill="1" applyAlignment="1">
      <alignment horizontal="left" vertical="center"/>
    </xf>
    <xf numFmtId="0" fontId="99" fillId="0" borderId="0" xfId="0" applyFont="1" applyAlignment="1">
      <alignment horizontal="left" vertical="center"/>
    </xf>
    <xf numFmtId="0" fontId="100" fillId="0" borderId="0" xfId="0" applyFont="1" applyAlignment="1">
      <alignment horizontal="left" vertical="center"/>
    </xf>
    <xf numFmtId="0" fontId="3" fillId="0" borderId="0" xfId="92" applyFont="1">
      <alignment vertical="center"/>
      <protection/>
    </xf>
    <xf numFmtId="0" fontId="97" fillId="25" borderId="0" xfId="89" applyFont="1" applyFill="1">
      <alignment vertical="center"/>
    </xf>
    <xf numFmtId="0" fontId="97" fillId="0" borderId="0" xfId="89" applyFont="1" applyAlignment="1">
      <alignment horizontal="center" vertical="center"/>
    </xf>
    <xf numFmtId="0" fontId="95" fillId="0" borderId="0" xfId="0" applyFont="1" applyAlignment="1">
      <alignment vertical="center"/>
    </xf>
    <xf numFmtId="0" fontId="95" fillId="0" borderId="0" xfId="0" applyFont="1" applyAlignment="1">
      <alignment/>
    </xf>
    <xf numFmtId="0" fontId="95" fillId="0" borderId="0" xfId="0" applyFont="1" applyAlignment="1">
      <alignment horizontal="right"/>
    </xf>
    <xf numFmtId="0" fontId="6" fillId="0" borderId="0" xfId="0" applyFont="1" applyAlignment="1">
      <alignment vertical="center"/>
    </xf>
    <xf numFmtId="0" fontId="97" fillId="0" borderId="0" xfId="89" applyFont="1">
      <alignment vertical="center"/>
    </xf>
    <xf numFmtId="0" fontId="0" fillId="0" borderId="0" xfId="70">
      <alignment vertical="center"/>
    </xf>
    <xf numFmtId="0" fontId="0" fillId="0" borderId="0" xfId="75" applyFont="1" applyAlignment="1">
      <alignment/>
    </xf>
    <xf numFmtId="0" fontId="96" fillId="0" borderId="0" xfId="75" applyFont="1">
      <alignment vertical="center"/>
    </xf>
    <xf numFmtId="0" fontId="4" fillId="0" borderId="0" xfId="75" applyAlignment="1">
      <alignment/>
    </xf>
    <xf numFmtId="0" fontId="6" fillId="0" borderId="0" xfId="70" applyFont="1">
      <alignment vertical="center"/>
    </xf>
    <xf numFmtId="0" fontId="6" fillId="0" borderId="0" xfId="74" applyFont="1">
      <alignment vertical="center"/>
    </xf>
    <xf numFmtId="0" fontId="6" fillId="0" borderId="0" xfId="69" applyFont="1" applyAlignment="1">
      <alignment/>
    </xf>
    <xf numFmtId="0" fontId="6" fillId="0" borderId="0" xfId="89" applyFont="1" applyAlignment="1">
      <alignment horizontal="left" vertical="center"/>
    </xf>
    <xf numFmtId="0" fontId="6" fillId="0" borderId="0" xfId="89" applyFont="1" applyAlignment="1">
      <alignment horizontal="right" vertical="center"/>
    </xf>
    <xf numFmtId="0" fontId="3" fillId="0" borderId="0" xfId="69" applyFont="1" applyAlignment="1">
      <alignment horizontal="right"/>
    </xf>
    <xf numFmtId="0" fontId="101" fillId="0" borderId="0" xfId="89" applyFont="1">
      <alignment vertical="center"/>
    </xf>
    <xf numFmtId="0" fontId="102" fillId="0" borderId="0" xfId="74" applyFont="1">
      <alignment vertical="center"/>
    </xf>
    <xf numFmtId="0" fontId="6" fillId="0" borderId="0" xfId="75" applyFont="1" applyAlignment="1">
      <alignment/>
    </xf>
    <xf numFmtId="0" fontId="96" fillId="25" borderId="0" xfId="75" applyFont="1" applyFill="1">
      <alignment vertical="center"/>
    </xf>
    <xf numFmtId="0" fontId="96" fillId="25" borderId="0" xfId="0" applyFont="1" applyFill="1" applyAlignment="1">
      <alignment/>
    </xf>
    <xf numFmtId="0" fontId="96" fillId="25" borderId="0" xfId="89" applyFont="1" applyFill="1" applyAlignment="1">
      <alignment horizontal="left" vertical="center"/>
    </xf>
    <xf numFmtId="0" fontId="96" fillId="25" borderId="0" xfId="89" applyFont="1" applyFill="1" applyAlignment="1">
      <alignment horizontal="right" vertical="center"/>
    </xf>
    <xf numFmtId="0" fontId="95" fillId="25" borderId="0" xfId="0" applyFont="1" applyFill="1" applyAlignment="1">
      <alignment horizontal="right"/>
    </xf>
    <xf numFmtId="0" fontId="97" fillId="25" borderId="0" xfId="75" applyFont="1" applyFill="1">
      <alignment vertical="center"/>
    </xf>
    <xf numFmtId="0" fontId="103" fillId="25" borderId="0" xfId="89" applyFont="1" applyFill="1">
      <alignment vertical="center"/>
    </xf>
    <xf numFmtId="0" fontId="104" fillId="0" borderId="0" xfId="75" applyFont="1">
      <alignment vertical="center"/>
    </xf>
    <xf numFmtId="0" fontId="105" fillId="0" borderId="0" xfId="89" applyFont="1">
      <alignment vertical="center"/>
    </xf>
    <xf numFmtId="0" fontId="104" fillId="0" borderId="0" xfId="0" applyFont="1" applyAlignment="1">
      <alignment/>
    </xf>
    <xf numFmtId="0" fontId="104" fillId="0" borderId="0" xfId="89" applyFont="1" applyAlignment="1">
      <alignment horizontal="left" vertical="center"/>
    </xf>
    <xf numFmtId="0" fontId="104" fillId="0" borderId="0" xfId="89" applyFont="1" applyAlignment="1">
      <alignment horizontal="right" vertical="center"/>
    </xf>
    <xf numFmtId="0" fontId="104" fillId="0" borderId="0" xfId="0" applyFont="1" applyAlignment="1">
      <alignment horizontal="right"/>
    </xf>
    <xf numFmtId="0" fontId="103" fillId="0" borderId="0" xfId="89" applyFont="1">
      <alignment vertical="center"/>
    </xf>
    <xf numFmtId="0" fontId="3" fillId="25" borderId="0" xfId="89" applyFont="1" applyFill="1">
      <alignment vertical="center"/>
    </xf>
    <xf numFmtId="0" fontId="6" fillId="0" borderId="0" xfId="89" applyFont="1" applyAlignment="1">
      <alignment horizontal="center" vertical="center"/>
    </xf>
    <xf numFmtId="0" fontId="5" fillId="0" borderId="0" xfId="46">
      <alignment vertical="center"/>
      <protection/>
    </xf>
    <xf numFmtId="0" fontId="3" fillId="0" borderId="0" xfId="0" applyFont="1" applyAlignment="1">
      <alignment vertical="center"/>
    </xf>
    <xf numFmtId="0" fontId="3" fillId="0" borderId="0" xfId="89" applyFont="1" applyAlignment="1">
      <alignment horizontal="center" vertical="center"/>
    </xf>
    <xf numFmtId="0" fontId="6" fillId="0" borderId="0" xfId="0" applyFont="1" applyAlignment="1">
      <alignment/>
    </xf>
    <xf numFmtId="183" fontId="3" fillId="0" borderId="0" xfId="89" applyNumberFormat="1" applyFont="1">
      <alignment vertical="center"/>
    </xf>
    <xf numFmtId="10" fontId="3" fillId="0" borderId="0" xfId="89" applyNumberFormat="1" applyFont="1" applyAlignment="1">
      <alignment horizontal="center" vertical="center"/>
    </xf>
    <xf numFmtId="0" fontId="6" fillId="0" borderId="0" xfId="89" applyFont="1">
      <alignment vertical="center"/>
    </xf>
    <xf numFmtId="0" fontId="6" fillId="0" borderId="0" xfId="89" applyFont="1" applyAlignment="1">
      <alignment horizontal="center" vertical="center"/>
    </xf>
    <xf numFmtId="0" fontId="3" fillId="0" borderId="0" xfId="89" applyFont="1" applyAlignment="1">
      <alignment horizontal="right" vertical="center"/>
    </xf>
    <xf numFmtId="0" fontId="6" fillId="0" borderId="0" xfId="0" applyFont="1" applyAlignment="1">
      <alignment horizontal="right"/>
    </xf>
    <xf numFmtId="0" fontId="70" fillId="0" borderId="55" xfId="89" applyFont="1" applyBorder="1" applyAlignment="1">
      <alignment horizontal="left" vertical="center"/>
    </xf>
    <xf numFmtId="0" fontId="6" fillId="0" borderId="0" xfId="89" applyFont="1" applyAlignment="1">
      <alignment horizontal="left" vertical="center" shrinkToFit="1"/>
    </xf>
    <xf numFmtId="0" fontId="6" fillId="0" borderId="0" xfId="70" applyFont="1" applyAlignment="1">
      <alignment/>
    </xf>
    <xf numFmtId="0" fontId="6" fillId="0" borderId="0" xfId="70" applyFont="1" applyAlignment="1">
      <alignment horizontal="right"/>
    </xf>
    <xf numFmtId="0" fontId="3" fillId="0" borderId="0" xfId="75" applyFont="1" applyAlignment="1">
      <alignment/>
    </xf>
    <xf numFmtId="0" fontId="102" fillId="0" borderId="0" xfId="89" applyFont="1" applyAlignment="1">
      <alignment horizontal="left" vertical="center" shrinkToFit="1"/>
    </xf>
    <xf numFmtId="0" fontId="102" fillId="0" borderId="0" xfId="89" applyFont="1">
      <alignment vertical="center"/>
    </xf>
    <xf numFmtId="0" fontId="6" fillId="0" borderId="0" xfId="75" applyFont="1">
      <alignment vertical="center"/>
    </xf>
    <xf numFmtId="0" fontId="3" fillId="0" borderId="0" xfId="89" applyFont="1" applyAlignment="1">
      <alignment horizontal="left" vertical="center"/>
    </xf>
    <xf numFmtId="0" fontId="6" fillId="0" borderId="0" xfId="68" applyFont="1" applyAlignment="1">
      <alignment/>
    </xf>
    <xf numFmtId="0" fontId="6" fillId="0" borderId="0" xfId="68" applyFont="1" applyAlignment="1">
      <alignment horizontal="right"/>
    </xf>
    <xf numFmtId="0" fontId="3" fillId="0" borderId="0" xfId="74" applyFont="1" applyAlignment="1">
      <alignment/>
    </xf>
    <xf numFmtId="0" fontId="95" fillId="0" borderId="0" xfId="0" applyFont="1" applyAlignment="1">
      <alignment vertical="center"/>
    </xf>
    <xf numFmtId="0" fontId="96" fillId="0" borderId="0" xfId="70" applyFont="1" applyAlignment="1">
      <alignment/>
    </xf>
    <xf numFmtId="0" fontId="96" fillId="0" borderId="0" xfId="70" applyFont="1" applyAlignment="1">
      <alignment horizontal="right"/>
    </xf>
    <xf numFmtId="0" fontId="96" fillId="0" borderId="0" xfId="75" applyFont="1" applyAlignment="1">
      <alignment/>
    </xf>
    <xf numFmtId="0" fontId="101" fillId="25" borderId="0" xfId="89" applyFont="1" applyFill="1">
      <alignment vertical="center"/>
    </xf>
    <xf numFmtId="0" fontId="101" fillId="25" borderId="0" xfId="0" applyFont="1" applyFill="1" applyAlignment="1">
      <alignment vertical="center"/>
    </xf>
    <xf numFmtId="0" fontId="70" fillId="0" borderId="0" xfId="89" applyFont="1" applyAlignment="1">
      <alignment horizontal="left" vertical="center"/>
    </xf>
    <xf numFmtId="0" fontId="70" fillId="0" borderId="0" xfId="89" applyFont="1" applyAlignment="1">
      <alignment horizontal="left" vertical="center"/>
    </xf>
    <xf numFmtId="10" fontId="3" fillId="0" borderId="0" xfId="89" applyNumberFormat="1" applyFont="1">
      <alignment vertical="center"/>
    </xf>
    <xf numFmtId="10" fontId="3" fillId="0" borderId="0" xfId="89" applyNumberFormat="1" applyFont="1" applyAlignment="1">
      <alignment horizontal="center" vertical="center"/>
    </xf>
    <xf numFmtId="0" fontId="3" fillId="0" borderId="0" xfId="91" applyFont="1">
      <alignment vertical="center"/>
      <protection/>
    </xf>
    <xf numFmtId="0" fontId="3" fillId="0" borderId="0" xfId="88" applyFont="1">
      <alignment vertical="center"/>
    </xf>
    <xf numFmtId="0" fontId="3" fillId="0" borderId="0" xfId="75" applyFont="1">
      <alignment vertical="center"/>
    </xf>
    <xf numFmtId="0" fontId="3" fillId="0" borderId="0" xfId="0" applyFont="1" applyAlignment="1">
      <alignment/>
    </xf>
    <xf numFmtId="0" fontId="102" fillId="0" borderId="0" xfId="91" applyFont="1">
      <alignment vertical="center"/>
      <protection/>
    </xf>
    <xf numFmtId="0" fontId="101" fillId="0" borderId="0" xfId="88" applyFont="1">
      <alignment vertical="center"/>
    </xf>
    <xf numFmtId="0" fontId="102" fillId="0" borderId="0" xfId="88" applyFont="1">
      <alignment vertical="center"/>
    </xf>
    <xf numFmtId="0" fontId="101" fillId="0" borderId="0" xfId="89" applyFont="1" applyAlignment="1">
      <alignment horizontal="right" vertical="center"/>
    </xf>
    <xf numFmtId="0" fontId="102" fillId="0" borderId="0" xfId="0" applyFont="1" applyAlignment="1">
      <alignment/>
    </xf>
    <xf numFmtId="0" fontId="102" fillId="0" borderId="0" xfId="89" applyFont="1" applyAlignment="1">
      <alignment horizontal="left" vertical="center"/>
    </xf>
    <xf numFmtId="0" fontId="2" fillId="0" borderId="0" xfId="89" applyFont="1">
      <alignment vertical="center"/>
    </xf>
    <xf numFmtId="0" fontId="96" fillId="0" borderId="0" xfId="0" applyFont="1" applyAlignment="1">
      <alignment vertical="center"/>
    </xf>
    <xf numFmtId="0" fontId="97" fillId="0" borderId="0" xfId="88" applyFont="1">
      <alignment vertical="center"/>
    </xf>
    <xf numFmtId="0" fontId="100" fillId="0" borderId="0" xfId="89" applyFont="1" applyAlignment="1">
      <alignment horizontal="left" vertical="center"/>
    </xf>
    <xf numFmtId="0" fontId="97" fillId="0" borderId="0" xfId="89" applyFont="1" applyAlignment="1">
      <alignment horizontal="right" vertical="center"/>
    </xf>
    <xf numFmtId="0" fontId="95" fillId="0" borderId="0" xfId="88" applyFont="1">
      <alignment vertical="center"/>
    </xf>
    <xf numFmtId="0" fontId="106" fillId="0" borderId="0" xfId="46" applyFont="1">
      <alignment vertical="center"/>
      <protection/>
    </xf>
    <xf numFmtId="0" fontId="107" fillId="25" borderId="0" xfId="89" applyFont="1" applyFill="1">
      <alignment vertical="center"/>
    </xf>
    <xf numFmtId="0" fontId="107" fillId="0" borderId="0" xfId="89" applyFont="1">
      <alignment vertical="center"/>
    </xf>
    <xf numFmtId="0" fontId="107" fillId="0" borderId="0" xfId="0" applyFont="1" applyAlignment="1">
      <alignment/>
    </xf>
    <xf numFmtId="0" fontId="107" fillId="0" borderId="0" xfId="89" applyFont="1" applyAlignment="1">
      <alignment horizontal="left" vertical="center"/>
    </xf>
    <xf numFmtId="0" fontId="107" fillId="0" borderId="0" xfId="89" applyFont="1" applyAlignment="1">
      <alignment horizontal="right" vertical="center"/>
    </xf>
    <xf numFmtId="0" fontId="107" fillId="25" borderId="0" xfId="0" applyFont="1" applyFill="1" applyAlignment="1">
      <alignment vertical="center"/>
    </xf>
    <xf numFmtId="0" fontId="107" fillId="0" borderId="0" xfId="0" applyFont="1" applyAlignment="1">
      <alignment vertical="center"/>
    </xf>
    <xf numFmtId="0" fontId="108" fillId="0" borderId="0" xfId="89" applyFont="1">
      <alignment vertical="center"/>
    </xf>
    <xf numFmtId="0" fontId="107" fillId="25" borderId="0" xfId="0" applyFont="1" applyFill="1" applyAlignment="1">
      <alignment horizontal="left" vertical="center"/>
    </xf>
    <xf numFmtId="0" fontId="107" fillId="0" borderId="0" xfId="0" applyFont="1" applyAlignment="1">
      <alignment horizontal="center" vertical="center"/>
    </xf>
    <xf numFmtId="0" fontId="95" fillId="25" borderId="0" xfId="0" applyFont="1" applyFill="1" applyAlignment="1">
      <alignment horizontal="center" vertical="center"/>
    </xf>
    <xf numFmtId="0" fontId="97" fillId="25" borderId="0" xfId="0" applyFont="1" applyFill="1" applyAlignment="1">
      <alignment horizontal="center" vertical="center"/>
    </xf>
    <xf numFmtId="0" fontId="107" fillId="0" borderId="0" xfId="0" applyFont="1" applyAlignment="1">
      <alignment horizontal="left" vertical="center" indent="6"/>
    </xf>
    <xf numFmtId="0" fontId="109" fillId="0" borderId="0" xfId="46" applyFont="1">
      <alignment vertical="center"/>
      <protection/>
    </xf>
    <xf numFmtId="0" fontId="107" fillId="0" borderId="0" xfId="0" applyFont="1" applyAlignment="1">
      <alignment vertical="center"/>
    </xf>
    <xf numFmtId="0" fontId="108" fillId="0" borderId="0" xfId="0" applyFont="1" applyAlignment="1">
      <alignment vertical="center"/>
    </xf>
    <xf numFmtId="0" fontId="108" fillId="25" borderId="0" xfId="0" applyFont="1" applyFill="1" applyAlignment="1">
      <alignment vertical="center"/>
    </xf>
    <xf numFmtId="0" fontId="110" fillId="0" borderId="0" xfId="0" applyFont="1" applyAlignment="1">
      <alignment vertical="center"/>
    </xf>
    <xf numFmtId="0" fontId="97" fillId="0" borderId="0" xfId="70" applyFont="1" applyAlignment="1">
      <alignment horizontal="right"/>
    </xf>
    <xf numFmtId="10" fontId="95" fillId="0" borderId="0" xfId="89" applyNumberFormat="1" applyFont="1">
      <alignment vertical="center"/>
    </xf>
    <xf numFmtId="0" fontId="98" fillId="0" borderId="0" xfId="89" applyFont="1" applyAlignment="1">
      <alignment horizontal="left" vertical="center"/>
    </xf>
    <xf numFmtId="10" fontId="95" fillId="0" borderId="0" xfId="89" applyNumberFormat="1" applyFont="1" applyAlignment="1">
      <alignment horizontal="center" vertical="center"/>
    </xf>
    <xf numFmtId="0" fontId="97" fillId="0" borderId="0" xfId="75" applyFont="1">
      <alignment vertical="center"/>
    </xf>
    <xf numFmtId="0" fontId="99" fillId="0" borderId="0" xfId="88" applyFont="1">
      <alignment vertical="center"/>
    </xf>
    <xf numFmtId="0" fontId="96" fillId="0" borderId="0" xfId="83" applyFont="1">
      <alignment/>
      <protection/>
    </xf>
    <xf numFmtId="0" fontId="97" fillId="0" borderId="0" xfId="0" applyFont="1" applyAlignment="1">
      <alignment horizontal="left" vertical="center"/>
    </xf>
    <xf numFmtId="0" fontId="97" fillId="25" borderId="0" xfId="0" applyFont="1" applyFill="1" applyAlignment="1">
      <alignment vertical="center"/>
    </xf>
    <xf numFmtId="0" fontId="95" fillId="0" borderId="0" xfId="89" applyFont="1" applyAlignment="1">
      <alignment horizontal="center" vertical="center"/>
    </xf>
    <xf numFmtId="0" fontId="106" fillId="0" borderId="0" xfId="46" applyFont="1">
      <alignment vertical="center"/>
      <protection/>
    </xf>
    <xf numFmtId="0" fontId="100" fillId="0" borderId="0" xfId="0" applyFont="1" applyAlignment="1">
      <alignment horizontal="center" vertical="center"/>
    </xf>
    <xf numFmtId="0" fontId="97" fillId="25" borderId="0" xfId="88" applyFont="1" applyFill="1">
      <alignment vertical="center"/>
    </xf>
    <xf numFmtId="0" fontId="95" fillId="0" borderId="0" xfId="34" applyFont="1">
      <alignment vertical="center"/>
    </xf>
    <xf numFmtId="0" fontId="95" fillId="0" borderId="75" xfId="89" applyFont="1" applyBorder="1">
      <alignment vertical="center"/>
    </xf>
    <xf numFmtId="0" fontId="96" fillId="0" borderId="76" xfId="75" applyFont="1" applyBorder="1">
      <alignment vertical="center"/>
    </xf>
    <xf numFmtId="0" fontId="97" fillId="0" borderId="0" xfId="0" applyFont="1" applyAlignment="1">
      <alignment horizontal="center" vertical="center"/>
    </xf>
    <xf numFmtId="0" fontId="95" fillId="0" borderId="76" xfId="34" applyFont="1" applyBorder="1">
      <alignment vertical="center"/>
    </xf>
    <xf numFmtId="0" fontId="100" fillId="0" borderId="0" xfId="88" applyFont="1">
      <alignment vertical="center"/>
    </xf>
    <xf numFmtId="0" fontId="99" fillId="0" borderId="76" xfId="34" applyFont="1" applyBorder="1">
      <alignment vertical="center"/>
    </xf>
    <xf numFmtId="0" fontId="99" fillId="0" borderId="0" xfId="34" applyFont="1">
      <alignment vertical="center"/>
    </xf>
    <xf numFmtId="0" fontId="96" fillId="0" borderId="75" xfId="89" applyFont="1" applyBorder="1">
      <alignment vertical="center"/>
    </xf>
    <xf numFmtId="0" fontId="3" fillId="0" borderId="0" xfId="87" applyFont="1">
      <alignment vertical="center"/>
      <protection/>
    </xf>
    <xf numFmtId="0" fontId="99" fillId="0" borderId="76" xfId="0" applyFont="1" applyBorder="1" applyAlignment="1">
      <alignment vertical="center"/>
    </xf>
    <xf numFmtId="0" fontId="99" fillId="0" borderId="0" xfId="0" applyFont="1" applyAlignment="1">
      <alignment vertical="center"/>
    </xf>
    <xf numFmtId="0" fontId="99" fillId="0" borderId="0" xfId="75" applyFont="1">
      <alignment vertical="center"/>
    </xf>
    <xf numFmtId="0" fontId="99" fillId="0" borderId="0" xfId="90" applyFont="1">
      <alignment/>
    </xf>
    <xf numFmtId="0" fontId="95" fillId="0" borderId="0" xfId="75" applyFont="1">
      <alignment vertical="center"/>
    </xf>
    <xf numFmtId="0" fontId="96" fillId="0" borderId="75" xfId="0" applyFont="1" applyBorder="1" applyAlignment="1">
      <alignment vertical="center"/>
    </xf>
    <xf numFmtId="0" fontId="97" fillId="0" borderId="55" xfId="0" applyFont="1" applyBorder="1" applyAlignment="1">
      <alignment horizontal="center" vertical="center"/>
    </xf>
    <xf numFmtId="0" fontId="100" fillId="0" borderId="0" xfId="75" applyFont="1">
      <alignment vertical="center"/>
    </xf>
    <xf numFmtId="0" fontId="97" fillId="0" borderId="77" xfId="0" applyFont="1" applyBorder="1" applyAlignment="1">
      <alignment horizontal="center" vertical="center"/>
    </xf>
    <xf numFmtId="0" fontId="95" fillId="0" borderId="0" xfId="90" applyFont="1">
      <alignment/>
    </xf>
    <xf numFmtId="0" fontId="95" fillId="0" borderId="75" xfId="90" applyFont="1" applyBorder="1">
      <alignment/>
    </xf>
    <xf numFmtId="0" fontId="96" fillId="0" borderId="0" xfId="75" applyFont="1" applyAlignment="1">
      <alignment horizontal="right" vertical="center"/>
    </xf>
    <xf numFmtId="0" fontId="100" fillId="0" borderId="0" xfId="90" applyFont="1">
      <alignment/>
    </xf>
    <xf numFmtId="0" fontId="100" fillId="25" borderId="0" xfId="90" applyFont="1" applyFill="1">
      <alignment/>
    </xf>
    <xf numFmtId="0" fontId="95" fillId="25" borderId="0" xfId="34" applyFont="1" applyFill="1">
      <alignment vertical="center"/>
    </xf>
    <xf numFmtId="0" fontId="95" fillId="25" borderId="0" xfId="90" applyFont="1" applyFill="1">
      <alignment/>
    </xf>
    <xf numFmtId="0" fontId="96" fillId="25" borderId="0" xfId="89" applyFont="1" applyFill="1">
      <alignment vertical="center"/>
    </xf>
    <xf numFmtId="0" fontId="96" fillId="25" borderId="0" xfId="75" applyFont="1" applyFill="1" applyAlignment="1">
      <alignment horizontal="right" vertical="center"/>
    </xf>
    <xf numFmtId="0" fontId="96" fillId="25" borderId="0" xfId="0" applyFont="1" applyFill="1" applyAlignment="1">
      <alignment horizontal="right"/>
    </xf>
    <xf numFmtId="0" fontId="100" fillId="25" borderId="0" xfId="88" applyFont="1" applyFill="1">
      <alignment vertical="center"/>
    </xf>
    <xf numFmtId="0" fontId="97" fillId="0" borderId="0" xfId="0" applyFont="1" applyAlignment="1">
      <alignment horizontal="center" vertical="center"/>
    </xf>
    <xf numFmtId="0" fontId="111" fillId="0" borderId="0" xfId="75" applyFont="1">
      <alignment vertical="center"/>
    </xf>
    <xf numFmtId="186" fontId="95" fillId="25" borderId="0" xfId="89" applyNumberFormat="1" applyFont="1" applyFill="1" applyAlignment="1">
      <alignment horizontal="right" vertical="center"/>
    </xf>
    <xf numFmtId="0" fontId="100" fillId="25" borderId="0" xfId="89" applyFont="1" applyFill="1">
      <alignment vertical="center"/>
    </xf>
    <xf numFmtId="0" fontId="6" fillId="0" borderId="78" xfId="89" applyFont="1" applyBorder="1">
      <alignment vertical="center"/>
    </xf>
    <xf numFmtId="0" fontId="29" fillId="0" borderId="0" xfId="0" applyFont="1" applyAlignment="1">
      <alignment vertical="center"/>
    </xf>
    <xf numFmtId="0" fontId="96" fillId="0" borderId="0" xfId="0" applyFont="1" applyAlignment="1">
      <alignment horizontal="left"/>
    </xf>
    <xf numFmtId="0" fontId="112" fillId="0" borderId="0" xfId="0" applyFont="1" applyAlignment="1">
      <alignment vertical="center"/>
    </xf>
    <xf numFmtId="0" fontId="2" fillId="0" borderId="0" xfId="89" applyFont="1" applyAlignment="1">
      <alignment horizontal="center" vertical="center"/>
    </xf>
    <xf numFmtId="0" fontId="3" fillId="25" borderId="0" xfId="73" applyFont="1" applyFill="1" applyAlignment="1">
      <alignment horizontal="left" vertical="center"/>
    </xf>
    <xf numFmtId="0" fontId="97" fillId="25" borderId="0" xfId="79" applyFont="1" applyFill="1">
      <alignment vertical="center"/>
      <protection/>
    </xf>
    <xf numFmtId="0" fontId="97" fillId="0" borderId="0" xfId="0" applyFont="1" applyAlignment="1">
      <alignment horizontal="right" vertical="center"/>
    </xf>
    <xf numFmtId="0" fontId="6" fillId="0" borderId="0" xfId="66" applyFont="1" applyAlignment="1">
      <alignment horizontal="left"/>
      <protection/>
    </xf>
    <xf numFmtId="0" fontId="97" fillId="0" borderId="0" xfId="79" applyFont="1">
      <alignment vertical="center"/>
      <protection/>
    </xf>
    <xf numFmtId="0" fontId="110" fillId="0" borderId="0" xfId="79" applyFont="1" applyAlignment="1">
      <alignment horizontal="right" vertical="center"/>
      <protection/>
    </xf>
    <xf numFmtId="0" fontId="95" fillId="25" borderId="0" xfId="79" applyFont="1" applyFill="1">
      <alignment vertical="center"/>
      <protection/>
    </xf>
    <xf numFmtId="0" fontId="38" fillId="0" borderId="0" xfId="79" applyFont="1" applyAlignment="1">
      <alignment horizontal="right" vertical="center"/>
      <protection/>
    </xf>
    <xf numFmtId="0" fontId="3" fillId="0" borderId="0" xfId="79" applyFont="1">
      <alignment vertical="center"/>
      <protection/>
    </xf>
    <xf numFmtId="0" fontId="76" fillId="0" borderId="0" xfId="79" applyFont="1" applyAlignment="1">
      <alignment horizontal="right" vertical="center"/>
      <protection/>
    </xf>
    <xf numFmtId="0" fontId="3" fillId="0" borderId="0" xfId="77" applyFont="1" applyAlignment="1">
      <alignment horizontal="left"/>
      <protection/>
    </xf>
    <xf numFmtId="0" fontId="6" fillId="25" borderId="0" xfId="73" applyFont="1" applyFill="1" applyAlignment="1">
      <alignment horizontal="left" vertical="center"/>
    </xf>
    <xf numFmtId="0" fontId="8" fillId="0" borderId="0" xfId="77" applyFont="1" applyAlignment="1">
      <alignment horizontal="right" vertical="center"/>
      <protection/>
    </xf>
    <xf numFmtId="0" fontId="6" fillId="0" borderId="0" xfId="77" applyFont="1" applyAlignment="1">
      <alignment horizontal="left"/>
      <protection/>
    </xf>
    <xf numFmtId="0" fontId="110" fillId="0" borderId="0" xfId="0" applyFont="1" applyAlignment="1">
      <alignment horizontal="right" vertical="center"/>
    </xf>
    <xf numFmtId="0" fontId="102" fillId="0" borderId="0" xfId="79" applyFont="1">
      <alignment vertical="center"/>
      <protection/>
    </xf>
    <xf numFmtId="0" fontId="6" fillId="0" borderId="0" xfId="77" applyFont="1" applyAlignment="1">
      <alignment horizontal="left" vertical="center"/>
      <protection/>
    </xf>
    <xf numFmtId="0" fontId="107" fillId="0" borderId="0" xfId="79" applyFont="1" applyAlignment="1">
      <alignment horizontal="right" vertical="center"/>
      <protection/>
    </xf>
    <xf numFmtId="0" fontId="38" fillId="0" borderId="0" xfId="89" applyFont="1" applyAlignment="1">
      <alignment horizontal="right" vertical="center"/>
    </xf>
    <xf numFmtId="0" fontId="3" fillId="25" borderId="0" xfId="91" applyFont="1" applyFill="1">
      <alignment vertical="center"/>
      <protection/>
    </xf>
    <xf numFmtId="0" fontId="2" fillId="0" borderId="0" xfId="75" applyFont="1">
      <alignment vertical="center"/>
    </xf>
    <xf numFmtId="0" fontId="6" fillId="0" borderId="0" xfId="83" applyFont="1">
      <alignment/>
      <protection/>
    </xf>
    <xf numFmtId="0" fontId="6" fillId="25" borderId="0" xfId="81" applyFont="1" applyFill="1">
      <alignment vertical="center"/>
      <protection/>
    </xf>
    <xf numFmtId="0" fontId="8" fillId="0" borderId="0" xfId="81" applyFont="1" applyAlignment="1">
      <alignment horizontal="right" vertical="center"/>
      <protection/>
    </xf>
    <xf numFmtId="0" fontId="6" fillId="25" borderId="0" xfId="85" applyFont="1" applyFill="1">
      <alignment vertical="center"/>
      <protection/>
    </xf>
    <xf numFmtId="0" fontId="8" fillId="0" borderId="0" xfId="89" applyFont="1" applyAlignment="1">
      <alignment horizontal="right" vertical="center"/>
    </xf>
    <xf numFmtId="0" fontId="6" fillId="25" borderId="0" xfId="89" applyFont="1" applyFill="1">
      <alignment vertical="center"/>
    </xf>
    <xf numFmtId="0" fontId="97" fillId="0" borderId="0" xfId="79" applyFont="1" applyAlignment="1">
      <alignment horizontal="left" vertical="center"/>
      <protection/>
    </xf>
    <xf numFmtId="0" fontId="102" fillId="0" borderId="0" xfId="77" applyFont="1" applyAlignment="1">
      <alignment horizontal="left"/>
      <protection/>
    </xf>
    <xf numFmtId="0" fontId="113" fillId="25" borderId="0" xfId="79" applyFont="1" applyFill="1">
      <alignment vertical="center"/>
      <protection/>
    </xf>
    <xf numFmtId="0" fontId="113" fillId="0" borderId="0" xfId="79" applyFont="1" applyAlignment="1">
      <alignment horizontal="left" vertical="center"/>
      <protection/>
    </xf>
    <xf numFmtId="0" fontId="114" fillId="0" borderId="0" xfId="79" applyFont="1" applyAlignment="1">
      <alignment horizontal="right" vertical="center"/>
      <protection/>
    </xf>
    <xf numFmtId="0" fontId="113" fillId="0" borderId="0" xfId="79" applyFont="1">
      <alignment vertical="center"/>
      <protection/>
    </xf>
    <xf numFmtId="0" fontId="101" fillId="0" borderId="0" xfId="0" applyFont="1" applyAlignment="1">
      <alignment vertical="center"/>
    </xf>
    <xf numFmtId="0" fontId="79" fillId="25" borderId="0" xfId="66" applyFont="1" applyFill="1" applyAlignment="1">
      <alignment horizontal="left"/>
      <protection/>
    </xf>
    <xf numFmtId="0" fontId="2" fillId="25" borderId="0" xfId="66" applyFont="1" applyFill="1" applyAlignment="1">
      <alignment horizontal="left"/>
      <protection/>
    </xf>
    <xf numFmtId="0" fontId="8" fillId="0" borderId="0" xfId="66" applyFont="1" applyAlignment="1">
      <alignment horizontal="right" vertical="center"/>
      <protection/>
    </xf>
    <xf numFmtId="0" fontId="2" fillId="25" borderId="0" xfId="89" applyFont="1" applyFill="1">
      <alignment vertical="center"/>
    </xf>
    <xf numFmtId="0" fontId="2" fillId="25" borderId="0" xfId="73" applyFont="1" applyFill="1" applyAlignment="1">
      <alignment horizontal="left" vertical="center"/>
    </xf>
    <xf numFmtId="0" fontId="100" fillId="25" borderId="0" xfId="79" applyFont="1" applyFill="1">
      <alignment vertical="center"/>
      <protection/>
    </xf>
    <xf numFmtId="0" fontId="2" fillId="25" borderId="0" xfId="75" applyFont="1" applyFill="1">
      <alignment vertical="center"/>
    </xf>
    <xf numFmtId="0" fontId="115" fillId="25" borderId="0" xfId="79" applyFont="1" applyFill="1">
      <alignment vertical="center"/>
      <protection/>
    </xf>
    <xf numFmtId="0" fontId="81" fillId="25" borderId="0" xfId="79" applyFont="1" applyFill="1">
      <alignment vertical="center"/>
      <protection/>
    </xf>
    <xf numFmtId="0" fontId="6" fillId="0" borderId="0" xfId="81" applyFont="1" applyAlignment="1">
      <alignment/>
      <protection/>
    </xf>
    <xf numFmtId="0" fontId="0" fillId="0" borderId="0" xfId="0" applyAlignment="1">
      <alignment horizontal="left" vertical="center"/>
    </xf>
    <xf numFmtId="183" fontId="95" fillId="0" borderId="0" xfId="89" applyNumberFormat="1" applyFont="1" applyAlignment="1">
      <alignment horizontal="center" vertical="center"/>
    </xf>
    <xf numFmtId="0" fontId="81" fillId="0" borderId="0" xfId="0" applyFont="1" applyAlignment="1">
      <alignment vertical="center"/>
    </xf>
    <xf numFmtId="0" fontId="96" fillId="0" borderId="78" xfId="89" applyFont="1" applyBorder="1">
      <alignment vertical="center"/>
    </xf>
    <xf numFmtId="0" fontId="96" fillId="0" borderId="0" xfId="81" applyFont="1" applyAlignment="1">
      <alignment/>
      <protection/>
    </xf>
    <xf numFmtId="0" fontId="96" fillId="0" borderId="0" xfId="77" applyFont="1" applyAlignment="1">
      <alignment horizontal="right"/>
      <protection/>
    </xf>
    <xf numFmtId="0" fontId="6" fillId="0" borderId="0" xfId="77" applyFont="1" applyAlignment="1">
      <alignment horizontal="right"/>
      <protection/>
    </xf>
    <xf numFmtId="0" fontId="96" fillId="0" borderId="79" xfId="89" applyFont="1" applyBorder="1">
      <alignment vertical="center"/>
    </xf>
    <xf numFmtId="0" fontId="116" fillId="0" borderId="80" xfId="0" applyFont="1" applyBorder="1" applyAlignment="1">
      <alignment vertical="center"/>
    </xf>
    <xf numFmtId="0" fontId="116" fillId="0" borderId="81" xfId="0" applyFont="1" applyBorder="1" applyAlignment="1">
      <alignment vertical="center"/>
    </xf>
    <xf numFmtId="0" fontId="116" fillId="0" borderId="0" xfId="0" applyFont="1" applyAlignment="1">
      <alignment vertical="center"/>
    </xf>
    <xf numFmtId="0" fontId="116" fillId="0" borderId="0" xfId="0" applyFont="1" applyAlignment="1">
      <alignment horizontal="left" vertical="center"/>
    </xf>
    <xf numFmtId="0" fontId="116" fillId="0" borderId="0" xfId="0" applyFont="1" applyAlignment="1">
      <alignment horizontal="right" vertical="center"/>
    </xf>
    <xf numFmtId="0" fontId="116" fillId="0" borderId="0" xfId="0" applyFont="1" applyAlignment="1">
      <alignment horizontal="right"/>
    </xf>
    <xf numFmtId="183" fontId="97" fillId="0" borderId="0" xfId="89" applyNumberFormat="1" applyFont="1" applyAlignment="1">
      <alignment horizontal="center" vertical="center"/>
    </xf>
    <xf numFmtId="183" fontId="95" fillId="0" borderId="0" xfId="89" applyNumberFormat="1" applyFont="1" applyAlignment="1">
      <alignment horizontal="center" vertical="center"/>
    </xf>
    <xf numFmtId="183" fontId="99" fillId="0" borderId="0" xfId="75" applyNumberFormat="1" applyFont="1" applyAlignment="1">
      <alignment horizontal="center"/>
    </xf>
    <xf numFmtId="49" fontId="95" fillId="0" borderId="0" xfId="89" applyNumberFormat="1" applyFont="1" applyAlignment="1">
      <alignment horizontal="center" vertical="center"/>
    </xf>
    <xf numFmtId="0" fontId="99" fillId="0" borderId="0" xfId="75" applyFont="1" applyAlignment="1">
      <alignment horizontal="center"/>
    </xf>
    <xf numFmtId="10" fontId="99" fillId="0" borderId="0" xfId="75" applyNumberFormat="1" applyFont="1" applyAlignment="1">
      <alignment horizontal="center"/>
    </xf>
    <xf numFmtId="49" fontId="95" fillId="0" borderId="0" xfId="89" applyNumberFormat="1" applyFont="1">
      <alignment vertical="center"/>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Excel Built-in Normal 2" xfId="34"/>
    <cellStyle name="Excel Built-in Normal 3"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10" xfId="65"/>
    <cellStyle name="標準 10 2" xfId="66"/>
    <cellStyle name="標準 13" xfId="67"/>
    <cellStyle name="標準 2" xfId="68"/>
    <cellStyle name="標準 2 2" xfId="69"/>
    <cellStyle name="標準 2 2 2" xfId="70"/>
    <cellStyle name="標準 2_登録ナンバー" xfId="71"/>
    <cellStyle name="標準 3" xfId="72"/>
    <cellStyle name="標準 3 2" xfId="73"/>
    <cellStyle name="標準 3_登録ナンバー" xfId="74"/>
    <cellStyle name="標準 3_登録ナンバー 2" xfId="75"/>
    <cellStyle name="標準 4" xfId="76"/>
    <cellStyle name="標準 4 2" xfId="77"/>
    <cellStyle name="標準 5" xfId="78"/>
    <cellStyle name="標準 5 2" xfId="79"/>
    <cellStyle name="標準 6" xfId="80"/>
    <cellStyle name="標準 6 2" xfId="81"/>
    <cellStyle name="標準 7" xfId="82"/>
    <cellStyle name="標準 8" xfId="83"/>
    <cellStyle name="標準 9" xfId="84"/>
    <cellStyle name="標準 9 2" xfId="85"/>
    <cellStyle name="標準_2013newMixyoukou" xfId="86"/>
    <cellStyle name="標準_Book2" xfId="87"/>
    <cellStyle name="標準_Book2 2" xfId="88"/>
    <cellStyle name="標準_Book2_登録ナンバー" xfId="89"/>
    <cellStyle name="標準_Sheet1_登録ナンバー" xfId="90"/>
    <cellStyle name="標準_登録ナンバー" xfId="91"/>
    <cellStyle name="標準_登録ナンバー15.02.16" xfId="92"/>
    <cellStyle name="標準_東近江市ミックス2011" xfId="93"/>
    <cellStyle name="標準_要項　第８回NEWミックス" xfId="94"/>
    <cellStyle name="Followed Hyperlink" xfId="95"/>
    <cellStyle name="良い" xfId="96"/>
  </cellStyles>
  <dxfs count="4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171450</xdr:rowOff>
    </xdr:from>
    <xdr:to>
      <xdr:col>7</xdr:col>
      <xdr:colOff>114300</xdr:colOff>
      <xdr:row>9</xdr:row>
      <xdr:rowOff>95250</xdr:rowOff>
    </xdr:to>
    <xdr:sp>
      <xdr:nvSpPr>
        <xdr:cNvPr id="1" name="正方形/長方形 6"/>
        <xdr:cNvSpPr>
          <a:spLocks/>
        </xdr:cNvSpPr>
      </xdr:nvSpPr>
      <xdr:spPr>
        <a:xfrm>
          <a:off x="304800" y="171450"/>
          <a:ext cx="7858125" cy="31908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314325</xdr:colOff>
      <xdr:row>1</xdr:row>
      <xdr:rowOff>9525</xdr:rowOff>
    </xdr:from>
    <xdr:to>
      <xdr:col>7</xdr:col>
      <xdr:colOff>57150</xdr:colOff>
      <xdr:row>1</xdr:row>
      <xdr:rowOff>419100</xdr:rowOff>
    </xdr:to>
    <xdr:pic>
      <xdr:nvPicPr>
        <xdr:cNvPr id="2" name="図 5"/>
        <xdr:cNvPicPr preferRelativeResize="1">
          <a:picLocks noChangeAspect="1"/>
        </xdr:cNvPicPr>
      </xdr:nvPicPr>
      <xdr:blipFill>
        <a:blip r:embed="rId1"/>
        <a:stretch>
          <a:fillRect/>
        </a:stretch>
      </xdr:blipFill>
      <xdr:spPr>
        <a:xfrm>
          <a:off x="314325" y="209550"/>
          <a:ext cx="77914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yuhei.yamauchi@murata.com" TargetMode="External" /><Relationship Id="rId2" Type="http://schemas.openxmlformats.org/officeDocument/2006/relationships/hyperlink" Target="mailto:kawanami0930@yahoo.co.jp" TargetMode="External" /><Relationship Id="rId3" Type="http://schemas.openxmlformats.org/officeDocument/2006/relationships/hyperlink" Target="mailto:kyun-chosu0808@outlook.jp" TargetMode="External" /><Relationship Id="rId4" Type="http://schemas.openxmlformats.org/officeDocument/2006/relationships/hyperlink" Target="mailto:ushi.nosuke3.2.1@gmail.com" TargetMode="External" /><Relationship Id="rId5" Type="http://schemas.openxmlformats.org/officeDocument/2006/relationships/hyperlink" Target="mailto:ptkq67180@yahoo.co.jp" TargetMode="External" /></Relationships>
</file>

<file path=xl/worksheets/sheet1.xml><?xml version="1.0" encoding="utf-8"?>
<worksheet xmlns="http://schemas.openxmlformats.org/spreadsheetml/2006/main" xmlns:r="http://schemas.openxmlformats.org/officeDocument/2006/relationships">
  <dimension ref="A2:L65"/>
  <sheetViews>
    <sheetView showGridLines="0" tabSelected="1" view="pageBreakPreview" zoomScale="80" zoomScaleNormal="80" zoomScaleSheetLayoutView="80" zoomScalePageLayoutView="0" workbookViewId="0" topLeftCell="A1">
      <selection activeCell="C23" sqref="C23"/>
    </sheetView>
  </sheetViews>
  <sheetFormatPr defaultColWidth="9.00390625" defaultRowHeight="13.5"/>
  <cols>
    <col min="1" max="1" width="5.75390625" style="1" customWidth="1"/>
    <col min="2" max="2" width="17.375" style="1" customWidth="1"/>
    <col min="3" max="3" width="30.50390625" style="1" bestFit="1" customWidth="1"/>
    <col min="4" max="4" width="13.25390625" style="1" customWidth="1"/>
    <col min="5" max="5" width="5.875" style="1" customWidth="1"/>
    <col min="6" max="6" width="23.875" style="1" customWidth="1"/>
    <col min="7" max="7" width="9.00390625" style="1" customWidth="1"/>
    <col min="8" max="8" width="4.50390625" style="1" customWidth="1"/>
    <col min="9" max="16384" width="9.00390625" style="1" customWidth="1"/>
  </cols>
  <sheetData>
    <row r="1" ht="15.75" customHeight="1"/>
    <row r="2" spans="2:7" ht="33.75" customHeight="1">
      <c r="B2" s="96"/>
      <c r="C2" s="96"/>
      <c r="D2" s="96"/>
      <c r="E2" s="96"/>
      <c r="F2" s="96"/>
      <c r="G2" s="96"/>
    </row>
    <row r="3" spans="2:7" ht="65.25" customHeight="1">
      <c r="B3" s="99" t="s">
        <v>173</v>
      </c>
      <c r="C3" s="99"/>
      <c r="D3" s="99"/>
      <c r="E3" s="99"/>
      <c r="F3" s="99"/>
      <c r="G3" s="99"/>
    </row>
    <row r="4" spans="2:7" ht="22.5" customHeight="1">
      <c r="B4" s="94" t="s">
        <v>162</v>
      </c>
      <c r="C4" s="94"/>
      <c r="D4" s="94"/>
      <c r="E4" s="94"/>
      <c r="F4" s="94"/>
      <c r="G4" s="94"/>
    </row>
    <row r="5" spans="2:7" ht="22.5" customHeight="1">
      <c r="B5" s="94" t="s">
        <v>174</v>
      </c>
      <c r="C5" s="94"/>
      <c r="D5" s="94"/>
      <c r="E5" s="94"/>
      <c r="F5" s="94"/>
      <c r="G5" s="94"/>
    </row>
    <row r="6" spans="2:7" ht="27.75" customHeight="1">
      <c r="B6" s="96" t="s">
        <v>172</v>
      </c>
      <c r="C6" s="96"/>
      <c r="D6" s="96"/>
      <c r="E6" s="96"/>
      <c r="F6" s="96"/>
      <c r="G6" s="96"/>
    </row>
    <row r="7" spans="2:7" ht="23.25" customHeight="1">
      <c r="B7" s="94" t="s">
        <v>175</v>
      </c>
      <c r="C7" s="94"/>
      <c r="D7" s="94"/>
      <c r="E7" s="94"/>
      <c r="F7" s="94"/>
      <c r="G7" s="94"/>
    </row>
    <row r="8" spans="2:7" ht="23.25" customHeight="1">
      <c r="B8" s="94" t="s">
        <v>171</v>
      </c>
      <c r="C8" s="94"/>
      <c r="D8" s="94"/>
      <c r="E8" s="94"/>
      <c r="F8" s="94"/>
      <c r="G8" s="94"/>
    </row>
    <row r="9" spans="2:7" ht="23.25" customHeight="1">
      <c r="B9" s="94" t="s">
        <v>167</v>
      </c>
      <c r="C9" s="94"/>
      <c r="D9" s="94"/>
      <c r="E9" s="94"/>
      <c r="F9" s="94"/>
      <c r="G9" s="94"/>
    </row>
    <row r="10" ht="22.5" customHeight="1"/>
    <row r="11" spans="1:8" ht="27.75" customHeight="1">
      <c r="A11" s="97" t="s">
        <v>114</v>
      </c>
      <c r="B11" s="97"/>
      <c r="C11" s="97"/>
      <c r="D11" s="97"/>
      <c r="E11" s="97"/>
      <c r="F11" s="97"/>
      <c r="G11" s="97"/>
      <c r="H11" s="97"/>
    </row>
    <row r="12" spans="1:8" ht="12" customHeight="1">
      <c r="A12" s="97"/>
      <c r="B12" s="97"/>
      <c r="C12" s="97"/>
      <c r="D12" s="97"/>
      <c r="E12" s="97"/>
      <c r="F12" s="97"/>
      <c r="G12" s="97"/>
      <c r="H12" s="97"/>
    </row>
    <row r="13" spans="2:3" ht="18" customHeight="1">
      <c r="B13" s="39" t="s">
        <v>125</v>
      </c>
      <c r="C13" s="45" t="s">
        <v>179</v>
      </c>
    </row>
    <row r="14" s="39" customFormat="1" ht="6.75" customHeight="1">
      <c r="B14" s="47"/>
    </row>
    <row r="15" spans="2:3" s="39" customFormat="1" ht="23.25" customHeight="1">
      <c r="B15" s="47" t="s">
        <v>126</v>
      </c>
      <c r="C15" s="39" t="s">
        <v>135</v>
      </c>
    </row>
    <row r="16" s="39" customFormat="1" ht="6.75" customHeight="1">
      <c r="B16" s="47"/>
    </row>
    <row r="17" spans="2:3" s="39" customFormat="1" ht="19.5" customHeight="1">
      <c r="B17" s="47" t="s">
        <v>127</v>
      </c>
      <c r="C17" s="39" t="s">
        <v>118</v>
      </c>
    </row>
    <row r="18" s="39" customFormat="1" ht="6.75" customHeight="1">
      <c r="B18" s="47"/>
    </row>
    <row r="19" spans="2:12" s="39" customFormat="1" ht="19.5" customHeight="1">
      <c r="B19" s="47" t="s">
        <v>128</v>
      </c>
      <c r="C19" s="39" t="s">
        <v>181</v>
      </c>
      <c r="L19" s="80"/>
    </row>
    <row r="20" s="39" customFormat="1" ht="6.75" customHeight="1">
      <c r="B20" s="47"/>
    </row>
    <row r="21" spans="2:3" s="39" customFormat="1" ht="19.5" customHeight="1">
      <c r="B21" s="47" t="s">
        <v>129</v>
      </c>
      <c r="C21" s="39" t="s">
        <v>119</v>
      </c>
    </row>
    <row r="22" spans="2:6" ht="21.75" customHeight="1">
      <c r="B22" s="47"/>
      <c r="C22" s="44" t="s">
        <v>116</v>
      </c>
      <c r="D22" s="45"/>
      <c r="E22" s="45"/>
      <c r="F22" s="45"/>
    </row>
    <row r="23" spans="3:6" ht="21.75" customHeight="1">
      <c r="C23" s="46" t="s">
        <v>141</v>
      </c>
      <c r="D23" s="45"/>
      <c r="E23" s="45"/>
      <c r="F23" s="45"/>
    </row>
    <row r="24" spans="3:6" ht="21.75" customHeight="1">
      <c r="C24" s="69" t="s">
        <v>142</v>
      </c>
      <c r="D24" s="69"/>
      <c r="E24" s="69"/>
      <c r="F24" s="69"/>
    </row>
    <row r="25" s="39" customFormat="1" ht="6.75" customHeight="1">
      <c r="B25" s="47"/>
    </row>
    <row r="26" spans="2:7" s="39" customFormat="1" ht="19.5" customHeight="1">
      <c r="B26" s="39" t="s">
        <v>134</v>
      </c>
      <c r="C26" s="75" t="s">
        <v>131</v>
      </c>
      <c r="D26" s="48"/>
      <c r="E26" s="48"/>
      <c r="F26" s="48"/>
      <c r="G26" s="1"/>
    </row>
    <row r="27" spans="3:6" s="39" customFormat="1" ht="19.5" customHeight="1">
      <c r="C27" s="70" t="s">
        <v>132</v>
      </c>
      <c r="D27" s="47"/>
      <c r="E27" s="47"/>
      <c r="F27" s="47"/>
    </row>
    <row r="28" spans="3:6" s="39" customFormat="1" ht="19.5" customHeight="1">
      <c r="C28" s="70" t="s">
        <v>133</v>
      </c>
      <c r="D28" s="47"/>
      <c r="E28" s="47"/>
      <c r="F28" s="47"/>
    </row>
    <row r="29" s="39" customFormat="1" ht="6.75" customHeight="1">
      <c r="B29" s="47"/>
    </row>
    <row r="30" spans="2:6" s="39" customFormat="1" ht="13.5" customHeight="1">
      <c r="B30" s="47" t="s">
        <v>137</v>
      </c>
      <c r="C30" s="47" t="s">
        <v>136</v>
      </c>
      <c r="D30" s="47"/>
      <c r="E30" s="47"/>
      <c r="F30" s="47"/>
    </row>
    <row r="31" s="39" customFormat="1" ht="6.75" customHeight="1">
      <c r="B31" s="47"/>
    </row>
    <row r="32" spans="2:3" s="39" customFormat="1" ht="19.5" customHeight="1">
      <c r="B32" s="39" t="s">
        <v>138</v>
      </c>
      <c r="C32" s="39" t="s">
        <v>121</v>
      </c>
    </row>
    <row r="33" s="39" customFormat="1" ht="3" customHeight="1"/>
    <row r="34" spans="2:6" s="39" customFormat="1" ht="19.5" customHeight="1">
      <c r="B34" s="47" t="s">
        <v>139</v>
      </c>
      <c r="C34" s="47" t="s">
        <v>115</v>
      </c>
      <c r="D34" s="47"/>
      <c r="E34" s="47"/>
      <c r="F34" s="47"/>
    </row>
    <row r="35" spans="2:6" s="39" customFormat="1" ht="19.5" customHeight="1">
      <c r="B35" s="47"/>
      <c r="C35" s="47" t="s">
        <v>163</v>
      </c>
      <c r="D35" s="47"/>
      <c r="E35" s="47"/>
      <c r="F35" s="47"/>
    </row>
    <row r="36" spans="3:4" s="39" customFormat="1" ht="19.5" customHeight="1">
      <c r="C36" s="47" t="s">
        <v>176</v>
      </c>
      <c r="D36" s="47"/>
    </row>
    <row r="37" s="39" customFormat="1" ht="6.75" customHeight="1">
      <c r="B37" s="47"/>
    </row>
    <row r="38" spans="2:3" s="39" customFormat="1" ht="19.5" customHeight="1">
      <c r="B38" s="47" t="s">
        <v>140</v>
      </c>
      <c r="C38" s="39" t="s">
        <v>122</v>
      </c>
    </row>
    <row r="39" spans="2:6" s="39" customFormat="1" ht="19.5" customHeight="1">
      <c r="B39" s="47"/>
      <c r="C39" s="95" t="s">
        <v>120</v>
      </c>
      <c r="D39" s="95"/>
      <c r="E39" s="95"/>
      <c r="F39" s="95"/>
    </row>
    <row r="40" spans="3:6" s="39" customFormat="1" ht="24.75" customHeight="1">
      <c r="C40" s="98" t="s">
        <v>124</v>
      </c>
      <c r="D40" s="98"/>
      <c r="E40" s="98"/>
      <c r="F40" s="98"/>
    </row>
    <row r="41" s="39" customFormat="1" ht="6.75" customHeight="1">
      <c r="B41" s="47"/>
    </row>
    <row r="42" spans="2:6" ht="20.25" customHeight="1">
      <c r="B42" s="47" t="s">
        <v>148</v>
      </c>
      <c r="C42" s="74" t="s">
        <v>143</v>
      </c>
      <c r="D42" s="2"/>
      <c r="E42" s="2"/>
      <c r="F42" s="2"/>
    </row>
    <row r="43" s="39" customFormat="1" ht="23.25" customHeight="1">
      <c r="C43" s="49" t="s">
        <v>146</v>
      </c>
    </row>
    <row r="44" spans="2:3" s="39" customFormat="1" ht="23.25" customHeight="1">
      <c r="B44" s="47"/>
      <c r="C44" s="49" t="s">
        <v>147</v>
      </c>
    </row>
    <row r="45" spans="2:3" s="39" customFormat="1" ht="23.25" customHeight="1">
      <c r="B45" s="47"/>
      <c r="C45" s="73" t="s">
        <v>144</v>
      </c>
    </row>
    <row r="46" spans="2:10" s="39" customFormat="1" ht="23.25" customHeight="1">
      <c r="B46" s="47"/>
      <c r="C46" s="70" t="s">
        <v>149</v>
      </c>
      <c r="D46" s="47"/>
      <c r="E46" s="47"/>
      <c r="F46" s="47"/>
      <c r="G46" s="47"/>
      <c r="H46" s="47"/>
      <c r="I46" s="47"/>
      <c r="J46" s="47"/>
    </row>
    <row r="47" spans="2:10" s="39" customFormat="1" ht="23.25" customHeight="1">
      <c r="B47" s="47"/>
      <c r="C47" s="70" t="s">
        <v>145</v>
      </c>
      <c r="D47" s="71"/>
      <c r="E47" s="71"/>
      <c r="F47" s="71"/>
      <c r="G47" s="71"/>
      <c r="H47" s="71"/>
      <c r="I47" s="71"/>
      <c r="J47" s="47"/>
    </row>
    <row r="48" s="39" customFormat="1" ht="6.75" customHeight="1">
      <c r="B48" s="47"/>
    </row>
    <row r="49" spans="2:7" s="39" customFormat="1" ht="20.25" customHeight="1">
      <c r="B49" s="39" t="s">
        <v>123</v>
      </c>
      <c r="C49" s="39" t="s">
        <v>169</v>
      </c>
      <c r="D49" s="51"/>
      <c r="E49" s="51"/>
      <c r="F49" s="51"/>
      <c r="G49" s="51"/>
    </row>
    <row r="50" spans="2:3" s="39" customFormat="1" ht="25.5" customHeight="1">
      <c r="B50" s="47"/>
      <c r="C50" s="39" t="s">
        <v>177</v>
      </c>
    </row>
    <row r="51" s="39" customFormat="1" ht="6.75" customHeight="1">
      <c r="B51" s="47"/>
    </row>
    <row r="52" spans="2:7" s="39" customFormat="1" ht="15.75" customHeight="1">
      <c r="B52" s="47" t="s">
        <v>130</v>
      </c>
      <c r="C52" s="48" t="s">
        <v>164</v>
      </c>
      <c r="D52" s="48"/>
      <c r="E52" s="48"/>
      <c r="F52" s="48"/>
      <c r="G52" s="48"/>
    </row>
    <row r="53" s="39" customFormat="1" ht="20.25" customHeight="1">
      <c r="C53" s="50" t="s">
        <v>165</v>
      </c>
    </row>
    <row r="54" s="39" customFormat="1" ht="20.25" customHeight="1">
      <c r="C54" s="50" t="s">
        <v>166</v>
      </c>
    </row>
    <row r="55" spans="3:10" s="39" customFormat="1" ht="20.25" customHeight="1">
      <c r="C55" s="39" t="s">
        <v>170</v>
      </c>
      <c r="D55" s="47"/>
      <c r="E55" s="47"/>
      <c r="F55" s="47"/>
      <c r="G55" s="47"/>
      <c r="H55" s="47"/>
      <c r="J55" s="49"/>
    </row>
    <row r="56" spans="2:10" s="39" customFormat="1" ht="20.25" customHeight="1">
      <c r="B56" s="47"/>
      <c r="J56" s="49"/>
    </row>
    <row r="57" s="65" customFormat="1" ht="21" customHeight="1">
      <c r="B57" s="77" t="s">
        <v>155</v>
      </c>
    </row>
    <row r="58" spans="1:10" s="65" customFormat="1" ht="21" customHeight="1">
      <c r="A58" s="66"/>
      <c r="B58" s="76" t="s">
        <v>150</v>
      </c>
      <c r="D58" s="68"/>
      <c r="E58" s="68"/>
      <c r="F58" s="68"/>
      <c r="J58" s="49"/>
    </row>
    <row r="59" spans="1:10" s="65" customFormat="1" ht="21" customHeight="1">
      <c r="A59" s="66"/>
      <c r="B59" s="77" t="s">
        <v>151</v>
      </c>
      <c r="J59" s="49" t="s">
        <v>168</v>
      </c>
    </row>
    <row r="60" spans="1:10" s="65" customFormat="1" ht="21" customHeight="1">
      <c r="A60" s="66"/>
      <c r="B60" s="49" t="s">
        <v>152</v>
      </c>
      <c r="J60" s="49"/>
    </row>
    <row r="61" spans="1:10" s="65" customFormat="1" ht="21" customHeight="1">
      <c r="A61" s="66"/>
      <c r="B61" s="77" t="s">
        <v>153</v>
      </c>
      <c r="J61" s="49"/>
    </row>
    <row r="62" spans="1:2" s="65" customFormat="1" ht="21" customHeight="1">
      <c r="A62" s="66"/>
      <c r="B62" s="49" t="s">
        <v>154</v>
      </c>
    </row>
    <row r="63" spans="1:3" s="65" customFormat="1" ht="21" customHeight="1">
      <c r="A63" s="66"/>
      <c r="B63" s="67"/>
      <c r="C63" s="39"/>
    </row>
    <row r="64" s="65" customFormat="1" ht="24.75" customHeight="1"/>
    <row r="65" s="65" customFormat="1" ht="24.75" customHeight="1">
      <c r="C65" s="72"/>
    </row>
  </sheetData>
  <sheetProtection/>
  <mergeCells count="11">
    <mergeCell ref="B2:G2"/>
    <mergeCell ref="B3:G3"/>
    <mergeCell ref="B4:G4"/>
    <mergeCell ref="B5:G5"/>
    <mergeCell ref="B8:G8"/>
    <mergeCell ref="B9:G9"/>
    <mergeCell ref="C39:F39"/>
    <mergeCell ref="B6:G6"/>
    <mergeCell ref="B7:G7"/>
    <mergeCell ref="A11:H12"/>
    <mergeCell ref="C40:F40"/>
  </mergeCells>
  <printOptions/>
  <pageMargins left="0.43" right="0" top="0" bottom="0" header="0.5118110236220472" footer="0.5118110236220472"/>
  <pageSetup horizontalDpi="300" verticalDpi="3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2:M54"/>
  <sheetViews>
    <sheetView view="pageBreakPreview" zoomScaleSheetLayoutView="100" zoomScalePageLayoutView="0" workbookViewId="0" topLeftCell="A4">
      <selection activeCell="F19" sqref="F19"/>
    </sheetView>
  </sheetViews>
  <sheetFormatPr defaultColWidth="9.00390625" defaultRowHeight="13.5" customHeight="1"/>
  <cols>
    <col min="1" max="1" width="3.00390625" style="6" customWidth="1"/>
    <col min="2" max="2" width="9.75390625" style="6" customWidth="1"/>
    <col min="3" max="3" width="8.50390625" style="6" customWidth="1"/>
    <col min="4" max="4" width="0.875" style="6" customWidth="1"/>
    <col min="5" max="5" width="8.375" style="6" customWidth="1"/>
    <col min="6" max="6" width="6.625" style="6" customWidth="1"/>
    <col min="7" max="7" width="10.75390625" style="6" customWidth="1"/>
    <col min="8" max="8" width="9.125" style="6" customWidth="1"/>
    <col min="9" max="9" width="6.125" style="6" customWidth="1"/>
    <col min="10" max="10" width="9.50390625" style="6" bestFit="1" customWidth="1"/>
    <col min="11" max="11" width="16.375" style="6" customWidth="1"/>
    <col min="12" max="12" width="9.50390625" style="6" bestFit="1" customWidth="1"/>
    <col min="13" max="13" width="5.875" style="6" customWidth="1"/>
    <col min="14" max="16384" width="9.00390625" style="6" customWidth="1"/>
  </cols>
  <sheetData>
    <row r="1" ht="4.5" customHeight="1" thickBot="1"/>
    <row r="2" spans="1:12" ht="4.5" customHeight="1">
      <c r="A2" s="3"/>
      <c r="B2" s="4"/>
      <c r="C2" s="5"/>
      <c r="D2" s="5"/>
      <c r="E2" s="5"/>
      <c r="F2" s="5"/>
      <c r="G2" s="5"/>
      <c r="H2" s="5"/>
      <c r="I2" s="5"/>
      <c r="J2" s="5"/>
      <c r="K2" s="5"/>
      <c r="L2" s="78"/>
    </row>
    <row r="3" spans="1:12" ht="9.75" customHeight="1">
      <c r="A3" s="3"/>
      <c r="B3" s="141" t="s">
        <v>178</v>
      </c>
      <c r="C3" s="142"/>
      <c r="D3" s="142"/>
      <c r="E3" s="142"/>
      <c r="F3" s="142"/>
      <c r="G3" s="142"/>
      <c r="H3" s="142"/>
      <c r="I3" s="142"/>
      <c r="J3" s="142"/>
      <c r="K3" s="142"/>
      <c r="L3" s="143"/>
    </row>
    <row r="4" spans="1:12" ht="9.75" customHeight="1">
      <c r="A4" s="3"/>
      <c r="B4" s="144"/>
      <c r="C4" s="145"/>
      <c r="D4" s="145"/>
      <c r="E4" s="145"/>
      <c r="F4" s="145"/>
      <c r="G4" s="145"/>
      <c r="H4" s="145"/>
      <c r="I4" s="145"/>
      <c r="J4" s="145"/>
      <c r="K4" s="145"/>
      <c r="L4" s="143"/>
    </row>
    <row r="5" spans="1:12" ht="7.5" customHeight="1" thickBot="1">
      <c r="A5" s="3"/>
      <c r="B5" s="146"/>
      <c r="C5" s="147"/>
      <c r="D5" s="147"/>
      <c r="E5" s="147"/>
      <c r="F5" s="147"/>
      <c r="G5" s="147"/>
      <c r="H5" s="147"/>
      <c r="I5" s="147"/>
      <c r="J5" s="147"/>
      <c r="K5" s="147"/>
      <c r="L5" s="148"/>
    </row>
    <row r="6" spans="1:11" ht="18.75" customHeight="1">
      <c r="A6" s="3"/>
      <c r="B6" s="8" t="s">
        <v>8</v>
      </c>
      <c r="C6" s="153"/>
      <c r="D6" s="153"/>
      <c r="E6" s="8"/>
      <c r="F6" s="8" t="s">
        <v>9</v>
      </c>
      <c r="G6" s="134"/>
      <c r="H6" s="134"/>
      <c r="I6" s="135"/>
      <c r="J6" s="135"/>
      <c r="K6" s="3"/>
    </row>
    <row r="7" spans="1:11" ht="18" customHeight="1">
      <c r="A7" s="3"/>
      <c r="B7" s="8" t="s">
        <v>105</v>
      </c>
      <c r="C7" s="8"/>
      <c r="D7" s="8"/>
      <c r="E7" s="3"/>
      <c r="F7" s="134"/>
      <c r="G7" s="134"/>
      <c r="H7" s="134"/>
      <c r="I7" s="134"/>
      <c r="J7" s="134"/>
      <c r="K7" s="3"/>
    </row>
    <row r="8" spans="1:12" ht="20.25" customHeight="1">
      <c r="A8" s="3"/>
      <c r="B8" s="131" t="s">
        <v>180</v>
      </c>
      <c r="C8" s="131"/>
      <c r="D8" s="131"/>
      <c r="E8" s="131"/>
      <c r="F8" s="131"/>
      <c r="G8" s="131"/>
      <c r="H8" s="131"/>
      <c r="I8" s="131"/>
      <c r="J8" s="131"/>
      <c r="K8" s="131"/>
      <c r="L8" s="131"/>
    </row>
    <row r="9" spans="1:12" ht="20.25" customHeight="1">
      <c r="A9" s="3"/>
      <c r="B9" s="131"/>
      <c r="C9" s="131"/>
      <c r="D9" s="131"/>
      <c r="E9" s="131"/>
      <c r="F9" s="131"/>
      <c r="G9" s="131"/>
      <c r="H9" s="131"/>
      <c r="I9" s="131"/>
      <c r="J9" s="131"/>
      <c r="K9" s="131"/>
      <c r="L9" s="131"/>
    </row>
    <row r="10" spans="1:10" ht="12" customHeight="1">
      <c r="A10" s="3"/>
      <c r="B10" s="79" t="s">
        <v>10</v>
      </c>
      <c r="C10" s="9"/>
      <c r="D10" s="9"/>
      <c r="F10" s="3" t="s">
        <v>82</v>
      </c>
      <c r="G10" s="3"/>
      <c r="H10" s="3"/>
      <c r="I10" s="3"/>
      <c r="J10" s="3"/>
    </row>
    <row r="11" spans="1:10" ht="14.25" customHeight="1">
      <c r="A11" s="3"/>
      <c r="B11" s="9" t="s">
        <v>116</v>
      </c>
      <c r="D11" s="9"/>
      <c r="E11" s="81" t="s">
        <v>83</v>
      </c>
      <c r="F11" s="29"/>
      <c r="G11" s="3" t="s">
        <v>11</v>
      </c>
      <c r="H11" s="30">
        <f>1000*F11</f>
        <v>0</v>
      </c>
      <c r="I11" s="3"/>
      <c r="J11" s="3"/>
    </row>
    <row r="12" spans="1:10" ht="14.25" customHeight="1">
      <c r="A12" s="3"/>
      <c r="B12" s="9"/>
      <c r="D12" s="9"/>
      <c r="E12" s="81" t="s">
        <v>84</v>
      </c>
      <c r="F12" s="29"/>
      <c r="G12" s="3" t="s">
        <v>11</v>
      </c>
      <c r="H12" s="30">
        <f>500*F12</f>
        <v>0</v>
      </c>
      <c r="I12" s="3"/>
      <c r="J12" s="3"/>
    </row>
    <row r="13" spans="1:10" ht="14.25" customHeight="1">
      <c r="A13" s="3"/>
      <c r="B13" s="9"/>
      <c r="D13" s="9"/>
      <c r="E13" s="81" t="s">
        <v>85</v>
      </c>
      <c r="F13" s="29"/>
      <c r="G13" s="3" t="s">
        <v>11</v>
      </c>
      <c r="H13" s="30">
        <f>2000*F13</f>
        <v>0</v>
      </c>
      <c r="I13" s="10" t="s">
        <v>12</v>
      </c>
      <c r="J13" s="30">
        <f>SUM(H11:H13)</f>
        <v>0</v>
      </c>
    </row>
    <row r="14" spans="1:10" ht="14.25" customHeight="1">
      <c r="A14" s="3"/>
      <c r="B14" s="9" t="s">
        <v>156</v>
      </c>
      <c r="D14" s="9"/>
      <c r="E14" s="81" t="s">
        <v>83</v>
      </c>
      <c r="F14" s="29"/>
      <c r="G14" s="3" t="s">
        <v>11</v>
      </c>
      <c r="H14" s="30">
        <f>1000*F14</f>
        <v>0</v>
      </c>
      <c r="I14" s="3"/>
      <c r="J14" s="3"/>
    </row>
    <row r="15" spans="1:10" ht="14.25" customHeight="1">
      <c r="A15" s="3"/>
      <c r="B15" s="9"/>
      <c r="D15" s="9"/>
      <c r="E15" s="81" t="s">
        <v>85</v>
      </c>
      <c r="F15" s="29"/>
      <c r="G15" s="3" t="s">
        <v>11</v>
      </c>
      <c r="H15" s="30">
        <f>2000*F15</f>
        <v>0</v>
      </c>
      <c r="I15" s="10" t="s">
        <v>12</v>
      </c>
      <c r="J15" s="30">
        <f>SUM(H14:H15)</f>
        <v>0</v>
      </c>
    </row>
    <row r="16" spans="1:10" ht="14.25" customHeight="1">
      <c r="A16" s="3"/>
      <c r="B16" s="9" t="s">
        <v>157</v>
      </c>
      <c r="D16" s="9"/>
      <c r="E16" s="81" t="s">
        <v>83</v>
      </c>
      <c r="F16" s="29"/>
      <c r="G16" s="3" t="s">
        <v>11</v>
      </c>
      <c r="H16" s="30">
        <f>1000*F16</f>
        <v>0</v>
      </c>
      <c r="I16" s="3"/>
      <c r="J16" s="3"/>
    </row>
    <row r="17" spans="1:10" ht="14.25" customHeight="1">
      <c r="A17" s="3"/>
      <c r="B17" s="28"/>
      <c r="C17" s="9"/>
      <c r="D17" s="9"/>
      <c r="E17" s="81" t="s">
        <v>84</v>
      </c>
      <c r="F17" s="29"/>
      <c r="G17" s="3" t="s">
        <v>11</v>
      </c>
      <c r="H17" s="30">
        <f>500*F17</f>
        <v>0</v>
      </c>
      <c r="I17" s="3"/>
      <c r="J17" s="3"/>
    </row>
    <row r="18" spans="1:10" ht="14.25" customHeight="1">
      <c r="A18" s="3"/>
      <c r="B18" s="28"/>
      <c r="C18" s="9"/>
      <c r="D18" s="9"/>
      <c r="E18" s="81" t="s">
        <v>85</v>
      </c>
      <c r="F18" s="29"/>
      <c r="G18" s="3" t="s">
        <v>11</v>
      </c>
      <c r="H18" s="30">
        <f>2000*F18</f>
        <v>0</v>
      </c>
      <c r="I18" s="10" t="s">
        <v>12</v>
      </c>
      <c r="J18" s="30">
        <f>SUM(H16:H18)</f>
        <v>0</v>
      </c>
    </row>
    <row r="19" spans="1:10" ht="14.25" customHeight="1">
      <c r="A19" s="3"/>
      <c r="B19" s="28"/>
      <c r="C19" s="9"/>
      <c r="D19" s="9"/>
      <c r="E19" s="64"/>
      <c r="F19" s="29"/>
      <c r="G19" s="3"/>
      <c r="H19" s="30"/>
      <c r="I19" s="10" t="s">
        <v>13</v>
      </c>
      <c r="J19" s="30">
        <f>J13+J15+J18</f>
        <v>0</v>
      </c>
    </row>
    <row r="20" spans="1:8" ht="15.75" customHeight="1">
      <c r="A20" s="3"/>
      <c r="B20" s="154" t="s">
        <v>158</v>
      </c>
      <c r="C20" s="154"/>
      <c r="D20" s="154"/>
      <c r="E20" s="154"/>
      <c r="F20" s="10"/>
      <c r="G20" s="3"/>
      <c r="H20" s="10"/>
    </row>
    <row r="21" spans="1:11" ht="6" customHeight="1" thickBot="1">
      <c r="A21" s="3"/>
      <c r="B21" s="155"/>
      <c r="C21" s="155"/>
      <c r="D21" s="155"/>
      <c r="E21" s="155"/>
      <c r="F21" s="3"/>
      <c r="G21" s="3"/>
      <c r="H21" s="3"/>
      <c r="I21" s="3"/>
      <c r="J21" s="3"/>
      <c r="K21" s="7"/>
    </row>
    <row r="22" spans="1:11" ht="23.25" customHeight="1" thickBot="1">
      <c r="A22" s="11"/>
      <c r="B22" s="84" t="s">
        <v>14</v>
      </c>
      <c r="C22" s="149" t="s">
        <v>7</v>
      </c>
      <c r="D22" s="151"/>
      <c r="E22" s="152"/>
      <c r="F22" s="149" t="s">
        <v>4</v>
      </c>
      <c r="G22" s="150"/>
      <c r="H22" s="85" t="s">
        <v>5</v>
      </c>
      <c r="I22" s="85" t="s">
        <v>6</v>
      </c>
      <c r="J22" s="159" t="s">
        <v>101</v>
      </c>
      <c r="K22" s="160"/>
    </row>
    <row r="23" spans="1:11" ht="17.25" customHeight="1" thickBot="1">
      <c r="A23" s="100">
        <v>1</v>
      </c>
      <c r="B23" s="83"/>
      <c r="C23" s="101">
        <f>IF(B23="","",VLOOKUP(B23,'登録ナンバー'!$A$4:$M$600,7,0))</f>
      </c>
      <c r="D23" s="102"/>
      <c r="E23" s="103"/>
      <c r="F23" s="101">
        <f>IF(B23="","",VLOOKUP(B23,'登録ナンバー'!$A$4:$M$600,8,0))</f>
      </c>
      <c r="G23" s="102"/>
      <c r="H23" s="90">
        <f>IF(B23="","",VLOOKUP(B23,'登録ナンバー'!$A$4:$M$600,9,0))</f>
      </c>
      <c r="I23" s="90">
        <f>IF(B23="","",VLOOKUP(B23,'登録ナンバー'!$A$4:$M$600,11,0))</f>
      </c>
      <c r="J23" s="137" t="s">
        <v>86</v>
      </c>
      <c r="K23" s="138"/>
    </row>
    <row r="24" spans="1:11" ht="17.25" customHeight="1" thickBot="1">
      <c r="A24" s="100"/>
      <c r="B24" s="87"/>
      <c r="C24" s="121">
        <f>IF(B24="","",VLOOKUP(B24,'登録ナンバー'!$A$4:$M$600,7,0))</f>
      </c>
      <c r="D24" s="122"/>
      <c r="E24" s="125"/>
      <c r="F24" s="121">
        <f>IF(B24="","",VLOOKUP(B24,'登録ナンバー'!$A$4:$M$600,8,0))</f>
      </c>
      <c r="G24" s="122"/>
      <c r="H24" s="86">
        <f>IF(B24="","",VLOOKUP(B24,'登録ナンバー'!$A$4:$M$600,9,0))</f>
      </c>
      <c r="I24" s="86">
        <f>IF(B24="","",VLOOKUP(B24,'登録ナンバー'!$A$4:$M$600,11,0))</f>
      </c>
      <c r="J24" s="132" t="s">
        <v>86</v>
      </c>
      <c r="K24" s="133"/>
    </row>
    <row r="25" spans="1:11" ht="17.25" customHeight="1" thickBot="1">
      <c r="A25" s="156">
        <v>2</v>
      </c>
      <c r="B25" s="83"/>
      <c r="C25" s="108">
        <f>IF(B25="","",VLOOKUP(B25,'登録ナンバー'!$A$4:$M$600,7,0))</f>
      </c>
      <c r="D25" s="109"/>
      <c r="E25" s="136"/>
      <c r="F25" s="108">
        <f>IF(B25="","",VLOOKUP(B25,'登録ナンバー'!$A$4:$M$600,8,0))</f>
      </c>
      <c r="G25" s="109"/>
      <c r="H25" s="89">
        <f>IF(B25="","",VLOOKUP(B25,'登録ナンバー'!$A$4:$M$600,9,0))</f>
      </c>
      <c r="I25" s="89">
        <f>IF(B25="","",VLOOKUP(B25,'登録ナンバー'!$A$4:$M$600,11,0))</f>
      </c>
      <c r="J25" s="137" t="s">
        <v>86</v>
      </c>
      <c r="K25" s="138"/>
    </row>
    <row r="26" spans="1:13" ht="17.25" customHeight="1" thickBot="1">
      <c r="A26" s="156"/>
      <c r="B26" s="87"/>
      <c r="C26" s="121">
        <f>IF(B26="","",VLOOKUP(B26,'登録ナンバー'!$A$4:$M$600,7,0))</f>
      </c>
      <c r="D26" s="122"/>
      <c r="E26" s="125"/>
      <c r="F26" s="121">
        <f>IF(B26="","",VLOOKUP(B26,'登録ナンバー'!$A$4:$M$600,8,0))</f>
      </c>
      <c r="G26" s="122"/>
      <c r="H26" s="86">
        <f>IF(B26="","",VLOOKUP(B26,'登録ナンバー'!$A$4:$M$600,9,0))</f>
      </c>
      <c r="I26" s="86">
        <f>IF(B26="","",VLOOKUP(B26,'登録ナンバー'!$A$4:$M$600,11,0))</f>
      </c>
      <c r="J26" s="132" t="s">
        <v>86</v>
      </c>
      <c r="K26" s="133"/>
      <c r="M26" s="12"/>
    </row>
    <row r="27" spans="1:11" ht="17.25" customHeight="1" thickBot="1">
      <c r="A27" s="120">
        <v>3</v>
      </c>
      <c r="B27" s="83"/>
      <c r="C27" s="108">
        <f>IF(B27="","",VLOOKUP(B27,'登録ナンバー'!$A$4:$M$600,7,0))</f>
      </c>
      <c r="D27" s="109"/>
      <c r="E27" s="136"/>
      <c r="F27" s="108">
        <f>IF(B27="","",VLOOKUP(B27,'登録ナンバー'!$A$4:$M$600,8,0))</f>
      </c>
      <c r="G27" s="109"/>
      <c r="H27" s="89">
        <f>IF(B27="","",VLOOKUP(B27,'登録ナンバー'!$A$4:$M$600,9,0))</f>
      </c>
      <c r="I27" s="89">
        <f>IF(B27="","",VLOOKUP(B27,'登録ナンバー'!$A$4:$M$600,11,0))</f>
      </c>
      <c r="J27" s="137" t="s">
        <v>86</v>
      </c>
      <c r="K27" s="138"/>
    </row>
    <row r="28" spans="1:11" ht="17.25" customHeight="1" thickBot="1">
      <c r="A28" s="120"/>
      <c r="B28" s="87"/>
      <c r="C28" s="121">
        <f>IF(B28="","",VLOOKUP(B28,'登録ナンバー'!$A$4:$M$600,7,0))</f>
      </c>
      <c r="D28" s="122"/>
      <c r="E28" s="125"/>
      <c r="F28" s="121">
        <f>IF(B28="","",VLOOKUP(B28,'登録ナンバー'!$A$4:$M$600,8,0))</f>
      </c>
      <c r="G28" s="122"/>
      <c r="H28" s="86">
        <f>IF(B28="","",VLOOKUP(B28,'登録ナンバー'!$A$4:$M$600,9,0))</f>
      </c>
      <c r="I28" s="86">
        <f>IF(B28="","",VLOOKUP(B28,'登録ナンバー'!$A$4:$M$600,11,0))</f>
      </c>
      <c r="J28" s="132" t="s">
        <v>86</v>
      </c>
      <c r="K28" s="133"/>
    </row>
    <row r="29" spans="1:11" ht="17.25" customHeight="1" thickBot="1">
      <c r="A29" s="120">
        <v>4</v>
      </c>
      <c r="B29" s="83"/>
      <c r="C29" s="108">
        <f>IF(B29="","",VLOOKUP(B29,'登録ナンバー'!$A$4:$M$600,7,0))</f>
      </c>
      <c r="D29" s="109"/>
      <c r="E29" s="136"/>
      <c r="F29" s="108">
        <f>IF(B29="","",VLOOKUP(B29,'登録ナンバー'!$A$4:$M$600,8,0))</f>
      </c>
      <c r="G29" s="109"/>
      <c r="H29" s="89">
        <f>IF(B29="","",VLOOKUP(B29,'登録ナンバー'!$A$4:$M$600,9,0))</f>
      </c>
      <c r="I29" s="89">
        <f>IF(B29="","",VLOOKUP(B29,'登録ナンバー'!$A$4:$M$600,11,0))</f>
      </c>
      <c r="J29" s="137" t="s">
        <v>86</v>
      </c>
      <c r="K29" s="138"/>
    </row>
    <row r="30" spans="1:11" ht="17.25" customHeight="1" thickBot="1">
      <c r="A30" s="120"/>
      <c r="B30" s="88"/>
      <c r="C30" s="121">
        <f>IF(B30="","",VLOOKUP(B30,'登録ナンバー'!$A$4:$M$600,7,0))</f>
      </c>
      <c r="D30" s="122"/>
      <c r="E30" s="125"/>
      <c r="F30" s="121">
        <f>IF(B30="","",VLOOKUP(B30,'登録ナンバー'!$A$4:$M$600,8,0))</f>
      </c>
      <c r="G30" s="122"/>
      <c r="H30" s="86">
        <f>IF(B30="","",VLOOKUP(B30,'登録ナンバー'!$A$4:$M$600,9,0))</f>
      </c>
      <c r="I30" s="86">
        <f>IF(B30="","",VLOOKUP(B30,'登録ナンバー'!$A$4:$M$600,11,0))</f>
      </c>
      <c r="J30" s="118" t="s">
        <v>86</v>
      </c>
      <c r="K30" s="119"/>
    </row>
    <row r="31" spans="1:11" ht="17.25" customHeight="1">
      <c r="A31" s="40"/>
      <c r="C31" s="27"/>
      <c r="D31" s="27"/>
      <c r="E31" s="27"/>
      <c r="F31" s="110" t="s">
        <v>117</v>
      </c>
      <c r="G31" s="110"/>
      <c r="H31" s="110"/>
      <c r="I31" s="110"/>
      <c r="J31" s="110"/>
      <c r="K31" s="110"/>
    </row>
    <row r="32" spans="1:11" ht="7.5" customHeight="1">
      <c r="A32" s="13"/>
      <c r="B32" s="128" t="s">
        <v>159</v>
      </c>
      <c r="C32" s="128"/>
      <c r="D32" s="128"/>
      <c r="E32" s="128"/>
      <c r="F32" s="110"/>
      <c r="G32" s="110"/>
      <c r="H32" s="110"/>
      <c r="I32" s="110"/>
      <c r="J32" s="110"/>
      <c r="K32" s="110"/>
    </row>
    <row r="33" spans="1:11" ht="22.5" customHeight="1" thickBot="1">
      <c r="A33" s="13"/>
      <c r="B33" s="129"/>
      <c r="C33" s="129"/>
      <c r="D33" s="129"/>
      <c r="E33" s="129"/>
      <c r="F33" s="111"/>
      <c r="G33" s="111"/>
      <c r="H33" s="111"/>
      <c r="I33" s="111"/>
      <c r="J33" s="111"/>
      <c r="K33" s="111"/>
    </row>
    <row r="34" spans="1:11" ht="17.25" customHeight="1" thickBot="1">
      <c r="A34" s="11"/>
      <c r="B34" s="26" t="s">
        <v>14</v>
      </c>
      <c r="C34" s="107" t="s">
        <v>7</v>
      </c>
      <c r="D34" s="106"/>
      <c r="E34" s="130"/>
      <c r="F34" s="106" t="s">
        <v>4</v>
      </c>
      <c r="G34" s="107"/>
      <c r="H34" s="54" t="s">
        <v>5</v>
      </c>
      <c r="I34" s="25" t="s">
        <v>6</v>
      </c>
      <c r="J34" s="123" t="s">
        <v>102</v>
      </c>
      <c r="K34" s="124"/>
    </row>
    <row r="35" spans="1:13" s="82" customFormat="1" ht="18.75" customHeight="1" thickBot="1">
      <c r="A35" s="100">
        <v>1</v>
      </c>
      <c r="B35" s="83"/>
      <c r="C35" s="101">
        <f>IF(B35="","",VLOOKUP(B35,'登録ナンバー'!$A$4:$M$600,7,0))</f>
      </c>
      <c r="D35" s="102"/>
      <c r="E35" s="103"/>
      <c r="F35" s="101">
        <f>IF(B35="","",VLOOKUP(B35,'登録ナンバー'!$A$4:$M$600,8,0))</f>
      </c>
      <c r="G35" s="102"/>
      <c r="H35" s="90">
        <f>IF(B35="","",VLOOKUP(B35,'登録ナンバー'!$A$4:$M$600,9,0))</f>
      </c>
      <c r="I35" s="90">
        <f>IF(B35="","",VLOOKUP(B35,'登録ナンバー'!$A$4:$M$600,11,0))</f>
      </c>
      <c r="J35" s="139" t="s">
        <v>86</v>
      </c>
      <c r="K35" s="140"/>
      <c r="L35" s="82" t="s">
        <v>103</v>
      </c>
      <c r="M35" s="82">
        <f>IF(I35="","",I35+I36)</f>
      </c>
    </row>
    <row r="36" spans="1:13" s="82" customFormat="1" ht="18.75" customHeight="1" thickBot="1">
      <c r="A36" s="100"/>
      <c r="B36" s="87"/>
      <c r="C36" s="121">
        <f>IF(B36="","",VLOOKUP(B36,'登録ナンバー'!$A$4:$M$600,7,0))</f>
      </c>
      <c r="D36" s="122"/>
      <c r="E36" s="125"/>
      <c r="F36" s="121">
        <f>IF(B36="","",VLOOKUP(B36,'登録ナンバー'!$A$4:$M$600,8,0))</f>
      </c>
      <c r="G36" s="122"/>
      <c r="H36" s="86">
        <f>IF(B36="","",VLOOKUP(B36,'登録ナンバー'!$A$4:$M$600,9,0))</f>
      </c>
      <c r="I36" s="86">
        <f>IF(B36="","",VLOOKUP(B36,'登録ナンバー'!$A$4:$M$600,11,0))</f>
      </c>
      <c r="J36" s="157" t="s">
        <v>86</v>
      </c>
      <c r="K36" s="158"/>
      <c r="L36" s="82" t="s">
        <v>104</v>
      </c>
      <c r="M36" s="82">
        <f>IF(M35="","",IF(M35&gt;=115,"可","不可"))</f>
      </c>
    </row>
    <row r="37" spans="1:13" s="82" customFormat="1" ht="18.75" customHeight="1" thickBot="1">
      <c r="A37" s="100">
        <v>2</v>
      </c>
      <c r="B37" s="83"/>
      <c r="C37" s="108">
        <f>IF(B37="","",VLOOKUP(B37,'登録ナンバー'!$A$4:$M$600,7,0))</f>
      </c>
      <c r="D37" s="109"/>
      <c r="E37" s="136"/>
      <c r="F37" s="108">
        <f>IF(B37="","",VLOOKUP(B37,'登録ナンバー'!$A$4:$M$600,8,0))</f>
      </c>
      <c r="G37" s="109"/>
      <c r="H37" s="89">
        <f>IF(B37="","",VLOOKUP(B37,'登録ナンバー'!$A$4:$M$600,9,0))</f>
      </c>
      <c r="I37" s="89">
        <f>IF(B37="","",VLOOKUP(B37,'登録ナンバー'!$A$4:$M$600,11,0))</f>
      </c>
      <c r="J37" s="139" t="s">
        <v>86</v>
      </c>
      <c r="K37" s="140"/>
      <c r="L37" s="82" t="s">
        <v>103</v>
      </c>
      <c r="M37" s="82">
        <f>IF(I37="","",I37+I38)</f>
      </c>
    </row>
    <row r="38" spans="1:13" s="82" customFormat="1" ht="18.75" customHeight="1" thickBot="1">
      <c r="A38" s="100"/>
      <c r="B38" s="87"/>
      <c r="C38" s="121">
        <f>IF(B38="","",VLOOKUP(B38,'登録ナンバー'!$A$4:$M$600,7,0))</f>
      </c>
      <c r="D38" s="122"/>
      <c r="E38" s="125"/>
      <c r="F38" s="121">
        <f>IF(B38="","",VLOOKUP(B38,'登録ナンバー'!$A$4:$M$600,8,0))</f>
      </c>
      <c r="G38" s="122"/>
      <c r="H38" s="86">
        <f>IF(B38="","",VLOOKUP(B38,'登録ナンバー'!$A$4:$M$600,9,0))</f>
      </c>
      <c r="I38" s="86">
        <f>IF(B38="","",VLOOKUP(B38,'登録ナンバー'!$A$4:$M$600,11,0))</f>
      </c>
      <c r="J38" s="157" t="s">
        <v>86</v>
      </c>
      <c r="K38" s="158"/>
      <c r="L38" s="82" t="s">
        <v>104</v>
      </c>
      <c r="M38" s="82">
        <f>IF(M37="","",IF(M37&gt;=115,"可","不可"))</f>
      </c>
    </row>
    <row r="39" spans="1:13" s="82" customFormat="1" ht="18.75" customHeight="1" thickBot="1">
      <c r="A39" s="100">
        <v>3</v>
      </c>
      <c r="B39" s="83"/>
      <c r="C39" s="108">
        <f>IF(B39="","",VLOOKUP(B39,'登録ナンバー'!$A$4:$M$600,7,0))</f>
      </c>
      <c r="D39" s="109"/>
      <c r="E39" s="136"/>
      <c r="F39" s="108">
        <f>IF(B39="","",VLOOKUP(B39,'登録ナンバー'!$A$4:$M$600,8,0))</f>
      </c>
      <c r="G39" s="109"/>
      <c r="H39" s="89">
        <f>IF(B39="","",VLOOKUP(B39,'登録ナンバー'!$A$4:$M$600,9,0))</f>
      </c>
      <c r="I39" s="89">
        <f>IF(B39="","",VLOOKUP(B39,'登録ナンバー'!$A$4:$M$600,11,0))</f>
      </c>
      <c r="J39" s="139" t="s">
        <v>86</v>
      </c>
      <c r="K39" s="140"/>
      <c r="L39" s="82" t="s">
        <v>103</v>
      </c>
      <c r="M39" s="82">
        <f>IF(I39="","",I39+I40)</f>
      </c>
    </row>
    <row r="40" spans="1:13" s="82" customFormat="1" ht="18.75" customHeight="1" thickBot="1">
      <c r="A40" s="100"/>
      <c r="B40" s="87"/>
      <c r="C40" s="121">
        <f>IF(B40="","",VLOOKUP(B40,'登録ナンバー'!$A$4:$M$600,7,0))</f>
      </c>
      <c r="D40" s="122"/>
      <c r="E40" s="125"/>
      <c r="F40" s="121">
        <f>IF(B40="","",VLOOKUP(B40,'登録ナンバー'!$A$4:$M$600,8,0))</f>
      </c>
      <c r="G40" s="122"/>
      <c r="H40" s="86">
        <f>IF(B40="","",VLOOKUP(B40,'登録ナンバー'!$A$4:$M$600,9,0))</f>
      </c>
      <c r="I40" s="86">
        <f>IF(B40="","",VLOOKUP(B40,'登録ナンバー'!$A$4:$M$600,11,0))</f>
      </c>
      <c r="J40" s="157" t="s">
        <v>86</v>
      </c>
      <c r="K40" s="158"/>
      <c r="L40" s="82" t="s">
        <v>104</v>
      </c>
      <c r="M40" s="82">
        <f>IF(M39="","",IF(M39&gt;=115,"可","不可"))</f>
      </c>
    </row>
    <row r="41" spans="1:13" s="82" customFormat="1" ht="18.75" customHeight="1" thickBot="1">
      <c r="A41" s="100">
        <v>4</v>
      </c>
      <c r="B41" s="83"/>
      <c r="C41" s="108">
        <f>IF(B41="","",VLOOKUP(B41,'登録ナンバー'!$A$4:$M$600,7,0))</f>
      </c>
      <c r="D41" s="109"/>
      <c r="E41" s="136"/>
      <c r="F41" s="108">
        <f>IF(B41="","",VLOOKUP(B41,'登録ナンバー'!$A$4:$M$600,8,0))</f>
      </c>
      <c r="G41" s="109"/>
      <c r="H41" s="89">
        <f>IF(B41="","",VLOOKUP(B41,'登録ナンバー'!$A$4:$M$600,9,0))</f>
      </c>
      <c r="I41" s="89">
        <f>IF(B41="","",VLOOKUP(B41,'登録ナンバー'!$A$4:$M$600,11,0))</f>
      </c>
      <c r="J41" s="139" t="s">
        <v>86</v>
      </c>
      <c r="K41" s="140"/>
      <c r="L41" s="82" t="s">
        <v>103</v>
      </c>
      <c r="M41" s="82">
        <f>IF(I41="","",I41+I42)</f>
      </c>
    </row>
    <row r="42" spans="1:13" s="82" customFormat="1" ht="18.75" customHeight="1" thickBot="1">
      <c r="A42" s="100"/>
      <c r="B42" s="88"/>
      <c r="C42" s="121">
        <f>IF(B42="","",VLOOKUP(B42,'登録ナンバー'!$A$4:$M$600,7,0))</f>
      </c>
      <c r="D42" s="122"/>
      <c r="E42" s="125"/>
      <c r="F42" s="121">
        <f>IF(B42="","",VLOOKUP(B42,'登録ナンバー'!$A$4:$M$600,8,0))</f>
      </c>
      <c r="G42" s="122"/>
      <c r="H42" s="86">
        <f>IF(B42="","",VLOOKUP(B42,'登録ナンバー'!$A$4:$M$600,9,0))</f>
      </c>
      <c r="I42" s="86">
        <f>IF(B42="","",VLOOKUP(B42,'登録ナンバー'!$A$4:$M$600,11,0))</f>
      </c>
      <c r="J42" s="163" t="s">
        <v>86</v>
      </c>
      <c r="K42" s="164"/>
      <c r="L42" s="82" t="s">
        <v>104</v>
      </c>
      <c r="M42" s="82">
        <f>IF(M41="","",IF(M41&gt;=115,"可","不可"))</f>
      </c>
    </row>
    <row r="43" spans="1:11" ht="17.25" customHeight="1">
      <c r="A43" s="40"/>
      <c r="C43" s="27"/>
      <c r="D43" s="27"/>
      <c r="E43" s="27"/>
      <c r="F43" s="110" t="s">
        <v>117</v>
      </c>
      <c r="G43" s="110"/>
      <c r="H43" s="110"/>
      <c r="I43" s="110"/>
      <c r="J43" s="110"/>
      <c r="K43" s="110"/>
    </row>
    <row r="44" spans="1:11" ht="7.5" customHeight="1">
      <c r="A44" s="13"/>
      <c r="B44" s="112" t="s">
        <v>160</v>
      </c>
      <c r="C44" s="112"/>
      <c r="D44" s="112"/>
      <c r="E44" s="112"/>
      <c r="F44" s="110"/>
      <c r="G44" s="110"/>
      <c r="H44" s="110"/>
      <c r="I44" s="110"/>
      <c r="J44" s="110"/>
      <c r="K44" s="110"/>
    </row>
    <row r="45" spans="1:11" ht="22.5" customHeight="1" thickBot="1">
      <c r="A45" s="13"/>
      <c r="B45" s="113"/>
      <c r="C45" s="113"/>
      <c r="D45" s="113"/>
      <c r="E45" s="113"/>
      <c r="F45" s="111"/>
      <c r="G45" s="111"/>
      <c r="H45" s="111"/>
      <c r="I45" s="111"/>
      <c r="J45" s="111"/>
      <c r="K45" s="111"/>
    </row>
    <row r="46" spans="1:11" ht="17.25" customHeight="1" thickBot="1">
      <c r="A46" s="11"/>
      <c r="B46" s="93" t="s">
        <v>14</v>
      </c>
      <c r="C46" s="114" t="s">
        <v>7</v>
      </c>
      <c r="D46" s="115"/>
      <c r="E46" s="116"/>
      <c r="F46" s="115" t="s">
        <v>4</v>
      </c>
      <c r="G46" s="114"/>
      <c r="H46" s="91" t="s">
        <v>5</v>
      </c>
      <c r="I46" s="92" t="s">
        <v>6</v>
      </c>
      <c r="J46" s="114" t="s">
        <v>102</v>
      </c>
      <c r="K46" s="117"/>
    </row>
    <row r="47" spans="1:13" s="82" customFormat="1" ht="18.75" customHeight="1" thickBot="1">
      <c r="A47" s="100">
        <v>1</v>
      </c>
      <c r="B47" s="83"/>
      <c r="C47" s="101">
        <f>IF(B47="","",VLOOKUP(B47,'登録ナンバー'!$A$4:$M$600,7,0))</f>
      </c>
      <c r="D47" s="102"/>
      <c r="E47" s="103"/>
      <c r="F47" s="101">
        <f>IF(B47="","",VLOOKUP(B47,'登録ナンバー'!$A$4:$M$600,8,0))</f>
      </c>
      <c r="G47" s="102"/>
      <c r="H47" s="90">
        <f>IF(B47="","",VLOOKUP(B47,'登録ナンバー'!$A$4:$M$600,9,0))</f>
      </c>
      <c r="I47" s="90">
        <f>IF(B47="","",VLOOKUP(B47,'登録ナンバー'!$A$4:$M$600,11,0))</f>
      </c>
      <c r="J47" s="104" t="s">
        <v>86</v>
      </c>
      <c r="K47" s="105"/>
      <c r="L47" s="82" t="s">
        <v>103</v>
      </c>
      <c r="M47" s="82">
        <f>IF(I47="","",I47+I48)</f>
      </c>
    </row>
    <row r="48" spans="1:13" s="82" customFormat="1" ht="18.75" customHeight="1" thickBot="1">
      <c r="A48" s="100"/>
      <c r="B48" s="87"/>
      <c r="C48" s="121">
        <f>IF(B48="","",VLOOKUP(B48,'登録ナンバー'!$A$4:$M$600,7,0))</f>
      </c>
      <c r="D48" s="122"/>
      <c r="E48" s="125"/>
      <c r="F48" s="121">
        <f>IF(B48="","",VLOOKUP(B48,'登録ナンバー'!$A$4:$M$600,8,0))</f>
      </c>
      <c r="G48" s="122"/>
      <c r="H48" s="86">
        <f>IF(B48="","",VLOOKUP(B48,'登録ナンバー'!$A$4:$M$600,9,0))</f>
      </c>
      <c r="I48" s="86">
        <f>IF(B48="","",VLOOKUP(B48,'登録ナンバー'!$A$4:$M$600,11,0))</f>
      </c>
      <c r="J48" s="126" t="s">
        <v>86</v>
      </c>
      <c r="K48" s="127"/>
      <c r="L48" s="82" t="s">
        <v>104</v>
      </c>
      <c r="M48" s="82">
        <f>IF(M47="","",IF(M47&gt;=135,"可","不可"))</f>
      </c>
    </row>
    <row r="49" spans="1:13" s="82" customFormat="1" ht="18.75" customHeight="1" thickBot="1">
      <c r="A49" s="100">
        <v>2</v>
      </c>
      <c r="B49" s="83"/>
      <c r="C49" s="108">
        <f>IF(B49="","",VLOOKUP(B49,'登録ナンバー'!$A$4:$M$600,7,0))</f>
      </c>
      <c r="D49" s="109"/>
      <c r="E49" s="136"/>
      <c r="F49" s="108">
        <f>IF(B49="","",VLOOKUP(B49,'登録ナンバー'!$A$4:$M$600,8,0))</f>
      </c>
      <c r="G49" s="109"/>
      <c r="H49" s="89">
        <f>IF(B49="","",VLOOKUP(B49,'登録ナンバー'!$A$4:$M$600,9,0))</f>
      </c>
      <c r="I49" s="89">
        <f>IF(B49="","",VLOOKUP(B49,'登録ナンバー'!$A$4:$M$600,11,0))</f>
      </c>
      <c r="J49" s="161" t="s">
        <v>86</v>
      </c>
      <c r="K49" s="162"/>
      <c r="L49" s="82" t="s">
        <v>103</v>
      </c>
      <c r="M49" s="82">
        <f>IF(I49="","",I49+I50)</f>
      </c>
    </row>
    <row r="50" spans="1:13" s="82" customFormat="1" ht="18.75" customHeight="1" thickBot="1">
      <c r="A50" s="100"/>
      <c r="B50" s="87"/>
      <c r="C50" s="121">
        <f>IF(B50="","",VLOOKUP(B50,'登録ナンバー'!$A$4:$M$600,7,0))</f>
      </c>
      <c r="D50" s="122"/>
      <c r="E50" s="125"/>
      <c r="F50" s="121">
        <f>IF(B50="","",VLOOKUP(B50,'登録ナンバー'!$A$4:$M$600,8,0))</f>
      </c>
      <c r="G50" s="122"/>
      <c r="H50" s="86">
        <f>IF(B50="","",VLOOKUP(B50,'登録ナンバー'!$A$4:$M$600,9,0))</f>
      </c>
      <c r="I50" s="86">
        <f>IF(B50="","",VLOOKUP(B50,'登録ナンバー'!$A$4:$M$600,11,0))</f>
      </c>
      <c r="J50" s="126" t="s">
        <v>86</v>
      </c>
      <c r="K50" s="127"/>
      <c r="L50" s="82" t="s">
        <v>104</v>
      </c>
      <c r="M50" s="82">
        <f>IF(M49="","",IF(M49&gt;=135,"可","不可"))</f>
      </c>
    </row>
    <row r="51" spans="1:13" s="82" customFormat="1" ht="18.75" customHeight="1" thickBot="1">
      <c r="A51" s="100">
        <v>3</v>
      </c>
      <c r="B51" s="83"/>
      <c r="C51" s="108">
        <f>IF(B51="","",VLOOKUP(B51,'登録ナンバー'!$A$4:$M$600,7,0))</f>
      </c>
      <c r="D51" s="109"/>
      <c r="E51" s="136"/>
      <c r="F51" s="108">
        <f>IF(B51="","",VLOOKUP(B51,'登録ナンバー'!$A$4:$M$600,8,0))</f>
      </c>
      <c r="G51" s="109"/>
      <c r="H51" s="89">
        <f>IF(B51="","",VLOOKUP(B51,'登録ナンバー'!$A$4:$M$600,9,0))</f>
      </c>
      <c r="I51" s="89">
        <f>IF(B51="","",VLOOKUP(B51,'登録ナンバー'!$A$4:$M$600,11,0))</f>
      </c>
      <c r="J51" s="161" t="s">
        <v>86</v>
      </c>
      <c r="K51" s="162"/>
      <c r="L51" s="82" t="s">
        <v>103</v>
      </c>
      <c r="M51" s="82">
        <f>IF(I51="","",I51+I52)</f>
      </c>
    </row>
    <row r="52" spans="1:13" s="82" customFormat="1" ht="18.75" customHeight="1" thickBot="1">
      <c r="A52" s="100"/>
      <c r="B52" s="87"/>
      <c r="C52" s="121">
        <f>IF(B52="","",VLOOKUP(B52,'登録ナンバー'!$A$4:$M$600,7,0))</f>
      </c>
      <c r="D52" s="122"/>
      <c r="E52" s="125"/>
      <c r="F52" s="121">
        <f>IF(B52="","",VLOOKUP(B52,'登録ナンバー'!$A$4:$M$600,8,0))</f>
      </c>
      <c r="G52" s="122"/>
      <c r="H52" s="86">
        <f>IF(B52="","",VLOOKUP(B52,'登録ナンバー'!$A$4:$M$600,9,0))</f>
      </c>
      <c r="I52" s="86">
        <f>IF(B52="","",VLOOKUP(B52,'登録ナンバー'!$A$4:$M$600,11,0))</f>
      </c>
      <c r="J52" s="126" t="s">
        <v>86</v>
      </c>
      <c r="K52" s="127"/>
      <c r="L52" s="82" t="s">
        <v>104</v>
      </c>
      <c r="M52" s="82">
        <f>IF(M51="","",IF(M51&gt;=135,"可","不可"))</f>
      </c>
    </row>
    <row r="53" spans="1:13" s="82" customFormat="1" ht="18.75" customHeight="1" thickBot="1">
      <c r="A53" s="100">
        <v>4</v>
      </c>
      <c r="B53" s="83"/>
      <c r="C53" s="108">
        <f>IF(B53="","",VLOOKUP(B53,'登録ナンバー'!$A$4:$M$600,7,0))</f>
      </c>
      <c r="D53" s="109"/>
      <c r="E53" s="136"/>
      <c r="F53" s="108">
        <f>IF(B53="","",VLOOKUP(B53,'登録ナンバー'!$A$4:$M$600,8,0))</f>
      </c>
      <c r="G53" s="109"/>
      <c r="H53" s="89">
        <f>IF(B53="","",VLOOKUP(B53,'登録ナンバー'!$A$4:$M$600,9,0))</f>
      </c>
      <c r="I53" s="89">
        <f>IF(B53="","",VLOOKUP(B53,'登録ナンバー'!$A$4:$M$600,11,0))</f>
      </c>
      <c r="J53" s="161" t="s">
        <v>86</v>
      </c>
      <c r="K53" s="162"/>
      <c r="L53" s="82" t="s">
        <v>103</v>
      </c>
      <c r="M53" s="82">
        <f>IF(I53="","",I53+I54)</f>
      </c>
    </row>
    <row r="54" spans="1:13" s="82" customFormat="1" ht="18.75" customHeight="1" thickBot="1">
      <c r="A54" s="100"/>
      <c r="B54" s="88"/>
      <c r="C54" s="121">
        <f>IF(B54="","",VLOOKUP(B54,'登録ナンバー'!$A$4:$M$600,7,0))</f>
      </c>
      <c r="D54" s="122"/>
      <c r="E54" s="125"/>
      <c r="F54" s="121">
        <f>IF(B54="","",VLOOKUP(B54,'登録ナンバー'!$A$4:$M$600,8,0))</f>
      </c>
      <c r="G54" s="122"/>
      <c r="H54" s="86">
        <f>IF(B54="","",VLOOKUP(B54,'登録ナンバー'!$A$4:$M$600,9,0))</f>
      </c>
      <c r="I54" s="86">
        <f>IF(B54="","",VLOOKUP(B54,'登録ナンバー'!$A$4:$M$600,11,0))</f>
      </c>
      <c r="J54" s="165" t="s">
        <v>86</v>
      </c>
      <c r="K54" s="166"/>
      <c r="L54" s="82" t="s">
        <v>104</v>
      </c>
      <c r="M54" s="82">
        <f>IF(M53="","",IF(M53&gt;=135,"可","不可"))</f>
      </c>
    </row>
  </sheetData>
  <sheetProtection/>
  <mergeCells count="103">
    <mergeCell ref="A53:A54"/>
    <mergeCell ref="C53:E53"/>
    <mergeCell ref="F53:G53"/>
    <mergeCell ref="J53:K53"/>
    <mergeCell ref="C54:E54"/>
    <mergeCell ref="F54:G54"/>
    <mergeCell ref="J54:K54"/>
    <mergeCell ref="C35:E35"/>
    <mergeCell ref="F35:G35"/>
    <mergeCell ref="J35:K35"/>
    <mergeCell ref="C36:E36"/>
    <mergeCell ref="F36:G36"/>
    <mergeCell ref="J36:K36"/>
    <mergeCell ref="A51:A52"/>
    <mergeCell ref="C51:E51"/>
    <mergeCell ref="F51:G51"/>
    <mergeCell ref="J51:K51"/>
    <mergeCell ref="C52:E52"/>
    <mergeCell ref="F52:G52"/>
    <mergeCell ref="J52:K52"/>
    <mergeCell ref="C41:E41"/>
    <mergeCell ref="F41:G41"/>
    <mergeCell ref="J41:K41"/>
    <mergeCell ref="C42:E42"/>
    <mergeCell ref="F42:G42"/>
    <mergeCell ref="J42:K42"/>
    <mergeCell ref="A49:A50"/>
    <mergeCell ref="C49:E49"/>
    <mergeCell ref="F49:G49"/>
    <mergeCell ref="J49:K49"/>
    <mergeCell ref="C50:E50"/>
    <mergeCell ref="F50:G50"/>
    <mergeCell ref="J50:K50"/>
    <mergeCell ref="J26:K26"/>
    <mergeCell ref="C25:E25"/>
    <mergeCell ref="A39:A40"/>
    <mergeCell ref="C39:E39"/>
    <mergeCell ref="F39:G39"/>
    <mergeCell ref="J39:K39"/>
    <mergeCell ref="C40:E40"/>
    <mergeCell ref="F40:G40"/>
    <mergeCell ref="J40:K40"/>
    <mergeCell ref="A35:A36"/>
    <mergeCell ref="A25:A26"/>
    <mergeCell ref="A37:A38"/>
    <mergeCell ref="J38:K38"/>
    <mergeCell ref="J22:K22"/>
    <mergeCell ref="C38:E38"/>
    <mergeCell ref="F26:G26"/>
    <mergeCell ref="J23:K23"/>
    <mergeCell ref="F23:G23"/>
    <mergeCell ref="F25:G25"/>
    <mergeCell ref="C27:E27"/>
    <mergeCell ref="B3:L5"/>
    <mergeCell ref="C24:E24"/>
    <mergeCell ref="F7:J7"/>
    <mergeCell ref="F22:G22"/>
    <mergeCell ref="C22:E22"/>
    <mergeCell ref="A23:A24"/>
    <mergeCell ref="C6:D6"/>
    <mergeCell ref="J24:K24"/>
    <mergeCell ref="B20:E21"/>
    <mergeCell ref="C23:E23"/>
    <mergeCell ref="B8:L9"/>
    <mergeCell ref="J28:K28"/>
    <mergeCell ref="G6:J6"/>
    <mergeCell ref="A29:A30"/>
    <mergeCell ref="C29:E29"/>
    <mergeCell ref="F29:G29"/>
    <mergeCell ref="J29:K29"/>
    <mergeCell ref="C30:E30"/>
    <mergeCell ref="F30:G30"/>
    <mergeCell ref="J25:K25"/>
    <mergeCell ref="C48:E48"/>
    <mergeCell ref="F48:G48"/>
    <mergeCell ref="J48:K48"/>
    <mergeCell ref="B32:E33"/>
    <mergeCell ref="C34:E34"/>
    <mergeCell ref="F24:G24"/>
    <mergeCell ref="J37:K37"/>
    <mergeCell ref="C28:E28"/>
    <mergeCell ref="F28:G28"/>
    <mergeCell ref="C26:E26"/>
    <mergeCell ref="J46:K46"/>
    <mergeCell ref="J30:K30"/>
    <mergeCell ref="A27:A28"/>
    <mergeCell ref="F31:K33"/>
    <mergeCell ref="F38:G38"/>
    <mergeCell ref="J34:K34"/>
    <mergeCell ref="C37:E37"/>
    <mergeCell ref="F27:G27"/>
    <mergeCell ref="J27:K27"/>
    <mergeCell ref="A41:A42"/>
    <mergeCell ref="A47:A48"/>
    <mergeCell ref="C47:E47"/>
    <mergeCell ref="F47:G47"/>
    <mergeCell ref="J47:K47"/>
    <mergeCell ref="F34:G34"/>
    <mergeCell ref="F37:G37"/>
    <mergeCell ref="F43:K45"/>
    <mergeCell ref="B44:E45"/>
    <mergeCell ref="C46:E46"/>
    <mergeCell ref="F46:G46"/>
  </mergeCells>
  <printOptions/>
  <pageMargins left="0.3937007874015748" right="0" top="0.3937007874015748" bottom="0" header="0"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B2:E41"/>
  <sheetViews>
    <sheetView zoomScalePageLayoutView="0" workbookViewId="0" topLeftCell="A34">
      <selection activeCell="F49" sqref="F49"/>
    </sheetView>
  </sheetViews>
  <sheetFormatPr defaultColWidth="8.875" defaultRowHeight="13.5"/>
  <cols>
    <col min="1" max="1" width="8.875" style="14" customWidth="1"/>
    <col min="2" max="2" width="11.625" style="14" customWidth="1"/>
    <col min="3" max="3" width="13.50390625" style="14" customWidth="1"/>
    <col min="4" max="5" width="23.625" style="14" customWidth="1"/>
    <col min="6" max="16384" width="8.875" style="14" customWidth="1"/>
  </cols>
  <sheetData>
    <row r="2" ht="22.5" customHeight="1" thickBot="1">
      <c r="C2" s="15" t="s">
        <v>15</v>
      </c>
    </row>
    <row r="3" spans="2:5" ht="15" thickBot="1" thickTop="1">
      <c r="B3" s="16"/>
      <c r="C3" s="17"/>
      <c r="D3" s="18" t="s">
        <v>24</v>
      </c>
      <c r="E3" s="18" t="s">
        <v>25</v>
      </c>
    </row>
    <row r="4" spans="2:5" ht="33.75" customHeight="1" thickBot="1" thickTop="1">
      <c r="B4" s="31" t="s">
        <v>2</v>
      </c>
      <c r="C4" s="19" t="s">
        <v>26</v>
      </c>
      <c r="D4" s="20" t="s">
        <v>27</v>
      </c>
      <c r="E4" s="20" t="s">
        <v>28</v>
      </c>
    </row>
    <row r="5" spans="2:5" ht="33.75" customHeight="1" thickBot="1" thickTop="1">
      <c r="B5" s="16"/>
      <c r="C5" s="19" t="s">
        <v>29</v>
      </c>
      <c r="D5" s="20" t="s">
        <v>30</v>
      </c>
      <c r="E5" s="20" t="s">
        <v>27</v>
      </c>
    </row>
    <row r="6" spans="2:5" ht="33.75" customHeight="1" thickBot="1" thickTop="1">
      <c r="B6" s="16"/>
      <c r="C6" s="19" t="s">
        <v>31</v>
      </c>
      <c r="D6" s="20" t="s">
        <v>32</v>
      </c>
      <c r="E6" s="20" t="s">
        <v>27</v>
      </c>
    </row>
    <row r="7" spans="2:5" ht="33.75" customHeight="1" thickBot="1" thickTop="1">
      <c r="B7" s="16"/>
      <c r="C7" s="19" t="s">
        <v>33</v>
      </c>
      <c r="D7" s="20" t="s">
        <v>34</v>
      </c>
      <c r="E7" s="20" t="s">
        <v>35</v>
      </c>
    </row>
    <row r="8" spans="2:5" ht="33.75" customHeight="1" thickBot="1" thickTop="1">
      <c r="B8" s="16"/>
      <c r="C8" s="19" t="s">
        <v>36</v>
      </c>
      <c r="D8" s="20" t="s">
        <v>35</v>
      </c>
      <c r="E8" s="20" t="s">
        <v>37</v>
      </c>
    </row>
    <row r="9" spans="2:5" ht="33.75" customHeight="1" thickBot="1" thickTop="1">
      <c r="B9" s="16"/>
      <c r="C9" s="19" t="s">
        <v>38</v>
      </c>
      <c r="D9" s="20" t="s">
        <v>39</v>
      </c>
      <c r="E9" s="20" t="s">
        <v>40</v>
      </c>
    </row>
    <row r="10" spans="2:5" ht="33.75" customHeight="1" thickBot="1" thickTop="1">
      <c r="B10" s="16"/>
      <c r="C10" s="19" t="s">
        <v>41</v>
      </c>
      <c r="D10" s="20" t="s">
        <v>42</v>
      </c>
      <c r="E10" s="20" t="s">
        <v>43</v>
      </c>
    </row>
    <row r="11" spans="2:5" ht="33.75" customHeight="1" thickBot="1" thickTop="1">
      <c r="B11" s="16"/>
      <c r="C11" s="19" t="s">
        <v>44</v>
      </c>
      <c r="D11" s="20" t="s">
        <v>43</v>
      </c>
      <c r="E11" s="20" t="s">
        <v>45</v>
      </c>
    </row>
    <row r="12" spans="2:5" ht="33.75" customHeight="1" thickBot="1" thickTop="1">
      <c r="B12" s="16"/>
      <c r="C12" s="19" t="s">
        <v>46</v>
      </c>
      <c r="D12" s="20" t="s">
        <v>47</v>
      </c>
      <c r="E12" s="20" t="s">
        <v>48</v>
      </c>
    </row>
    <row r="13" spans="2:5" ht="33.75" customHeight="1" thickBot="1" thickTop="1">
      <c r="B13" s="16"/>
      <c r="C13" s="19" t="s">
        <v>49</v>
      </c>
      <c r="D13" s="20" t="s">
        <v>43</v>
      </c>
      <c r="E13" s="20" t="s">
        <v>50</v>
      </c>
    </row>
    <row r="14" spans="2:5" ht="33.75" customHeight="1" thickBot="1" thickTop="1">
      <c r="B14" s="16"/>
      <c r="C14" s="19" t="s">
        <v>51</v>
      </c>
      <c r="D14" s="20" t="s">
        <v>52</v>
      </c>
      <c r="E14" s="20" t="s">
        <v>53</v>
      </c>
    </row>
    <row r="15" spans="2:5" ht="33.75" customHeight="1" thickBot="1" thickTop="1">
      <c r="B15" s="16"/>
      <c r="C15" s="21" t="s">
        <v>54</v>
      </c>
      <c r="D15" s="22" t="s">
        <v>55</v>
      </c>
      <c r="E15" s="22" t="s">
        <v>43</v>
      </c>
    </row>
    <row r="16" spans="2:5" ht="33.75" customHeight="1" thickBot="1" thickTop="1">
      <c r="B16" s="16"/>
      <c r="C16" s="23" t="s">
        <v>56</v>
      </c>
      <c r="D16" s="22" t="s">
        <v>57</v>
      </c>
      <c r="E16" s="22" t="s">
        <v>16</v>
      </c>
    </row>
    <row r="17" spans="2:5" ht="33.75" customHeight="1" thickBot="1" thickTop="1">
      <c r="B17" s="16"/>
      <c r="C17" s="23" t="s">
        <v>58</v>
      </c>
      <c r="D17" s="22" t="s">
        <v>17</v>
      </c>
      <c r="E17" s="22" t="s">
        <v>18</v>
      </c>
    </row>
    <row r="18" spans="2:5" ht="33.75" customHeight="1" thickBot="1" thickTop="1">
      <c r="B18" s="16"/>
      <c r="C18" s="23" t="s">
        <v>59</v>
      </c>
      <c r="D18" s="22" t="s">
        <v>19</v>
      </c>
      <c r="E18" s="22" t="s">
        <v>20</v>
      </c>
    </row>
    <row r="19" spans="2:5" ht="33.75" customHeight="1" thickBot="1" thickTop="1">
      <c r="B19" s="16"/>
      <c r="C19" s="23" t="s">
        <v>60</v>
      </c>
      <c r="D19" s="22" t="s">
        <v>21</v>
      </c>
      <c r="E19" s="22" t="s">
        <v>22</v>
      </c>
    </row>
    <row r="20" spans="2:5" ht="33.75" customHeight="1" thickBot="1" thickTop="1">
      <c r="B20" s="16"/>
      <c r="C20" s="36" t="s">
        <v>61</v>
      </c>
      <c r="D20" s="35" t="s">
        <v>76</v>
      </c>
      <c r="E20" s="35" t="s">
        <v>78</v>
      </c>
    </row>
    <row r="21" spans="2:5" ht="6" customHeight="1">
      <c r="B21" s="32"/>
      <c r="C21" s="33"/>
      <c r="D21" s="34"/>
      <c r="E21" s="34"/>
    </row>
    <row r="22" spans="2:5" ht="6" customHeight="1">
      <c r="B22" s="32"/>
      <c r="C22" s="33"/>
      <c r="D22" s="34"/>
      <c r="E22" s="34"/>
    </row>
    <row r="23" spans="2:5" ht="6" customHeight="1" thickBot="1">
      <c r="B23" s="32"/>
      <c r="C23" s="37"/>
      <c r="D23" s="38"/>
      <c r="E23" s="38"/>
    </row>
    <row r="24" spans="2:5" ht="33.75" customHeight="1" thickBot="1">
      <c r="B24" s="31" t="s">
        <v>3</v>
      </c>
      <c r="C24" s="23" t="s">
        <v>62</v>
      </c>
      <c r="D24" s="22" t="s">
        <v>76</v>
      </c>
      <c r="E24" s="22" t="s">
        <v>77</v>
      </c>
    </row>
    <row r="25" spans="2:5" ht="33.75" customHeight="1" thickBot="1" thickTop="1">
      <c r="B25" s="24"/>
      <c r="C25" s="23" t="s">
        <v>63</v>
      </c>
      <c r="D25" s="22" t="s">
        <v>75</v>
      </c>
      <c r="E25" s="22" t="s">
        <v>69</v>
      </c>
    </row>
    <row r="26" spans="3:5" ht="33.75" customHeight="1" thickBot="1" thickTop="1">
      <c r="C26" s="23" t="s">
        <v>64</v>
      </c>
      <c r="D26" s="22" t="s">
        <v>69</v>
      </c>
      <c r="E26" s="22" t="s">
        <v>74</v>
      </c>
    </row>
    <row r="27" spans="3:5" ht="33.75" customHeight="1" thickBot="1" thickTop="1">
      <c r="C27" s="23" t="s">
        <v>65</v>
      </c>
      <c r="D27" s="22" t="s">
        <v>69</v>
      </c>
      <c r="E27" s="22" t="s">
        <v>73</v>
      </c>
    </row>
    <row r="28" spans="3:5" ht="33.75" customHeight="1" thickBot="1" thickTop="1">
      <c r="C28" s="23" t="s">
        <v>66</v>
      </c>
      <c r="D28" s="22" t="s">
        <v>69</v>
      </c>
      <c r="E28" s="22" t="s">
        <v>72</v>
      </c>
    </row>
    <row r="29" spans="3:5" ht="33.75" customHeight="1" thickBot="1" thickTop="1">
      <c r="C29" s="23" t="s">
        <v>67</v>
      </c>
      <c r="D29" s="22" t="s">
        <v>69</v>
      </c>
      <c r="E29" s="22" t="s">
        <v>71</v>
      </c>
    </row>
    <row r="30" spans="3:5" ht="33.75" customHeight="1" thickBot="1" thickTop="1">
      <c r="C30" s="23" t="s">
        <v>23</v>
      </c>
      <c r="D30" s="22" t="s">
        <v>68</v>
      </c>
      <c r="E30" s="22" t="s">
        <v>70</v>
      </c>
    </row>
    <row r="31" spans="3:5" ht="33.75" customHeight="1" thickBot="1" thickTop="1">
      <c r="C31" s="23" t="s">
        <v>79</v>
      </c>
      <c r="D31" s="22" t="s">
        <v>80</v>
      </c>
      <c r="E31" s="22" t="s">
        <v>81</v>
      </c>
    </row>
    <row r="32" spans="3:5" ht="33.75" customHeight="1" thickBot="1" thickTop="1">
      <c r="C32" s="23" t="s">
        <v>0</v>
      </c>
      <c r="D32" s="22" t="s">
        <v>1</v>
      </c>
      <c r="E32" s="22" t="s">
        <v>69</v>
      </c>
    </row>
    <row r="33" spans="3:5" s="41" customFormat="1" ht="33.75" customHeight="1" thickBot="1" thickTop="1">
      <c r="C33" s="42" t="s">
        <v>87</v>
      </c>
      <c r="D33" s="43" t="s">
        <v>88</v>
      </c>
      <c r="E33" s="43" t="s">
        <v>89</v>
      </c>
    </row>
    <row r="34" spans="3:5" s="41" customFormat="1" ht="33.75" customHeight="1" thickBot="1" thickTop="1">
      <c r="C34" s="42" t="s">
        <v>92</v>
      </c>
      <c r="D34" s="43" t="s">
        <v>69</v>
      </c>
      <c r="E34" s="43" t="s">
        <v>90</v>
      </c>
    </row>
    <row r="35" spans="3:5" s="41" customFormat="1" ht="33.75" customHeight="1" thickBot="1" thickTop="1">
      <c r="C35" s="52" t="s">
        <v>91</v>
      </c>
      <c r="D35" s="53" t="s">
        <v>94</v>
      </c>
      <c r="E35" s="53" t="s">
        <v>93</v>
      </c>
    </row>
    <row r="36" spans="3:5" s="41" customFormat="1" ht="33.75" customHeight="1" thickBot="1" thickTop="1">
      <c r="C36" s="52" t="s">
        <v>95</v>
      </c>
      <c r="D36" s="53" t="s">
        <v>96</v>
      </c>
      <c r="E36" s="53" t="s">
        <v>97</v>
      </c>
    </row>
    <row r="37" spans="3:5" s="41" customFormat="1" ht="33.75" customHeight="1" thickBot="1" thickTop="1">
      <c r="C37" s="52" t="s">
        <v>98</v>
      </c>
      <c r="D37" s="53" t="s">
        <v>99</v>
      </c>
      <c r="E37" s="53" t="s">
        <v>100</v>
      </c>
    </row>
    <row r="38" spans="3:5" ht="25.5" thickBot="1" thickTop="1">
      <c r="C38" s="55" t="s">
        <v>108</v>
      </c>
      <c r="D38" s="56" t="s">
        <v>109</v>
      </c>
      <c r="E38" s="56" t="s">
        <v>110</v>
      </c>
    </row>
    <row r="39" spans="3:5" ht="24.75" thickBot="1">
      <c r="C39" s="58" t="s">
        <v>106</v>
      </c>
      <c r="D39" s="59" t="s">
        <v>107</v>
      </c>
      <c r="E39" s="60" t="s">
        <v>111</v>
      </c>
    </row>
    <row r="40" spans="3:5" ht="23.25" customHeight="1" thickBot="1">
      <c r="C40" s="63" t="s">
        <v>113</v>
      </c>
      <c r="D40" s="167" t="s">
        <v>112</v>
      </c>
      <c r="E40" s="168"/>
    </row>
    <row r="41" spans="3:5" ht="23.25" thickBot="1">
      <c r="C41" s="57" t="s">
        <v>161</v>
      </c>
      <c r="D41" s="61"/>
      <c r="E41" s="62"/>
    </row>
  </sheetData>
  <sheetProtection/>
  <mergeCells count="1">
    <mergeCell ref="D40:E40"/>
  </mergeCells>
  <printOptions/>
  <pageMargins left="0.2"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510"/>
  <sheetViews>
    <sheetView zoomScalePageLayoutView="0" workbookViewId="0" topLeftCell="A121">
      <selection activeCell="U358" sqref="U358:U359"/>
    </sheetView>
  </sheetViews>
  <sheetFormatPr defaultColWidth="16.125" defaultRowHeight="13.5"/>
  <cols>
    <col min="1" max="1" width="10.75390625" style="206" customWidth="1"/>
    <col min="2" max="2" width="7.75390625" style="169" customWidth="1"/>
    <col min="3" max="9" width="0.6171875" style="169" hidden="1" customWidth="1"/>
    <col min="10" max="11" width="0.6171875" style="180" hidden="1" customWidth="1"/>
    <col min="12" max="14" width="0.6171875" style="169" hidden="1" customWidth="1"/>
    <col min="15" max="17" width="7.75390625" style="169" customWidth="1"/>
    <col min="18" max="20" width="4.875" style="174" customWidth="1"/>
    <col min="21" max="16384" width="16.125" style="174" customWidth="1"/>
  </cols>
  <sheetData>
    <row r="1" spans="1:12" ht="13.5">
      <c r="A1" s="169"/>
      <c r="B1" s="170" t="s">
        <v>182</v>
      </c>
      <c r="C1" s="170"/>
      <c r="D1" s="171" t="s">
        <v>183</v>
      </c>
      <c r="E1" s="171"/>
      <c r="F1" s="171"/>
      <c r="G1" s="171"/>
      <c r="H1" s="169" t="s">
        <v>184</v>
      </c>
      <c r="I1" s="172" t="s">
        <v>185</v>
      </c>
      <c r="J1" s="172"/>
      <c r="K1" s="172"/>
      <c r="L1" s="173"/>
    </row>
    <row r="2" spans="1:12" ht="13.5">
      <c r="A2" s="169"/>
      <c r="B2" s="170"/>
      <c r="C2" s="170"/>
      <c r="D2" s="171"/>
      <c r="E2" s="171"/>
      <c r="F2" s="171"/>
      <c r="G2" s="171"/>
      <c r="H2" s="175">
        <f>COUNTIF(M5:M31,"東近江市")</f>
        <v>0</v>
      </c>
      <c r="I2" s="176"/>
      <c r="J2" s="176"/>
      <c r="K2" s="176"/>
      <c r="L2" s="173"/>
    </row>
    <row r="3" spans="1:12" ht="13.5">
      <c r="A3" s="169"/>
      <c r="B3" s="177" t="s">
        <v>186</v>
      </c>
      <c r="C3" s="177"/>
      <c r="D3" s="178" t="s">
        <v>187</v>
      </c>
      <c r="F3" s="173">
        <f>A3</f>
        <v>0</v>
      </c>
      <c r="I3" s="176">
        <f>H2/COUNTA(M5:M31)</f>
        <v>0</v>
      </c>
      <c r="J3" s="176"/>
      <c r="K3" s="176"/>
      <c r="L3" s="173"/>
    </row>
    <row r="4" spans="1:12" ht="13.5">
      <c r="A4" s="169"/>
      <c r="B4" s="179" t="s">
        <v>188</v>
      </c>
      <c r="C4" s="179"/>
      <c r="D4" s="169" t="s">
        <v>189</v>
      </c>
      <c r="F4" s="173">
        <f>A4</f>
        <v>0</v>
      </c>
      <c r="G4" s="169" t="str">
        <f>B4&amp;C4</f>
        <v>アビックＢＢ</v>
      </c>
      <c r="K4" s="181">
        <f>IF(J4="","",(2012-J4))</f>
      </c>
      <c r="L4" s="173"/>
    </row>
    <row r="5" spans="1:13" ht="13.5">
      <c r="A5" s="182" t="s">
        <v>190</v>
      </c>
      <c r="B5" s="177" t="s">
        <v>191</v>
      </c>
      <c r="C5" s="177" t="s">
        <v>192</v>
      </c>
      <c r="D5" s="169" t="str">
        <f aca="true" t="shared" si="0" ref="D5:D31">$B$4</f>
        <v>アビックＢＢ</v>
      </c>
      <c r="F5" s="173" t="str">
        <f>A5</f>
        <v>あ０１</v>
      </c>
      <c r="G5" s="169" t="str">
        <f>B5&amp;C5</f>
        <v>西川昌一</v>
      </c>
      <c r="H5" s="183" t="str">
        <f>$B$4</f>
        <v>アビックＢＢ</v>
      </c>
      <c r="I5" s="183" t="s">
        <v>193</v>
      </c>
      <c r="J5" s="184">
        <v>1970</v>
      </c>
      <c r="K5" s="181">
        <f aca="true" t="shared" si="1" ref="K5:K31">IF(J5="","",(2022-J5))</f>
        <v>52</v>
      </c>
      <c r="L5" s="173" t="str">
        <f aca="true" t="shared" si="2" ref="L5:L31">IF(G5="","",IF(COUNTIF($G$1:$G$596,G5)&gt;1,"2重登録","OK"))</f>
        <v>OK</v>
      </c>
      <c r="M5" s="177" t="s">
        <v>194</v>
      </c>
    </row>
    <row r="6" spans="1:13" ht="13.5">
      <c r="A6" s="182" t="s">
        <v>195</v>
      </c>
      <c r="B6" s="169" t="s">
        <v>196</v>
      </c>
      <c r="C6" s="169" t="s">
        <v>197</v>
      </c>
      <c r="D6" s="169" t="str">
        <f t="shared" si="0"/>
        <v>アビックＢＢ</v>
      </c>
      <c r="F6" s="169" t="str">
        <f>A6</f>
        <v>あ０２</v>
      </c>
      <c r="G6" s="169" t="str">
        <f>B6&amp;C6</f>
        <v>青木重之</v>
      </c>
      <c r="H6" s="183" t="str">
        <f aca="true" t="shared" si="3" ref="H6:H31">$B$4</f>
        <v>アビックＢＢ</v>
      </c>
      <c r="I6" s="183" t="s">
        <v>193</v>
      </c>
      <c r="J6" s="180">
        <v>1971</v>
      </c>
      <c r="K6" s="181">
        <f t="shared" si="1"/>
        <v>51</v>
      </c>
      <c r="L6" s="173" t="str">
        <f t="shared" si="2"/>
        <v>OK</v>
      </c>
      <c r="M6" s="177" t="s">
        <v>198</v>
      </c>
    </row>
    <row r="7" spans="1:13" ht="13.5">
      <c r="A7" s="182" t="s">
        <v>199</v>
      </c>
      <c r="B7" s="177" t="s">
        <v>200</v>
      </c>
      <c r="C7" s="177" t="s">
        <v>201</v>
      </c>
      <c r="D7" s="169" t="str">
        <f t="shared" si="0"/>
        <v>アビックＢＢ</v>
      </c>
      <c r="F7" s="173" t="str">
        <f>A7</f>
        <v>あ０３</v>
      </c>
      <c r="G7" s="169" t="str">
        <f>B7&amp;C7</f>
        <v>安達隆一</v>
      </c>
      <c r="H7" s="183" t="str">
        <f t="shared" si="3"/>
        <v>アビックＢＢ</v>
      </c>
      <c r="I7" s="183" t="s">
        <v>193</v>
      </c>
      <c r="J7" s="184">
        <v>1970</v>
      </c>
      <c r="K7" s="181">
        <f t="shared" si="1"/>
        <v>52</v>
      </c>
      <c r="L7" s="173" t="str">
        <f t="shared" si="2"/>
        <v>OK</v>
      </c>
      <c r="M7" s="177" t="s">
        <v>202</v>
      </c>
    </row>
    <row r="8" spans="1:13" ht="13.5">
      <c r="A8" s="182" t="s">
        <v>203</v>
      </c>
      <c r="B8" s="177" t="s">
        <v>204</v>
      </c>
      <c r="C8" s="177" t="s">
        <v>205</v>
      </c>
      <c r="D8" s="169" t="str">
        <f t="shared" si="0"/>
        <v>アビックＢＢ</v>
      </c>
      <c r="F8" s="173" t="str">
        <f aca="true" t="shared" si="4" ref="F8:F31">A8</f>
        <v>あ０４</v>
      </c>
      <c r="G8" s="169" t="str">
        <f aca="true" t="shared" si="5" ref="G8:G26">B8&amp;C8</f>
        <v>上原義弘</v>
      </c>
      <c r="H8" s="183" t="str">
        <f t="shared" si="3"/>
        <v>アビックＢＢ</v>
      </c>
      <c r="I8" s="183" t="s">
        <v>193</v>
      </c>
      <c r="J8" s="184">
        <v>1974</v>
      </c>
      <c r="K8" s="181">
        <f t="shared" si="1"/>
        <v>48</v>
      </c>
      <c r="L8" s="173" t="str">
        <f t="shared" si="2"/>
        <v>OK</v>
      </c>
      <c r="M8" s="177" t="s">
        <v>194</v>
      </c>
    </row>
    <row r="9" spans="1:13" ht="13.5">
      <c r="A9" s="182" t="s">
        <v>206</v>
      </c>
      <c r="B9" s="177" t="s">
        <v>207</v>
      </c>
      <c r="C9" s="177" t="s">
        <v>208</v>
      </c>
      <c r="D9" s="169" t="str">
        <f t="shared" si="0"/>
        <v>アビックＢＢ</v>
      </c>
      <c r="F9" s="173" t="str">
        <f t="shared" si="4"/>
        <v>あ０５</v>
      </c>
      <c r="G9" s="169" t="str">
        <f t="shared" si="5"/>
        <v>坂田義記</v>
      </c>
      <c r="H9" s="183" t="str">
        <f t="shared" si="3"/>
        <v>アビックＢＢ</v>
      </c>
      <c r="I9" s="183" t="s">
        <v>193</v>
      </c>
      <c r="J9" s="184">
        <v>1988</v>
      </c>
      <c r="K9" s="181">
        <f t="shared" si="1"/>
        <v>34</v>
      </c>
      <c r="L9" s="173" t="str">
        <f t="shared" si="2"/>
        <v>OK</v>
      </c>
      <c r="M9" s="177" t="s">
        <v>209</v>
      </c>
    </row>
    <row r="10" spans="1:13" ht="13.5">
      <c r="A10" s="182" t="s">
        <v>210</v>
      </c>
      <c r="B10" s="177" t="s">
        <v>211</v>
      </c>
      <c r="C10" s="177" t="s">
        <v>212</v>
      </c>
      <c r="D10" s="169" t="str">
        <f t="shared" si="0"/>
        <v>アビックＢＢ</v>
      </c>
      <c r="F10" s="173" t="str">
        <f t="shared" si="4"/>
        <v>あ０６</v>
      </c>
      <c r="G10" s="169" t="str">
        <f t="shared" si="5"/>
        <v>谷崎真也</v>
      </c>
      <c r="H10" s="183" t="str">
        <f t="shared" si="3"/>
        <v>アビックＢＢ</v>
      </c>
      <c r="I10" s="183" t="s">
        <v>193</v>
      </c>
      <c r="J10" s="184">
        <v>1972</v>
      </c>
      <c r="K10" s="181">
        <f t="shared" si="1"/>
        <v>50</v>
      </c>
      <c r="L10" s="173" t="str">
        <f t="shared" si="2"/>
        <v>OK</v>
      </c>
      <c r="M10" s="177" t="s">
        <v>202</v>
      </c>
    </row>
    <row r="11" spans="1:13" ht="13.5">
      <c r="A11" s="182" t="s">
        <v>213</v>
      </c>
      <c r="B11" s="177" t="s">
        <v>214</v>
      </c>
      <c r="C11" s="177" t="s">
        <v>215</v>
      </c>
      <c r="D11" s="169" t="str">
        <f t="shared" si="0"/>
        <v>アビックＢＢ</v>
      </c>
      <c r="F11" s="173" t="str">
        <f t="shared" si="4"/>
        <v>あ０７</v>
      </c>
      <c r="G11" s="169" t="str">
        <f t="shared" si="5"/>
        <v>小路貴</v>
      </c>
      <c r="H11" s="183" t="str">
        <f t="shared" si="3"/>
        <v>アビックＢＢ</v>
      </c>
      <c r="I11" s="183" t="s">
        <v>193</v>
      </c>
      <c r="J11" s="184">
        <v>1970</v>
      </c>
      <c r="K11" s="181">
        <f t="shared" si="1"/>
        <v>52</v>
      </c>
      <c r="L11" s="173" t="str">
        <f t="shared" si="2"/>
        <v>OK</v>
      </c>
      <c r="M11" s="177" t="s">
        <v>194</v>
      </c>
    </row>
    <row r="12" spans="1:13" ht="13.5">
      <c r="A12" s="182" t="s">
        <v>216</v>
      </c>
      <c r="B12" s="185" t="s">
        <v>217</v>
      </c>
      <c r="C12" s="185" t="s">
        <v>218</v>
      </c>
      <c r="D12" s="169" t="str">
        <f t="shared" si="0"/>
        <v>アビックＢＢ</v>
      </c>
      <c r="F12" s="173" t="str">
        <f t="shared" si="4"/>
        <v>あ０８</v>
      </c>
      <c r="G12" s="169" t="str">
        <f t="shared" si="5"/>
        <v>齋田優子</v>
      </c>
      <c r="H12" s="183" t="str">
        <f t="shared" si="3"/>
        <v>アビックＢＢ</v>
      </c>
      <c r="I12" s="186" t="s">
        <v>219</v>
      </c>
      <c r="J12" s="184">
        <v>1970</v>
      </c>
      <c r="K12" s="181">
        <f t="shared" si="1"/>
        <v>52</v>
      </c>
      <c r="L12" s="173" t="str">
        <f t="shared" si="2"/>
        <v>OK</v>
      </c>
      <c r="M12" s="177" t="s">
        <v>194</v>
      </c>
    </row>
    <row r="13" spans="1:13" ht="13.5">
      <c r="A13" s="182" t="s">
        <v>220</v>
      </c>
      <c r="B13" s="177" t="s">
        <v>221</v>
      </c>
      <c r="C13" s="177" t="s">
        <v>222</v>
      </c>
      <c r="D13" s="169" t="str">
        <f t="shared" si="0"/>
        <v>アビックＢＢ</v>
      </c>
      <c r="F13" s="173" t="str">
        <f t="shared" si="4"/>
        <v>あ０９</v>
      </c>
      <c r="G13" s="169" t="str">
        <f t="shared" si="5"/>
        <v>平居崇</v>
      </c>
      <c r="H13" s="183" t="str">
        <f t="shared" si="3"/>
        <v>アビックＢＢ</v>
      </c>
      <c r="I13" s="183" t="s">
        <v>193</v>
      </c>
      <c r="J13" s="184">
        <v>1972</v>
      </c>
      <c r="K13" s="181">
        <f t="shared" si="1"/>
        <v>50</v>
      </c>
      <c r="L13" s="173" t="str">
        <f t="shared" si="2"/>
        <v>OK</v>
      </c>
      <c r="M13" s="177" t="s">
        <v>223</v>
      </c>
    </row>
    <row r="14" spans="1:13" ht="13.5">
      <c r="A14" s="182" t="s">
        <v>224</v>
      </c>
      <c r="B14" s="177" t="s">
        <v>225</v>
      </c>
      <c r="C14" s="177" t="s">
        <v>226</v>
      </c>
      <c r="D14" s="169" t="str">
        <f t="shared" si="0"/>
        <v>アビックＢＢ</v>
      </c>
      <c r="F14" s="173" t="str">
        <f t="shared" si="4"/>
        <v>あ１０</v>
      </c>
      <c r="G14" s="169" t="str">
        <f t="shared" si="5"/>
        <v>大林弘典</v>
      </c>
      <c r="H14" s="183" t="str">
        <f t="shared" si="3"/>
        <v>アビックＢＢ</v>
      </c>
      <c r="I14" s="183" t="s">
        <v>193</v>
      </c>
      <c r="J14" s="184">
        <v>1989</v>
      </c>
      <c r="K14" s="181">
        <f t="shared" si="1"/>
        <v>33</v>
      </c>
      <c r="L14" s="173" t="str">
        <f t="shared" si="2"/>
        <v>OK</v>
      </c>
      <c r="M14" s="177" t="s">
        <v>227</v>
      </c>
    </row>
    <row r="15" spans="1:13" ht="13.5">
      <c r="A15" s="182" t="s">
        <v>228</v>
      </c>
      <c r="B15" s="185" t="s">
        <v>229</v>
      </c>
      <c r="C15" s="185" t="s">
        <v>230</v>
      </c>
      <c r="D15" s="169" t="str">
        <f t="shared" si="0"/>
        <v>アビックＢＢ</v>
      </c>
      <c r="F15" s="173" t="str">
        <f t="shared" si="4"/>
        <v>あ１１</v>
      </c>
      <c r="G15" s="169" t="str">
        <f t="shared" si="5"/>
        <v>野方華子</v>
      </c>
      <c r="H15" s="183" t="str">
        <f t="shared" si="3"/>
        <v>アビックＢＢ</v>
      </c>
      <c r="I15" s="186" t="s">
        <v>219</v>
      </c>
      <c r="J15" s="184">
        <v>1968</v>
      </c>
      <c r="K15" s="181">
        <f t="shared" si="1"/>
        <v>54</v>
      </c>
      <c r="L15" s="173" t="str">
        <f t="shared" si="2"/>
        <v>OK</v>
      </c>
      <c r="M15" s="177" t="s">
        <v>231</v>
      </c>
    </row>
    <row r="16" spans="1:13" ht="13.5">
      <c r="A16" s="182" t="s">
        <v>232</v>
      </c>
      <c r="B16" s="185" t="s">
        <v>233</v>
      </c>
      <c r="C16" s="185" t="s">
        <v>234</v>
      </c>
      <c r="D16" s="169" t="str">
        <f t="shared" si="0"/>
        <v>アビックＢＢ</v>
      </c>
      <c r="F16" s="173" t="str">
        <f t="shared" si="4"/>
        <v>あ１２</v>
      </c>
      <c r="G16" s="169" t="str">
        <f t="shared" si="5"/>
        <v>西山抄千代</v>
      </c>
      <c r="H16" s="183" t="str">
        <f t="shared" si="3"/>
        <v>アビックＢＢ</v>
      </c>
      <c r="I16" s="186" t="s">
        <v>219</v>
      </c>
      <c r="J16" s="184">
        <v>1972</v>
      </c>
      <c r="K16" s="181">
        <f t="shared" si="1"/>
        <v>50</v>
      </c>
      <c r="L16" s="173" t="str">
        <f t="shared" si="2"/>
        <v>OK</v>
      </c>
      <c r="M16" s="177" t="s">
        <v>235</v>
      </c>
    </row>
    <row r="17" spans="1:13" ht="13.5">
      <c r="A17" s="182" t="s">
        <v>236</v>
      </c>
      <c r="B17" s="185" t="s">
        <v>237</v>
      </c>
      <c r="C17" s="185" t="s">
        <v>238</v>
      </c>
      <c r="D17" s="169" t="str">
        <f t="shared" si="0"/>
        <v>アビックＢＢ</v>
      </c>
      <c r="F17" s="173" t="str">
        <f t="shared" si="4"/>
        <v>あ１３</v>
      </c>
      <c r="G17" s="169" t="str">
        <f t="shared" si="5"/>
        <v>三原啓子</v>
      </c>
      <c r="H17" s="183" t="str">
        <f t="shared" si="3"/>
        <v>アビックＢＢ</v>
      </c>
      <c r="I17" s="186" t="s">
        <v>219</v>
      </c>
      <c r="J17" s="184">
        <v>1964</v>
      </c>
      <c r="K17" s="181">
        <f t="shared" si="1"/>
        <v>58</v>
      </c>
      <c r="L17" s="173" t="str">
        <f t="shared" si="2"/>
        <v>OK</v>
      </c>
      <c r="M17" s="177" t="s">
        <v>194</v>
      </c>
    </row>
    <row r="18" spans="1:13" ht="13.5">
      <c r="A18" s="182" t="s">
        <v>239</v>
      </c>
      <c r="B18" s="177" t="s">
        <v>240</v>
      </c>
      <c r="C18" s="177" t="s">
        <v>241</v>
      </c>
      <c r="D18" s="169" t="str">
        <f t="shared" si="0"/>
        <v>アビックＢＢ</v>
      </c>
      <c r="F18" s="173" t="str">
        <f t="shared" si="4"/>
        <v>あ１４</v>
      </c>
      <c r="G18" s="169" t="str">
        <f t="shared" si="5"/>
        <v>落合良弘</v>
      </c>
      <c r="H18" s="183" t="str">
        <f t="shared" si="3"/>
        <v>アビックＢＢ</v>
      </c>
      <c r="I18" s="183" t="s">
        <v>193</v>
      </c>
      <c r="J18" s="184">
        <v>1968</v>
      </c>
      <c r="K18" s="181">
        <f t="shared" si="1"/>
        <v>54</v>
      </c>
      <c r="L18" s="173" t="str">
        <f t="shared" si="2"/>
        <v>OK</v>
      </c>
      <c r="M18" s="177" t="s">
        <v>227</v>
      </c>
    </row>
    <row r="19" spans="1:17" ht="13.5">
      <c r="A19" s="182" t="s">
        <v>242</v>
      </c>
      <c r="B19" s="177" t="s">
        <v>243</v>
      </c>
      <c r="C19" s="177" t="s">
        <v>244</v>
      </c>
      <c r="D19" s="169" t="str">
        <f t="shared" si="0"/>
        <v>アビックＢＢ</v>
      </c>
      <c r="E19" s="187"/>
      <c r="F19" s="173" t="str">
        <f t="shared" si="4"/>
        <v>あ１５</v>
      </c>
      <c r="G19" s="169" t="str">
        <f t="shared" si="5"/>
        <v>中山泰嘉</v>
      </c>
      <c r="H19" s="183" t="str">
        <f t="shared" si="3"/>
        <v>アビックＢＢ</v>
      </c>
      <c r="I19" s="183" t="s">
        <v>193</v>
      </c>
      <c r="J19" s="184">
        <v>1964</v>
      </c>
      <c r="K19" s="181">
        <f t="shared" si="1"/>
        <v>58</v>
      </c>
      <c r="L19" s="173" t="str">
        <f t="shared" si="2"/>
        <v>OK</v>
      </c>
      <c r="M19" s="177" t="s">
        <v>194</v>
      </c>
      <c r="N19" s="187"/>
      <c r="O19" s="187"/>
      <c r="P19" s="187"/>
      <c r="Q19" s="187"/>
    </row>
    <row r="20" spans="1:17" ht="13.5">
      <c r="A20" s="182" t="s">
        <v>245</v>
      </c>
      <c r="B20" s="188" t="s">
        <v>246</v>
      </c>
      <c r="C20" s="188" t="s">
        <v>247</v>
      </c>
      <c r="D20" s="169" t="str">
        <f t="shared" si="0"/>
        <v>アビックＢＢ</v>
      </c>
      <c r="E20" s="169"/>
      <c r="F20" s="169" t="str">
        <f t="shared" si="4"/>
        <v>あ１６</v>
      </c>
      <c r="G20" s="169" t="str">
        <f t="shared" si="5"/>
        <v>東谷京子</v>
      </c>
      <c r="H20" s="183" t="str">
        <f t="shared" si="3"/>
        <v>アビックＢＢ</v>
      </c>
      <c r="I20" s="186" t="s">
        <v>219</v>
      </c>
      <c r="J20" s="169">
        <v>1979</v>
      </c>
      <c r="K20" s="181">
        <f t="shared" si="1"/>
        <v>43</v>
      </c>
      <c r="L20" s="169" t="str">
        <f t="shared" si="2"/>
        <v>OK</v>
      </c>
      <c r="M20" s="169" t="s">
        <v>248</v>
      </c>
      <c r="N20" s="189"/>
      <c r="O20" s="187"/>
      <c r="P20" s="187"/>
      <c r="Q20" s="187"/>
    </row>
    <row r="21" spans="1:17" ht="13.5">
      <c r="A21" s="190" t="s">
        <v>249</v>
      </c>
      <c r="B21" s="191" t="s">
        <v>250</v>
      </c>
      <c r="C21" s="191" t="s">
        <v>251</v>
      </c>
      <c r="D21" s="169" t="str">
        <f t="shared" si="0"/>
        <v>アビックＢＢ</v>
      </c>
      <c r="E21" s="192"/>
      <c r="F21" s="193" t="str">
        <f t="shared" si="4"/>
        <v>あ１７</v>
      </c>
      <c r="G21" s="193" t="str">
        <f t="shared" si="5"/>
        <v>松井傳樹 </v>
      </c>
      <c r="H21" s="183" t="str">
        <f t="shared" si="3"/>
        <v>アビックＢＢ</v>
      </c>
      <c r="I21" s="194" t="s">
        <v>252</v>
      </c>
      <c r="J21" s="195">
        <v>1987</v>
      </c>
      <c r="K21" s="181">
        <f t="shared" si="1"/>
        <v>35</v>
      </c>
      <c r="L21" s="191" t="str">
        <f t="shared" si="2"/>
        <v>OK</v>
      </c>
      <c r="M21" s="191" t="s">
        <v>194</v>
      </c>
      <c r="N21" s="187"/>
      <c r="O21" s="187"/>
      <c r="P21" s="187"/>
      <c r="Q21" s="187"/>
    </row>
    <row r="22" spans="1:17" ht="13.5">
      <c r="A22" s="196" t="s">
        <v>253</v>
      </c>
      <c r="B22" s="197" t="s">
        <v>254</v>
      </c>
      <c r="C22" s="197" t="s">
        <v>255</v>
      </c>
      <c r="D22" s="169" t="str">
        <f t="shared" si="0"/>
        <v>アビックＢＢ</v>
      </c>
      <c r="E22" s="192"/>
      <c r="F22" s="191" t="str">
        <f t="shared" si="4"/>
        <v>あ１８</v>
      </c>
      <c r="G22" s="191" t="str">
        <f t="shared" si="5"/>
        <v>治田紗映子</v>
      </c>
      <c r="H22" s="183" t="str">
        <f t="shared" si="3"/>
        <v>アビックＢＢ</v>
      </c>
      <c r="I22" s="186" t="s">
        <v>219</v>
      </c>
      <c r="J22" s="195">
        <v>1983</v>
      </c>
      <c r="K22" s="181">
        <f t="shared" si="1"/>
        <v>39</v>
      </c>
      <c r="L22" s="191" t="str">
        <f t="shared" si="2"/>
        <v>OK</v>
      </c>
      <c r="M22" s="191" t="s">
        <v>209</v>
      </c>
      <c r="N22" s="187"/>
      <c r="O22" s="187"/>
      <c r="P22" s="187"/>
      <c r="Q22" s="187"/>
    </row>
    <row r="23" spans="1:17" ht="13.5">
      <c r="A23" s="182" t="s">
        <v>256</v>
      </c>
      <c r="B23" s="191" t="s">
        <v>257</v>
      </c>
      <c r="C23" s="191" t="s">
        <v>258</v>
      </c>
      <c r="D23" s="169" t="str">
        <f t="shared" si="0"/>
        <v>アビックＢＢ</v>
      </c>
      <c r="E23" s="187"/>
      <c r="F23" s="191" t="str">
        <f t="shared" si="4"/>
        <v>あ１９</v>
      </c>
      <c r="G23" s="191" t="str">
        <f t="shared" si="5"/>
        <v>長谷川優</v>
      </c>
      <c r="H23" s="183" t="str">
        <f t="shared" si="3"/>
        <v>アビックＢＢ</v>
      </c>
      <c r="I23" s="194" t="s">
        <v>252</v>
      </c>
      <c r="J23" s="195">
        <v>1973</v>
      </c>
      <c r="K23" s="181">
        <f t="shared" si="1"/>
        <v>49</v>
      </c>
      <c r="L23" s="191" t="str">
        <f t="shared" si="2"/>
        <v>OK</v>
      </c>
      <c r="M23" s="191" t="s">
        <v>202</v>
      </c>
      <c r="N23" s="187"/>
      <c r="O23" s="187"/>
      <c r="P23" s="187"/>
      <c r="Q23" s="187"/>
    </row>
    <row r="24" spans="1:17" ht="13.5">
      <c r="A24" s="182" t="s">
        <v>259</v>
      </c>
      <c r="B24" s="197" t="s">
        <v>260</v>
      </c>
      <c r="C24" s="197" t="s">
        <v>261</v>
      </c>
      <c r="D24" s="169" t="str">
        <f t="shared" si="0"/>
        <v>アビックＢＢ</v>
      </c>
      <c r="E24" s="187"/>
      <c r="F24" s="191" t="str">
        <f t="shared" si="4"/>
        <v>あ２０</v>
      </c>
      <c r="G24" s="191" t="str">
        <f t="shared" si="5"/>
        <v>成宮まき</v>
      </c>
      <c r="H24" s="183" t="str">
        <f t="shared" si="3"/>
        <v>アビックＢＢ</v>
      </c>
      <c r="I24" s="186" t="s">
        <v>219</v>
      </c>
      <c r="J24" s="195">
        <v>1970</v>
      </c>
      <c r="K24" s="181">
        <f t="shared" si="1"/>
        <v>52</v>
      </c>
      <c r="L24" s="191" t="str">
        <f t="shared" si="2"/>
        <v>OK</v>
      </c>
      <c r="M24" s="177" t="s">
        <v>194</v>
      </c>
      <c r="N24" s="187"/>
      <c r="O24" s="187"/>
      <c r="P24" s="187"/>
      <c r="Q24" s="187"/>
    </row>
    <row r="25" spans="1:17" ht="13.5">
      <c r="A25" s="182" t="s">
        <v>262</v>
      </c>
      <c r="B25" s="198" t="s">
        <v>263</v>
      </c>
      <c r="C25" s="197" t="s">
        <v>264</v>
      </c>
      <c r="D25" s="169" t="str">
        <f t="shared" si="0"/>
        <v>アビックＢＢ</v>
      </c>
      <c r="E25" s="187"/>
      <c r="F25" s="191" t="str">
        <f t="shared" si="4"/>
        <v>あ２１</v>
      </c>
      <c r="G25" s="191" t="str">
        <f t="shared" si="5"/>
        <v>松本光美</v>
      </c>
      <c r="H25" s="183" t="str">
        <f t="shared" si="3"/>
        <v>アビックＢＢ</v>
      </c>
      <c r="I25" s="186" t="s">
        <v>219</v>
      </c>
      <c r="J25" s="195">
        <v>1971</v>
      </c>
      <c r="K25" s="181">
        <f t="shared" si="1"/>
        <v>51</v>
      </c>
      <c r="L25" s="191" t="str">
        <f t="shared" si="2"/>
        <v>OK</v>
      </c>
      <c r="M25" s="177" t="s">
        <v>198</v>
      </c>
      <c r="N25" s="187"/>
      <c r="O25" s="187"/>
      <c r="P25" s="187"/>
      <c r="Q25" s="187"/>
    </row>
    <row r="26" spans="1:17" ht="13.5">
      <c r="A26" s="182" t="s">
        <v>265</v>
      </c>
      <c r="B26" s="177" t="s">
        <v>266</v>
      </c>
      <c r="C26" s="177" t="s">
        <v>267</v>
      </c>
      <c r="D26" s="169" t="str">
        <f t="shared" si="0"/>
        <v>アビックＢＢ</v>
      </c>
      <c r="E26" s="187"/>
      <c r="F26" s="173" t="str">
        <f t="shared" si="4"/>
        <v>あ２２</v>
      </c>
      <c r="G26" s="169" t="str">
        <f t="shared" si="5"/>
        <v>草野活地</v>
      </c>
      <c r="H26" s="183" t="str">
        <f t="shared" si="3"/>
        <v>アビックＢＢ</v>
      </c>
      <c r="I26" s="183" t="s">
        <v>193</v>
      </c>
      <c r="J26" s="184">
        <v>1974</v>
      </c>
      <c r="K26" s="181">
        <f t="shared" si="1"/>
        <v>48</v>
      </c>
      <c r="L26" s="173" t="str">
        <f t="shared" si="2"/>
        <v>OK</v>
      </c>
      <c r="M26" s="177" t="s">
        <v>198</v>
      </c>
      <c r="N26" s="187"/>
      <c r="O26" s="187"/>
      <c r="P26" s="187"/>
      <c r="Q26" s="187"/>
    </row>
    <row r="27" spans="1:17" ht="13.5">
      <c r="A27" s="182" t="s">
        <v>268</v>
      </c>
      <c r="B27" s="177" t="s">
        <v>269</v>
      </c>
      <c r="C27" s="177" t="s">
        <v>270</v>
      </c>
      <c r="D27" s="169" t="str">
        <f t="shared" si="0"/>
        <v>アビックＢＢ</v>
      </c>
      <c r="E27" s="187"/>
      <c r="F27" s="173" t="str">
        <f t="shared" si="4"/>
        <v>あ２３</v>
      </c>
      <c r="G27" s="169" t="str">
        <f>B27&amp;C27</f>
        <v>吉川孝次</v>
      </c>
      <c r="H27" s="183" t="str">
        <f t="shared" si="3"/>
        <v>アビックＢＢ</v>
      </c>
      <c r="I27" s="183" t="s">
        <v>193</v>
      </c>
      <c r="J27" s="184">
        <v>1976</v>
      </c>
      <c r="K27" s="181">
        <f t="shared" si="1"/>
        <v>46</v>
      </c>
      <c r="L27" s="173" t="str">
        <f t="shared" si="2"/>
        <v>OK</v>
      </c>
      <c r="M27" s="177" t="s">
        <v>194</v>
      </c>
      <c r="N27" s="187"/>
      <c r="O27" s="187"/>
      <c r="P27" s="187"/>
      <c r="Q27" s="187"/>
    </row>
    <row r="28" spans="1:17" s="199" customFormat="1" ht="13.5">
      <c r="A28" s="182" t="s">
        <v>271</v>
      </c>
      <c r="B28" s="177" t="s">
        <v>272</v>
      </c>
      <c r="C28" s="177" t="s">
        <v>273</v>
      </c>
      <c r="D28" s="169" t="str">
        <f t="shared" si="0"/>
        <v>アビックＢＢ</v>
      </c>
      <c r="E28" s="187"/>
      <c r="F28" s="173" t="str">
        <f t="shared" si="4"/>
        <v>あ２４</v>
      </c>
      <c r="G28" s="169" t="str">
        <f>B28&amp;C28</f>
        <v>姫田和憲</v>
      </c>
      <c r="H28" s="183" t="str">
        <f t="shared" si="3"/>
        <v>アビックＢＢ</v>
      </c>
      <c r="I28" s="183" t="s">
        <v>193</v>
      </c>
      <c r="J28" s="195">
        <v>1984</v>
      </c>
      <c r="K28" s="181">
        <f t="shared" si="1"/>
        <v>38</v>
      </c>
      <c r="L28" s="173" t="str">
        <f t="shared" si="2"/>
        <v>OK</v>
      </c>
      <c r="M28" s="177" t="s">
        <v>274</v>
      </c>
      <c r="N28" s="187"/>
      <c r="O28" s="187"/>
      <c r="P28" s="187"/>
      <c r="Q28" s="187"/>
    </row>
    <row r="29" spans="1:17" s="1" customFormat="1" ht="13.5">
      <c r="A29" s="182" t="s">
        <v>275</v>
      </c>
      <c r="B29" s="177" t="s">
        <v>276</v>
      </c>
      <c r="C29" s="177" t="s">
        <v>277</v>
      </c>
      <c r="D29" s="169" t="str">
        <f t="shared" si="0"/>
        <v>アビックＢＢ</v>
      </c>
      <c r="E29" s="187"/>
      <c r="F29" s="173" t="str">
        <f t="shared" si="4"/>
        <v>あ２５</v>
      </c>
      <c r="G29" s="169" t="str">
        <f>B29&amp;C29</f>
        <v>森本進太郎</v>
      </c>
      <c r="H29" s="183" t="str">
        <f t="shared" si="3"/>
        <v>アビックＢＢ</v>
      </c>
      <c r="I29" s="183" t="s">
        <v>193</v>
      </c>
      <c r="J29" s="195">
        <v>1971</v>
      </c>
      <c r="K29" s="181">
        <f t="shared" si="1"/>
        <v>51</v>
      </c>
      <c r="L29" s="173" t="str">
        <f t="shared" si="2"/>
        <v>OK</v>
      </c>
      <c r="M29" s="177" t="s">
        <v>278</v>
      </c>
      <c r="N29" s="187"/>
      <c r="O29" s="187"/>
      <c r="P29" s="187"/>
      <c r="Q29" s="187"/>
    </row>
    <row r="30" spans="1:17" s="1" customFormat="1" ht="13.5">
      <c r="A30" s="182" t="s">
        <v>279</v>
      </c>
      <c r="B30" s="177" t="s">
        <v>280</v>
      </c>
      <c r="C30" s="177" t="s">
        <v>281</v>
      </c>
      <c r="D30" s="169" t="str">
        <f t="shared" si="0"/>
        <v>アビックＢＢ</v>
      </c>
      <c r="E30" s="187"/>
      <c r="F30" s="173" t="str">
        <f t="shared" si="4"/>
        <v>あ２６</v>
      </c>
      <c r="G30" s="169" t="str">
        <f>B30&amp;C30</f>
        <v>佐藤政之</v>
      </c>
      <c r="H30" s="183" t="str">
        <f t="shared" si="3"/>
        <v>アビックＢＢ</v>
      </c>
      <c r="I30" s="183" t="s">
        <v>193</v>
      </c>
      <c r="J30" s="195">
        <v>1972</v>
      </c>
      <c r="K30" s="181">
        <f t="shared" si="1"/>
        <v>50</v>
      </c>
      <c r="L30" s="173" t="str">
        <f t="shared" si="2"/>
        <v>OK</v>
      </c>
      <c r="M30" s="177" t="s">
        <v>282</v>
      </c>
      <c r="N30" s="187"/>
      <c r="O30" s="187"/>
      <c r="P30" s="187"/>
      <c r="Q30" s="187"/>
    </row>
    <row r="31" spans="1:17" ht="13.5">
      <c r="A31" s="182" t="s">
        <v>283</v>
      </c>
      <c r="B31" s="177" t="s">
        <v>284</v>
      </c>
      <c r="C31" s="177" t="s">
        <v>285</v>
      </c>
      <c r="D31" s="169" t="str">
        <f t="shared" si="0"/>
        <v>アビックＢＢ</v>
      </c>
      <c r="E31" s="187"/>
      <c r="F31" s="173" t="str">
        <f t="shared" si="4"/>
        <v>あ２７</v>
      </c>
      <c r="G31" s="169" t="str">
        <f>B31&amp;C31</f>
        <v>中村亨</v>
      </c>
      <c r="H31" s="183" t="str">
        <f t="shared" si="3"/>
        <v>アビックＢＢ</v>
      </c>
      <c r="I31" s="183" t="s">
        <v>193</v>
      </c>
      <c r="J31" s="195">
        <v>1969</v>
      </c>
      <c r="K31" s="181">
        <f t="shared" si="1"/>
        <v>53</v>
      </c>
      <c r="L31" s="173" t="str">
        <f t="shared" si="2"/>
        <v>OK</v>
      </c>
      <c r="M31" s="177" t="s">
        <v>274</v>
      </c>
      <c r="N31" s="187"/>
      <c r="O31" s="187"/>
      <c r="P31" s="187"/>
      <c r="Q31" s="187"/>
    </row>
    <row r="32" spans="1:17" s="1" customFormat="1" ht="13.5">
      <c r="A32" s="200"/>
      <c r="B32" s="177"/>
      <c r="C32" s="177"/>
      <c r="D32" s="169"/>
      <c r="E32" s="187"/>
      <c r="F32" s="173"/>
      <c r="G32" s="169"/>
      <c r="H32" s="183"/>
      <c r="I32" s="183"/>
      <c r="J32" s="184"/>
      <c r="K32" s="181"/>
      <c r="L32" s="191">
        <f>IF(G32="","",IF(COUNTIF($G$15:$G$387,G32)&gt;1,"2重登録","OK"))</f>
      </c>
      <c r="M32" s="177"/>
      <c r="N32" s="187"/>
      <c r="O32" s="187"/>
      <c r="P32" s="187"/>
      <c r="Q32" s="187"/>
    </row>
    <row r="33" spans="1:17" s="1" customFormat="1" ht="13.5">
      <c r="A33" s="200"/>
      <c r="B33" s="201" t="s">
        <v>286</v>
      </c>
      <c r="C33" s="201"/>
      <c r="D33" s="202" t="s">
        <v>287</v>
      </c>
      <c r="E33" s="202"/>
      <c r="F33" s="202"/>
      <c r="G33" s="202"/>
      <c r="H33" s="169" t="s">
        <v>184</v>
      </c>
      <c r="I33" s="172" t="s">
        <v>185</v>
      </c>
      <c r="J33" s="172"/>
      <c r="K33" s="172"/>
      <c r="L33" s="173"/>
      <c r="M33" s="169"/>
      <c r="N33" s="169"/>
      <c r="O33" s="187"/>
      <c r="P33" s="187"/>
      <c r="Q33" s="187"/>
    </row>
    <row r="34" spans="1:17" s="1" customFormat="1" ht="13.5">
      <c r="A34" s="200"/>
      <c r="B34" s="201"/>
      <c r="C34" s="201"/>
      <c r="D34" s="202"/>
      <c r="E34" s="202"/>
      <c r="F34" s="202"/>
      <c r="G34" s="202"/>
      <c r="H34" s="175">
        <f>COUNTIF($M$37:$N$65,"東近江市")</f>
        <v>1</v>
      </c>
      <c r="I34" s="176">
        <f>(H34/RIGHT(A61,2))</f>
        <v>0.04</v>
      </c>
      <c r="J34" s="176"/>
      <c r="K34" s="176"/>
      <c r="L34" s="173"/>
      <c r="M34" s="169"/>
      <c r="N34" s="169"/>
      <c r="O34" s="187"/>
      <c r="P34" s="187"/>
      <c r="Q34" s="187"/>
    </row>
    <row r="35" spans="1:17" s="1" customFormat="1" ht="13.5">
      <c r="A35" s="200"/>
      <c r="B35" s="177" t="s">
        <v>288</v>
      </c>
      <c r="C35" s="177"/>
      <c r="D35" s="178" t="s">
        <v>187</v>
      </c>
      <c r="E35" s="169"/>
      <c r="F35" s="173"/>
      <c r="G35" s="169"/>
      <c r="H35" s="169"/>
      <c r="I35" s="169"/>
      <c r="J35" s="180"/>
      <c r="K35" s="181">
        <f>IF(J35="","",(2012-J35))</f>
      </c>
      <c r="L35" s="173"/>
      <c r="M35" s="169"/>
      <c r="N35" s="169"/>
      <c r="O35" s="187"/>
      <c r="P35" s="187"/>
      <c r="Q35" s="187"/>
    </row>
    <row r="36" spans="1:17" s="1" customFormat="1" ht="13.5">
      <c r="A36" s="200"/>
      <c r="B36" s="179" t="s">
        <v>288</v>
      </c>
      <c r="C36" s="179"/>
      <c r="D36" s="169" t="s">
        <v>189</v>
      </c>
      <c r="E36" s="169"/>
      <c r="F36" s="173"/>
      <c r="G36" s="169"/>
      <c r="H36" s="169"/>
      <c r="I36" s="169"/>
      <c r="J36" s="180"/>
      <c r="K36" s="181">
        <f>IF(J36="","",(2012-J36))</f>
      </c>
      <c r="L36" s="173"/>
      <c r="M36" s="169"/>
      <c r="N36" s="169"/>
      <c r="O36" s="187"/>
      <c r="P36" s="187"/>
      <c r="Q36" s="187"/>
    </row>
    <row r="37" spans="1:17" s="1" customFormat="1" ht="13.5">
      <c r="A37" s="200" t="s">
        <v>289</v>
      </c>
      <c r="B37" s="188" t="s">
        <v>290</v>
      </c>
      <c r="C37" s="188" t="s">
        <v>291</v>
      </c>
      <c r="D37" s="169" t="str">
        <f>$B$36</f>
        <v>アンヴァース</v>
      </c>
      <c r="E37" s="169"/>
      <c r="F37" s="203" t="str">
        <f aca="true" t="shared" si="6" ref="F37:F61">A37</f>
        <v>あん０１</v>
      </c>
      <c r="G37" s="169" t="str">
        <f aca="true" t="shared" si="7" ref="G37:G61">B37&amp;C37</f>
        <v>青木知里</v>
      </c>
      <c r="H37" s="194" t="str">
        <f>$B$36</f>
        <v>アンヴァース</v>
      </c>
      <c r="I37" s="194" t="s">
        <v>292</v>
      </c>
      <c r="J37" s="180">
        <v>1992</v>
      </c>
      <c r="K37" s="204">
        <f>IF(J37="","",(2022-J37))</f>
        <v>30</v>
      </c>
      <c r="L37" s="203" t="str">
        <f aca="true" t="shared" si="8" ref="L37:L61">IF(G37="","",IF(COUNTIF($G$5:$G$654,G37)&gt;1,"2重登録","OK"))</f>
        <v>OK</v>
      </c>
      <c r="M37" s="169" t="s">
        <v>293</v>
      </c>
      <c r="N37" s="188"/>
      <c r="O37" s="188"/>
      <c r="P37" s="188"/>
      <c r="Q37" s="188"/>
    </row>
    <row r="38" spans="1:17" s="1" customFormat="1" ht="13.5">
      <c r="A38" s="200" t="s">
        <v>294</v>
      </c>
      <c r="B38" s="188" t="s">
        <v>295</v>
      </c>
      <c r="C38" s="188" t="s">
        <v>296</v>
      </c>
      <c r="D38" s="169" t="str">
        <f aca="true" t="shared" si="9" ref="D38:D61">$B$36</f>
        <v>アンヴァース</v>
      </c>
      <c r="E38" s="169"/>
      <c r="F38" s="203" t="str">
        <f>A38</f>
        <v>あん０２</v>
      </c>
      <c r="G38" s="169" t="str">
        <f>B38&amp;C38</f>
        <v>池田枝理</v>
      </c>
      <c r="H38" s="194" t="str">
        <f aca="true" t="shared" si="10" ref="H38:H61">$B$36</f>
        <v>アンヴァース</v>
      </c>
      <c r="I38" s="194" t="s">
        <v>219</v>
      </c>
      <c r="J38" s="180">
        <v>1986</v>
      </c>
      <c r="K38" s="204">
        <f aca="true" t="shared" si="11" ref="K38:K61">IF(J38="","",(2022-J38))</f>
        <v>36</v>
      </c>
      <c r="L38" s="203" t="str">
        <f t="shared" si="8"/>
        <v>OK</v>
      </c>
      <c r="M38" s="169" t="s">
        <v>194</v>
      </c>
      <c r="N38" s="188"/>
      <c r="O38" s="188"/>
      <c r="P38" s="188"/>
      <c r="Q38" s="188"/>
    </row>
    <row r="39" spans="1:17" s="1" customFormat="1" ht="13.5">
      <c r="A39" s="200" t="s">
        <v>297</v>
      </c>
      <c r="B39" s="188" t="s">
        <v>298</v>
      </c>
      <c r="C39" s="188" t="s">
        <v>299</v>
      </c>
      <c r="D39" s="169" t="str">
        <f t="shared" si="9"/>
        <v>アンヴァース</v>
      </c>
      <c r="E39" s="169"/>
      <c r="F39" s="203" t="str">
        <f t="shared" si="6"/>
        <v>あん０３</v>
      </c>
      <c r="G39" s="169" t="str">
        <f t="shared" si="7"/>
        <v>片桐美里</v>
      </c>
      <c r="H39" s="194" t="str">
        <f t="shared" si="10"/>
        <v>アンヴァース</v>
      </c>
      <c r="I39" s="194" t="s">
        <v>219</v>
      </c>
      <c r="J39" s="180">
        <v>1977</v>
      </c>
      <c r="K39" s="204">
        <f t="shared" si="11"/>
        <v>45</v>
      </c>
      <c r="L39" s="203" t="str">
        <f t="shared" si="8"/>
        <v>OK</v>
      </c>
      <c r="M39" s="169" t="s">
        <v>194</v>
      </c>
      <c r="N39" s="188"/>
      <c r="O39" s="188"/>
      <c r="P39" s="188"/>
      <c r="Q39" s="188"/>
    </row>
    <row r="40" spans="1:17" s="205" customFormat="1" ht="13.5">
      <c r="A40" s="200" t="s">
        <v>300</v>
      </c>
      <c r="B40" s="188" t="s">
        <v>301</v>
      </c>
      <c r="C40" s="188" t="s">
        <v>302</v>
      </c>
      <c r="D40" s="169" t="str">
        <f t="shared" si="9"/>
        <v>アンヴァース</v>
      </c>
      <c r="E40" s="169"/>
      <c r="F40" s="203" t="str">
        <f>A40</f>
        <v>あん０４</v>
      </c>
      <c r="G40" s="169" t="str">
        <f>B40&amp;C40</f>
        <v>末木久美子</v>
      </c>
      <c r="H40" s="194" t="str">
        <f t="shared" si="10"/>
        <v>アンヴァース</v>
      </c>
      <c r="I40" s="194" t="s">
        <v>292</v>
      </c>
      <c r="J40" s="180">
        <v>1969</v>
      </c>
      <c r="K40" s="204">
        <f t="shared" si="11"/>
        <v>53</v>
      </c>
      <c r="L40" s="203" t="str">
        <f t="shared" si="8"/>
        <v>OK</v>
      </c>
      <c r="M40" s="169" t="s">
        <v>303</v>
      </c>
      <c r="N40" s="188"/>
      <c r="O40" s="188"/>
      <c r="P40" s="188"/>
      <c r="Q40" s="188"/>
    </row>
    <row r="41" spans="1:17" s="205" customFormat="1" ht="13.5">
      <c r="A41" s="200" t="s">
        <v>304</v>
      </c>
      <c r="B41" s="188" t="s">
        <v>305</v>
      </c>
      <c r="C41" s="188" t="s">
        <v>306</v>
      </c>
      <c r="D41" s="169" t="str">
        <f t="shared" si="9"/>
        <v>アンヴァース</v>
      </c>
      <c r="E41" s="169"/>
      <c r="F41" s="203" t="str">
        <f t="shared" si="6"/>
        <v>あん０５</v>
      </c>
      <c r="G41" s="169" t="str">
        <f t="shared" si="7"/>
        <v>植田早耶</v>
      </c>
      <c r="H41" s="194" t="str">
        <f t="shared" si="10"/>
        <v>アンヴァース</v>
      </c>
      <c r="I41" s="194" t="s">
        <v>292</v>
      </c>
      <c r="J41" s="180">
        <v>1999</v>
      </c>
      <c r="K41" s="204">
        <f t="shared" si="11"/>
        <v>23</v>
      </c>
      <c r="L41" s="203" t="str">
        <f t="shared" si="8"/>
        <v>OK</v>
      </c>
      <c r="M41" s="188" t="s">
        <v>307</v>
      </c>
      <c r="N41" s="188"/>
      <c r="O41" s="188"/>
      <c r="P41" s="188"/>
      <c r="Q41" s="188"/>
    </row>
    <row r="42" spans="1:17" s="205" customFormat="1" ht="13.5">
      <c r="A42" s="200" t="s">
        <v>308</v>
      </c>
      <c r="B42" s="188" t="s">
        <v>309</v>
      </c>
      <c r="C42" s="188" t="s">
        <v>310</v>
      </c>
      <c r="D42" s="169" t="str">
        <f t="shared" si="9"/>
        <v>アンヴァース</v>
      </c>
      <c r="E42" s="169"/>
      <c r="F42" s="203" t="str">
        <f>A42</f>
        <v>あん０６</v>
      </c>
      <c r="G42" s="169" t="str">
        <f>B42&amp;C42</f>
        <v>脇坂愛里</v>
      </c>
      <c r="H42" s="194" t="str">
        <f t="shared" si="10"/>
        <v>アンヴァース</v>
      </c>
      <c r="I42" s="194" t="s">
        <v>292</v>
      </c>
      <c r="J42" s="180">
        <v>1989</v>
      </c>
      <c r="K42" s="204">
        <f t="shared" si="11"/>
        <v>33</v>
      </c>
      <c r="L42" s="203" t="str">
        <f t="shared" si="8"/>
        <v>OK</v>
      </c>
      <c r="M42" s="169" t="s">
        <v>194</v>
      </c>
      <c r="N42" s="188"/>
      <c r="O42" s="188"/>
      <c r="P42" s="188"/>
      <c r="Q42" s="188"/>
    </row>
    <row r="43" spans="1:17" s="207" customFormat="1" ht="13.5">
      <c r="A43" s="200" t="s">
        <v>311</v>
      </c>
      <c r="B43" s="177" t="s">
        <v>309</v>
      </c>
      <c r="C43" s="177" t="s">
        <v>312</v>
      </c>
      <c r="D43" s="169" t="str">
        <f t="shared" si="9"/>
        <v>アンヴァース</v>
      </c>
      <c r="E43" s="169"/>
      <c r="F43" s="173" t="str">
        <f>A43</f>
        <v>あん０７</v>
      </c>
      <c r="G43" s="169" t="str">
        <f>B43&amp;C43</f>
        <v>脇坂和樹</v>
      </c>
      <c r="H43" s="194" t="str">
        <f t="shared" si="10"/>
        <v>アンヴァース</v>
      </c>
      <c r="I43" s="183" t="s">
        <v>193</v>
      </c>
      <c r="J43" s="184">
        <v>1992</v>
      </c>
      <c r="K43" s="204">
        <f t="shared" si="11"/>
        <v>30</v>
      </c>
      <c r="L43" s="173" t="str">
        <f t="shared" si="8"/>
        <v>OK</v>
      </c>
      <c r="M43" s="206" t="s">
        <v>194</v>
      </c>
      <c r="N43" s="169"/>
      <c r="O43" s="169"/>
      <c r="P43" s="169"/>
      <c r="Q43" s="169"/>
    </row>
    <row r="44" spans="1:17" s="207" customFormat="1" ht="13.5">
      <c r="A44" s="200" t="s">
        <v>313</v>
      </c>
      <c r="B44" s="177" t="s">
        <v>314</v>
      </c>
      <c r="C44" s="177" t="s">
        <v>315</v>
      </c>
      <c r="D44" s="169" t="str">
        <f t="shared" si="9"/>
        <v>アンヴァース</v>
      </c>
      <c r="E44" s="169"/>
      <c r="F44" s="173" t="str">
        <f t="shared" si="6"/>
        <v>あん０８</v>
      </c>
      <c r="G44" s="169" t="str">
        <f t="shared" si="7"/>
        <v>津曲崇志</v>
      </c>
      <c r="H44" s="194" t="str">
        <f t="shared" si="10"/>
        <v>アンヴァース</v>
      </c>
      <c r="I44" s="183" t="s">
        <v>193</v>
      </c>
      <c r="J44" s="184">
        <v>1989</v>
      </c>
      <c r="K44" s="204">
        <f t="shared" si="11"/>
        <v>33</v>
      </c>
      <c r="L44" s="173" t="str">
        <f t="shared" si="8"/>
        <v>OK</v>
      </c>
      <c r="M44" s="206" t="s">
        <v>316</v>
      </c>
      <c r="N44" s="169"/>
      <c r="O44" s="169"/>
      <c r="P44" s="169"/>
      <c r="Q44" s="169"/>
    </row>
    <row r="45" spans="1:13" ht="13.5">
      <c r="A45" s="200" t="s">
        <v>317</v>
      </c>
      <c r="B45" s="177" t="s">
        <v>318</v>
      </c>
      <c r="C45" s="177" t="s">
        <v>319</v>
      </c>
      <c r="D45" s="169" t="str">
        <f t="shared" si="9"/>
        <v>アンヴァース</v>
      </c>
      <c r="F45" s="173" t="str">
        <f t="shared" si="6"/>
        <v>あん０９</v>
      </c>
      <c r="G45" s="169" t="str">
        <f t="shared" si="7"/>
        <v>越智友基</v>
      </c>
      <c r="H45" s="194" t="str">
        <f t="shared" si="10"/>
        <v>アンヴァース</v>
      </c>
      <c r="I45" s="183" t="s">
        <v>252</v>
      </c>
      <c r="J45" s="184">
        <v>1987</v>
      </c>
      <c r="K45" s="204">
        <f t="shared" si="11"/>
        <v>35</v>
      </c>
      <c r="L45" s="173" t="str">
        <f t="shared" si="8"/>
        <v>OK</v>
      </c>
      <c r="M45" s="206" t="s">
        <v>293</v>
      </c>
    </row>
    <row r="46" spans="1:13" ht="13.5">
      <c r="A46" s="200" t="s">
        <v>320</v>
      </c>
      <c r="B46" s="177" t="s">
        <v>321</v>
      </c>
      <c r="C46" s="177" t="s">
        <v>322</v>
      </c>
      <c r="D46" s="169" t="str">
        <f t="shared" si="9"/>
        <v>アンヴァース</v>
      </c>
      <c r="F46" s="173" t="str">
        <f t="shared" si="6"/>
        <v>あん１０</v>
      </c>
      <c r="G46" s="169" t="str">
        <f t="shared" si="7"/>
        <v>辻本将士</v>
      </c>
      <c r="H46" s="194" t="str">
        <f t="shared" si="10"/>
        <v>アンヴァース</v>
      </c>
      <c r="I46" s="183" t="s">
        <v>252</v>
      </c>
      <c r="J46" s="184">
        <v>1986</v>
      </c>
      <c r="K46" s="204">
        <f t="shared" si="11"/>
        <v>36</v>
      </c>
      <c r="L46" s="173" t="str">
        <f t="shared" si="8"/>
        <v>OK</v>
      </c>
      <c r="M46" s="206" t="s">
        <v>293</v>
      </c>
    </row>
    <row r="47" spans="1:17" s="208" customFormat="1" ht="13.5">
      <c r="A47" s="200" t="s">
        <v>323</v>
      </c>
      <c r="B47" s="177" t="s">
        <v>324</v>
      </c>
      <c r="C47" s="177" t="s">
        <v>325</v>
      </c>
      <c r="D47" s="169" t="str">
        <f t="shared" si="9"/>
        <v>アンヴァース</v>
      </c>
      <c r="E47" s="169"/>
      <c r="F47" s="173" t="str">
        <f t="shared" si="6"/>
        <v>あん１１</v>
      </c>
      <c r="G47" s="169" t="str">
        <f t="shared" si="7"/>
        <v>原智則</v>
      </c>
      <c r="H47" s="194" t="str">
        <f t="shared" si="10"/>
        <v>アンヴァース</v>
      </c>
      <c r="I47" s="183" t="s">
        <v>326</v>
      </c>
      <c r="J47" s="184">
        <v>1969</v>
      </c>
      <c r="K47" s="204">
        <f t="shared" si="11"/>
        <v>53</v>
      </c>
      <c r="L47" s="173" t="str">
        <f t="shared" si="8"/>
        <v>OK</v>
      </c>
      <c r="M47" s="206" t="s">
        <v>327</v>
      </c>
      <c r="N47" s="169"/>
      <c r="O47" s="169"/>
      <c r="P47" s="169"/>
      <c r="Q47" s="169"/>
    </row>
    <row r="48" spans="1:17" s="208" customFormat="1" ht="13.5">
      <c r="A48" s="200" t="s">
        <v>328</v>
      </c>
      <c r="B48" s="177" t="s">
        <v>329</v>
      </c>
      <c r="C48" s="177" t="s">
        <v>330</v>
      </c>
      <c r="D48" s="169" t="str">
        <f t="shared" si="9"/>
        <v>アンヴァース</v>
      </c>
      <c r="E48" s="169"/>
      <c r="F48" s="173" t="str">
        <f t="shared" si="6"/>
        <v>あん１２</v>
      </c>
      <c r="G48" s="169" t="str">
        <f t="shared" si="7"/>
        <v>ピーターリーダー</v>
      </c>
      <c r="H48" s="194" t="str">
        <f t="shared" si="10"/>
        <v>アンヴァース</v>
      </c>
      <c r="I48" s="183" t="s">
        <v>326</v>
      </c>
      <c r="J48" s="184">
        <v>1981</v>
      </c>
      <c r="K48" s="204">
        <f t="shared" si="11"/>
        <v>41</v>
      </c>
      <c r="L48" s="173" t="str">
        <f t="shared" si="8"/>
        <v>OK</v>
      </c>
      <c r="M48" s="206" t="s">
        <v>331</v>
      </c>
      <c r="N48" s="169"/>
      <c r="O48" s="169"/>
      <c r="P48" s="169"/>
      <c r="Q48" s="169"/>
    </row>
    <row r="49" spans="1:17" s="208" customFormat="1" ht="13.5">
      <c r="A49" s="200" t="s">
        <v>332</v>
      </c>
      <c r="B49" s="177" t="s">
        <v>333</v>
      </c>
      <c r="C49" s="177" t="s">
        <v>334</v>
      </c>
      <c r="D49" s="169" t="str">
        <f t="shared" si="9"/>
        <v>アンヴァース</v>
      </c>
      <c r="E49" s="169"/>
      <c r="F49" s="173" t="str">
        <f t="shared" si="6"/>
        <v>あん１３</v>
      </c>
      <c r="G49" s="169" t="str">
        <f t="shared" si="7"/>
        <v>鍋内雄樹</v>
      </c>
      <c r="H49" s="194" t="str">
        <f t="shared" si="10"/>
        <v>アンヴァース</v>
      </c>
      <c r="I49" s="183" t="s">
        <v>326</v>
      </c>
      <c r="J49" s="184">
        <v>1990</v>
      </c>
      <c r="K49" s="204">
        <f t="shared" si="11"/>
        <v>32</v>
      </c>
      <c r="L49" s="173" t="str">
        <f t="shared" si="8"/>
        <v>OK</v>
      </c>
      <c r="M49" s="206" t="s">
        <v>335</v>
      </c>
      <c r="N49" s="169"/>
      <c r="O49" s="169"/>
      <c r="P49" s="169"/>
      <c r="Q49" s="169"/>
    </row>
    <row r="50" spans="1:17" s="210" customFormat="1" ht="13.5">
      <c r="A50" s="200" t="s">
        <v>336</v>
      </c>
      <c r="B50" s="209" t="s">
        <v>337</v>
      </c>
      <c r="C50" s="209" t="s">
        <v>338</v>
      </c>
      <c r="D50" s="169" t="str">
        <f t="shared" si="9"/>
        <v>アンヴァース</v>
      </c>
      <c r="E50" s="169"/>
      <c r="F50" s="173" t="str">
        <f t="shared" si="6"/>
        <v>あん１４</v>
      </c>
      <c r="G50" s="169" t="str">
        <f t="shared" si="7"/>
        <v>猪飼尚輝</v>
      </c>
      <c r="H50" s="194" t="str">
        <f t="shared" si="10"/>
        <v>アンヴァース</v>
      </c>
      <c r="I50" s="183" t="s">
        <v>193</v>
      </c>
      <c r="J50" s="184">
        <v>1997</v>
      </c>
      <c r="K50" s="204">
        <f t="shared" si="11"/>
        <v>25</v>
      </c>
      <c r="L50" s="173" t="str">
        <f t="shared" si="8"/>
        <v>OK</v>
      </c>
      <c r="M50" s="206" t="s">
        <v>231</v>
      </c>
      <c r="N50" s="169"/>
      <c r="O50" s="169"/>
      <c r="P50" s="169"/>
      <c r="Q50" s="169"/>
    </row>
    <row r="51" spans="1:17" s="210" customFormat="1" ht="13.5">
      <c r="A51" s="200" t="s">
        <v>339</v>
      </c>
      <c r="B51" s="177" t="s">
        <v>340</v>
      </c>
      <c r="C51" s="177" t="s">
        <v>341</v>
      </c>
      <c r="D51" s="169" t="str">
        <f t="shared" si="9"/>
        <v>アンヴァース</v>
      </c>
      <c r="E51" s="169"/>
      <c r="F51" s="173" t="str">
        <f t="shared" si="6"/>
        <v>あん１５</v>
      </c>
      <c r="G51" s="169" t="str">
        <f t="shared" si="7"/>
        <v>岡栄介</v>
      </c>
      <c r="H51" s="194" t="str">
        <f t="shared" si="10"/>
        <v>アンヴァース</v>
      </c>
      <c r="I51" s="183" t="s">
        <v>193</v>
      </c>
      <c r="J51" s="184">
        <v>1996</v>
      </c>
      <c r="K51" s="204">
        <f t="shared" si="11"/>
        <v>26</v>
      </c>
      <c r="L51" s="173" t="str">
        <f t="shared" si="8"/>
        <v>OK</v>
      </c>
      <c r="M51" s="206" t="s">
        <v>198</v>
      </c>
      <c r="N51" s="169"/>
      <c r="O51" s="169"/>
      <c r="P51" s="169"/>
      <c r="Q51" s="169"/>
    </row>
    <row r="52" spans="1:17" s="208" customFormat="1" ht="13.5">
      <c r="A52" s="200" t="s">
        <v>342</v>
      </c>
      <c r="B52" s="177" t="s">
        <v>343</v>
      </c>
      <c r="C52" s="177" t="s">
        <v>344</v>
      </c>
      <c r="D52" s="169" t="str">
        <f t="shared" si="9"/>
        <v>アンヴァース</v>
      </c>
      <c r="E52" s="169"/>
      <c r="F52" s="173" t="str">
        <f t="shared" si="6"/>
        <v>あん１６</v>
      </c>
      <c r="G52" s="169" t="str">
        <f t="shared" si="7"/>
        <v>西嶌達也</v>
      </c>
      <c r="H52" s="194" t="str">
        <f t="shared" si="10"/>
        <v>アンヴァース</v>
      </c>
      <c r="I52" s="183" t="s">
        <v>193</v>
      </c>
      <c r="J52" s="184">
        <v>1989</v>
      </c>
      <c r="K52" s="204">
        <f t="shared" si="11"/>
        <v>33</v>
      </c>
      <c r="L52" s="173" t="str">
        <f t="shared" si="8"/>
        <v>OK</v>
      </c>
      <c r="M52" s="206" t="s">
        <v>227</v>
      </c>
      <c r="N52" s="169"/>
      <c r="O52" s="169"/>
      <c r="P52" s="169"/>
      <c r="Q52" s="169"/>
    </row>
    <row r="53" spans="1:17" s="208" customFormat="1" ht="13.5">
      <c r="A53" s="200" t="s">
        <v>345</v>
      </c>
      <c r="B53" s="177" t="s">
        <v>346</v>
      </c>
      <c r="C53" s="177" t="s">
        <v>347</v>
      </c>
      <c r="D53" s="169" t="str">
        <f t="shared" si="9"/>
        <v>アンヴァース</v>
      </c>
      <c r="E53" s="169"/>
      <c r="F53" s="173" t="str">
        <f t="shared" si="6"/>
        <v>あん１７</v>
      </c>
      <c r="G53" s="169" t="str">
        <f t="shared" si="7"/>
        <v>寺元翔太</v>
      </c>
      <c r="H53" s="194" t="str">
        <f t="shared" si="10"/>
        <v>アンヴァース</v>
      </c>
      <c r="I53" s="183" t="s">
        <v>326</v>
      </c>
      <c r="J53" s="184">
        <v>1993</v>
      </c>
      <c r="K53" s="204">
        <f t="shared" si="11"/>
        <v>29</v>
      </c>
      <c r="L53" s="173" t="str">
        <f t="shared" si="8"/>
        <v>OK</v>
      </c>
      <c r="M53" s="206" t="s">
        <v>348</v>
      </c>
      <c r="N53" s="169"/>
      <c r="O53" s="169"/>
      <c r="P53" s="169"/>
      <c r="Q53" s="169"/>
    </row>
    <row r="54" spans="1:17" s="208" customFormat="1" ht="13.5">
      <c r="A54" s="200" t="s">
        <v>349</v>
      </c>
      <c r="B54" s="209" t="s">
        <v>350</v>
      </c>
      <c r="C54" s="209" t="s">
        <v>351</v>
      </c>
      <c r="D54" s="169" t="str">
        <f t="shared" si="9"/>
        <v>アンヴァース</v>
      </c>
      <c r="E54" s="169"/>
      <c r="F54" s="173" t="str">
        <f>A54</f>
        <v>あん１８</v>
      </c>
      <c r="G54" s="169" t="str">
        <f>B54&amp;C54</f>
        <v>上津慶和</v>
      </c>
      <c r="H54" s="194" t="str">
        <f t="shared" si="10"/>
        <v>アンヴァース</v>
      </c>
      <c r="I54" s="183" t="s">
        <v>193</v>
      </c>
      <c r="J54" s="184">
        <v>1993</v>
      </c>
      <c r="K54" s="204">
        <f>IF(J54="","",(2022-J54))</f>
        <v>29</v>
      </c>
      <c r="L54" s="173" t="str">
        <f t="shared" si="8"/>
        <v>OK</v>
      </c>
      <c r="M54" s="206" t="s">
        <v>231</v>
      </c>
      <c r="N54" s="169"/>
      <c r="O54" s="169"/>
      <c r="P54" s="169"/>
      <c r="Q54" s="169"/>
    </row>
    <row r="55" spans="1:17" s="208" customFormat="1" ht="13.5">
      <c r="A55" s="200" t="s">
        <v>352</v>
      </c>
      <c r="B55" s="177" t="s">
        <v>353</v>
      </c>
      <c r="C55" s="177" t="s">
        <v>354</v>
      </c>
      <c r="D55" s="169" t="str">
        <f t="shared" si="9"/>
        <v>アンヴァース</v>
      </c>
      <c r="E55" s="169"/>
      <c r="F55" s="173" t="str">
        <f t="shared" si="6"/>
        <v>あん１９</v>
      </c>
      <c r="G55" s="169" t="str">
        <f t="shared" si="7"/>
        <v>池内大道</v>
      </c>
      <c r="H55" s="194" t="str">
        <f t="shared" si="10"/>
        <v>アンヴァース</v>
      </c>
      <c r="I55" s="183" t="s">
        <v>193</v>
      </c>
      <c r="J55" s="184">
        <v>1992</v>
      </c>
      <c r="K55" s="204">
        <f t="shared" si="11"/>
        <v>30</v>
      </c>
      <c r="L55" s="173" t="str">
        <f t="shared" si="8"/>
        <v>OK</v>
      </c>
      <c r="M55" s="206" t="s">
        <v>355</v>
      </c>
      <c r="N55" s="169"/>
      <c r="O55" s="169"/>
      <c r="P55" s="169"/>
      <c r="Q55" s="169"/>
    </row>
    <row r="56" spans="1:17" s="208" customFormat="1" ht="13.5">
      <c r="A56" s="200" t="s">
        <v>356</v>
      </c>
      <c r="B56" s="177" t="s">
        <v>357</v>
      </c>
      <c r="C56" s="177" t="s">
        <v>358</v>
      </c>
      <c r="D56" s="169" t="str">
        <f t="shared" si="9"/>
        <v>アンヴァース</v>
      </c>
      <c r="E56" s="169"/>
      <c r="F56" s="173" t="str">
        <f t="shared" si="6"/>
        <v>あん２０</v>
      </c>
      <c r="G56" s="169" t="str">
        <f t="shared" si="7"/>
        <v>薮内豪</v>
      </c>
      <c r="H56" s="194" t="str">
        <f t="shared" si="10"/>
        <v>アンヴァース</v>
      </c>
      <c r="I56" s="183" t="s">
        <v>193</v>
      </c>
      <c r="J56" s="184">
        <v>1986</v>
      </c>
      <c r="K56" s="204">
        <f t="shared" si="11"/>
        <v>36</v>
      </c>
      <c r="L56" s="173" t="str">
        <f t="shared" si="8"/>
        <v>OK</v>
      </c>
      <c r="M56" s="206" t="s">
        <v>194</v>
      </c>
      <c r="N56" s="169"/>
      <c r="O56" s="169"/>
      <c r="P56" s="169"/>
      <c r="Q56" s="169"/>
    </row>
    <row r="57" spans="1:17" s="208" customFormat="1" ht="13.5">
      <c r="A57" s="200" t="s">
        <v>359</v>
      </c>
      <c r="B57" s="177" t="s">
        <v>360</v>
      </c>
      <c r="C57" s="177" t="s">
        <v>361</v>
      </c>
      <c r="D57" s="169" t="str">
        <f t="shared" si="9"/>
        <v>アンヴァース</v>
      </c>
      <c r="E57" s="169"/>
      <c r="F57" s="173" t="str">
        <f t="shared" si="6"/>
        <v>あん２１</v>
      </c>
      <c r="G57" s="169" t="str">
        <f t="shared" si="7"/>
        <v>鈴木智彦</v>
      </c>
      <c r="H57" s="194" t="str">
        <f t="shared" si="10"/>
        <v>アンヴァース</v>
      </c>
      <c r="I57" s="183" t="s">
        <v>326</v>
      </c>
      <c r="J57" s="184">
        <v>1981</v>
      </c>
      <c r="K57" s="204">
        <f t="shared" si="11"/>
        <v>41</v>
      </c>
      <c r="L57" s="173" t="str">
        <f t="shared" si="8"/>
        <v>OK</v>
      </c>
      <c r="M57" s="206" t="s">
        <v>362</v>
      </c>
      <c r="N57" s="169"/>
      <c r="O57" s="169"/>
      <c r="P57" s="169"/>
      <c r="Q57" s="169"/>
    </row>
    <row r="58" spans="1:17" s="208" customFormat="1" ht="13.5">
      <c r="A58" s="200" t="s">
        <v>363</v>
      </c>
      <c r="B58" s="209" t="s">
        <v>364</v>
      </c>
      <c r="C58" s="209" t="s">
        <v>365</v>
      </c>
      <c r="D58" s="169" t="str">
        <f t="shared" si="9"/>
        <v>アンヴァース</v>
      </c>
      <c r="E58" s="169"/>
      <c r="F58" s="173" t="str">
        <f t="shared" si="6"/>
        <v>あん２２</v>
      </c>
      <c r="G58" s="169" t="str">
        <f t="shared" si="7"/>
        <v>高森康志</v>
      </c>
      <c r="H58" s="194" t="str">
        <f t="shared" si="10"/>
        <v>アンヴァース</v>
      </c>
      <c r="I58" s="183" t="s">
        <v>326</v>
      </c>
      <c r="J58" s="184">
        <v>1986</v>
      </c>
      <c r="K58" s="204">
        <f t="shared" si="11"/>
        <v>36</v>
      </c>
      <c r="L58" s="173" t="str">
        <f t="shared" si="8"/>
        <v>OK</v>
      </c>
      <c r="M58" s="206" t="s">
        <v>274</v>
      </c>
      <c r="N58" s="169"/>
      <c r="O58" s="169"/>
      <c r="P58" s="169"/>
      <c r="Q58" s="169"/>
    </row>
    <row r="59" spans="1:17" s="208" customFormat="1" ht="13.5">
      <c r="A59" s="200" t="s">
        <v>366</v>
      </c>
      <c r="B59" s="209" t="s">
        <v>367</v>
      </c>
      <c r="C59" s="209" t="s">
        <v>368</v>
      </c>
      <c r="D59" s="169" t="str">
        <f t="shared" si="9"/>
        <v>アンヴァース</v>
      </c>
      <c r="E59" s="169"/>
      <c r="F59" s="173" t="str">
        <f t="shared" si="6"/>
        <v>あん２３</v>
      </c>
      <c r="G59" s="169" t="str">
        <f t="shared" si="7"/>
        <v>松村友喜</v>
      </c>
      <c r="H59" s="194" t="str">
        <f t="shared" si="10"/>
        <v>アンヴァース</v>
      </c>
      <c r="I59" s="183" t="s">
        <v>193</v>
      </c>
      <c r="J59" s="184">
        <v>1988</v>
      </c>
      <c r="K59" s="204">
        <f t="shared" si="11"/>
        <v>34</v>
      </c>
      <c r="L59" s="173" t="str">
        <f t="shared" si="8"/>
        <v>OK</v>
      </c>
      <c r="M59" s="206" t="s">
        <v>194</v>
      </c>
      <c r="N59" s="169"/>
      <c r="O59" s="169"/>
      <c r="P59" s="169"/>
      <c r="Q59" s="169"/>
    </row>
    <row r="60" spans="1:17" s="211" customFormat="1" ht="13.5">
      <c r="A60" s="200" t="s">
        <v>369</v>
      </c>
      <c r="B60" s="209" t="s">
        <v>370</v>
      </c>
      <c r="C60" s="209" t="s">
        <v>371</v>
      </c>
      <c r="D60" s="169" t="str">
        <f t="shared" si="9"/>
        <v>アンヴァース</v>
      </c>
      <c r="E60" s="169"/>
      <c r="F60" s="173" t="str">
        <f t="shared" si="6"/>
        <v>あん２４</v>
      </c>
      <c r="G60" s="169" t="str">
        <f t="shared" si="7"/>
        <v>原山侑己</v>
      </c>
      <c r="H60" s="194" t="str">
        <f t="shared" si="10"/>
        <v>アンヴァース</v>
      </c>
      <c r="I60" s="183" t="s">
        <v>193</v>
      </c>
      <c r="J60" s="184">
        <v>1996</v>
      </c>
      <c r="K60" s="204">
        <f t="shared" si="11"/>
        <v>26</v>
      </c>
      <c r="L60" s="173" t="str">
        <f t="shared" si="8"/>
        <v>OK</v>
      </c>
      <c r="M60" s="206" t="s">
        <v>198</v>
      </c>
      <c r="N60" s="169"/>
      <c r="O60" s="169"/>
      <c r="P60" s="169"/>
      <c r="Q60" s="169"/>
    </row>
    <row r="61" spans="1:17" s="208" customFormat="1" ht="13.5">
      <c r="A61" s="200" t="s">
        <v>372</v>
      </c>
      <c r="B61" s="209" t="s">
        <v>373</v>
      </c>
      <c r="C61" s="209" t="s">
        <v>374</v>
      </c>
      <c r="D61" s="169" t="str">
        <f t="shared" si="9"/>
        <v>アンヴァース</v>
      </c>
      <c r="E61" s="169"/>
      <c r="F61" s="173" t="str">
        <f t="shared" si="6"/>
        <v>あん２５</v>
      </c>
      <c r="G61" s="169" t="str">
        <f t="shared" si="7"/>
        <v>垣内義則</v>
      </c>
      <c r="H61" s="194" t="str">
        <f t="shared" si="10"/>
        <v>アンヴァース</v>
      </c>
      <c r="I61" s="183" t="s">
        <v>193</v>
      </c>
      <c r="J61" s="184">
        <v>1972</v>
      </c>
      <c r="K61" s="204">
        <f t="shared" si="11"/>
        <v>50</v>
      </c>
      <c r="L61" s="173" t="str">
        <f t="shared" si="8"/>
        <v>OK</v>
      </c>
      <c r="M61" s="206" t="s">
        <v>375</v>
      </c>
      <c r="N61" s="169"/>
      <c r="O61" s="169"/>
      <c r="P61" s="169"/>
      <c r="Q61" s="169"/>
    </row>
    <row r="62" spans="1:17" s="208" customFormat="1" ht="13.5">
      <c r="A62" s="200" t="s">
        <v>376</v>
      </c>
      <c r="B62" s="212" t="s">
        <v>377</v>
      </c>
      <c r="C62" s="212" t="s">
        <v>378</v>
      </c>
      <c r="D62" s="174" t="s">
        <v>379</v>
      </c>
      <c r="E62" s="174"/>
      <c r="F62" s="213">
        <v>26</v>
      </c>
      <c r="G62" s="174" t="s">
        <v>380</v>
      </c>
      <c r="H62" s="214" t="s">
        <v>379</v>
      </c>
      <c r="I62" s="214" t="s">
        <v>193</v>
      </c>
      <c r="J62" s="215">
        <v>1984</v>
      </c>
      <c r="K62" s="216">
        <v>38</v>
      </c>
      <c r="L62" s="213" t="s">
        <v>381</v>
      </c>
      <c r="M62" s="217" t="s">
        <v>293</v>
      </c>
      <c r="N62" s="169"/>
      <c r="O62" s="169"/>
      <c r="P62" s="169"/>
      <c r="Q62" s="169"/>
    </row>
    <row r="63" spans="1:17" s="208" customFormat="1" ht="13.5">
      <c r="A63" s="200" t="s">
        <v>382</v>
      </c>
      <c r="B63" s="218" t="s">
        <v>383</v>
      </c>
      <c r="C63" s="218" t="s">
        <v>384</v>
      </c>
      <c r="D63" s="174" t="s">
        <v>379</v>
      </c>
      <c r="E63" s="174"/>
      <c r="F63" s="213">
        <v>27</v>
      </c>
      <c r="G63" s="174" t="s">
        <v>385</v>
      </c>
      <c r="H63" s="214" t="s">
        <v>379</v>
      </c>
      <c r="I63" s="214" t="s">
        <v>219</v>
      </c>
      <c r="J63" s="215">
        <v>1988</v>
      </c>
      <c r="K63" s="216">
        <v>34</v>
      </c>
      <c r="L63" s="213" t="s">
        <v>381</v>
      </c>
      <c r="M63" s="217" t="s">
        <v>227</v>
      </c>
      <c r="N63" s="169"/>
      <c r="O63" s="169"/>
      <c r="P63" s="169"/>
      <c r="Q63" s="169"/>
    </row>
    <row r="64" spans="1:17" s="219" customFormat="1" ht="13.5">
      <c r="A64" s="200" t="s">
        <v>386</v>
      </c>
      <c r="B64" s="209"/>
      <c r="C64" s="209"/>
      <c r="D64" s="169"/>
      <c r="E64" s="169"/>
      <c r="F64" s="173"/>
      <c r="G64" s="169"/>
      <c r="H64" s="194"/>
      <c r="I64" s="183"/>
      <c r="J64" s="184"/>
      <c r="K64" s="204"/>
      <c r="L64" s="173"/>
      <c r="M64" s="206"/>
      <c r="N64" s="169"/>
      <c r="O64" s="169"/>
      <c r="P64" s="169"/>
      <c r="Q64" s="169"/>
    </row>
    <row r="65" spans="1:17" s="208" customFormat="1" ht="13.5">
      <c r="A65" s="200"/>
      <c r="B65" s="209"/>
      <c r="C65" s="209"/>
      <c r="D65" s="169"/>
      <c r="E65" s="169"/>
      <c r="F65" s="173"/>
      <c r="G65" s="169"/>
      <c r="H65" s="194"/>
      <c r="I65" s="183"/>
      <c r="J65" s="184"/>
      <c r="K65" s="204"/>
      <c r="L65" s="173"/>
      <c r="M65" s="206"/>
      <c r="N65" s="169"/>
      <c r="O65" s="169"/>
      <c r="P65" s="169"/>
      <c r="Q65" s="169"/>
    </row>
    <row r="66" spans="1:17" s="208" customFormat="1" ht="13.5">
      <c r="A66" s="200"/>
      <c r="B66" s="220"/>
      <c r="C66" s="220"/>
      <c r="D66" s="169"/>
      <c r="E66" s="169"/>
      <c r="F66" s="221"/>
      <c r="G66" s="182"/>
      <c r="H66" s="194"/>
      <c r="I66" s="222"/>
      <c r="J66" s="223"/>
      <c r="K66" s="224"/>
      <c r="L66" s="221"/>
      <c r="M66" s="200"/>
      <c r="N66" s="182"/>
      <c r="O66" s="182"/>
      <c r="P66" s="182"/>
      <c r="Q66" s="169"/>
    </row>
    <row r="67" spans="1:17" s="208" customFormat="1" ht="13.5">
      <c r="A67" s="200"/>
      <c r="B67" s="225"/>
      <c r="C67" s="225"/>
      <c r="D67" s="169"/>
      <c r="E67" s="169"/>
      <c r="F67" s="221"/>
      <c r="G67" s="182"/>
      <c r="H67" s="194"/>
      <c r="I67" s="222"/>
      <c r="J67" s="223"/>
      <c r="K67" s="224"/>
      <c r="L67" s="221"/>
      <c r="M67" s="200"/>
      <c r="N67" s="182"/>
      <c r="O67" s="182"/>
      <c r="P67" s="182"/>
      <c r="Q67" s="169"/>
    </row>
    <row r="68" spans="1:17" s="211" customFormat="1" ht="13.5">
      <c r="A68" s="200"/>
      <c r="B68" s="209"/>
      <c r="C68" s="209"/>
      <c r="D68" s="169"/>
      <c r="E68" s="169"/>
      <c r="F68" s="173"/>
      <c r="G68" s="169"/>
      <c r="H68" s="183"/>
      <c r="I68" s="183"/>
      <c r="J68" s="184"/>
      <c r="K68" s="181"/>
      <c r="L68" s="173"/>
      <c r="M68" s="206"/>
      <c r="N68" s="169"/>
      <c r="O68" s="169"/>
      <c r="P68" s="169"/>
      <c r="Q68" s="169"/>
    </row>
    <row r="69" spans="1:17" s="208" customFormat="1" ht="13.5">
      <c r="A69" s="226"/>
      <c r="B69" s="227"/>
      <c r="C69" s="227"/>
      <c r="D69" s="228"/>
      <c r="E69" s="228"/>
      <c r="F69" s="229"/>
      <c r="G69" s="228"/>
      <c r="H69" s="230"/>
      <c r="I69" s="230"/>
      <c r="J69" s="231"/>
      <c r="K69" s="232"/>
      <c r="L69" s="229"/>
      <c r="M69" s="233"/>
      <c r="N69" s="228"/>
      <c r="O69" s="228"/>
      <c r="P69" s="228"/>
      <c r="Q69" s="228"/>
    </row>
    <row r="70" spans="1:17" s="208" customFormat="1" ht="13.5">
      <c r="A70" s="234"/>
      <c r="B70" s="235" t="s">
        <v>387</v>
      </c>
      <c r="C70" s="235"/>
      <c r="D70" s="236" t="s">
        <v>388</v>
      </c>
      <c r="E70" s="237"/>
      <c r="F70" s="237"/>
      <c r="G70" s="237"/>
      <c r="H70" s="174" t="s">
        <v>184</v>
      </c>
      <c r="I70" s="238" t="s">
        <v>185</v>
      </c>
      <c r="J70" s="238"/>
      <c r="K70" s="238"/>
      <c r="L70" s="239">
        <f>IF(G70="","",IF(COUNTIF($G$3:$G$607,G70)&gt;1,"2重登録","OK"))</f>
      </c>
      <c r="M70" s="174"/>
      <c r="N70" s="174"/>
      <c r="O70" s="174"/>
      <c r="P70" s="174"/>
      <c r="Q70" s="174"/>
    </row>
    <row r="71" spans="1:17" s="208" customFormat="1" ht="13.5">
      <c r="A71" s="234"/>
      <c r="B71" s="235"/>
      <c r="C71" s="235"/>
      <c r="D71" s="237"/>
      <c r="E71" s="237"/>
      <c r="F71" s="237"/>
      <c r="G71" s="237"/>
      <c r="H71" s="240">
        <f>COUNTIF(M74:M110,"東近江市")</f>
        <v>12</v>
      </c>
      <c r="I71" s="241">
        <f>(H71/RIGHT(F110,2))</f>
        <v>0.32432432432432434</v>
      </c>
      <c r="J71" s="241"/>
      <c r="K71" s="241"/>
      <c r="L71" s="239">
        <f>IF(G71="","",IF(COUNTIF($G$3:$G$607,G71)&gt;1,"2重登録","OK"))</f>
      </c>
      <c r="M71" s="174"/>
      <c r="N71" s="174"/>
      <c r="O71" s="174"/>
      <c r="P71" s="174"/>
      <c r="Q71" s="174"/>
    </row>
    <row r="72" spans="1:17" s="208" customFormat="1" ht="13.5">
      <c r="A72" s="234"/>
      <c r="B72" s="242" t="s">
        <v>389</v>
      </c>
      <c r="C72" s="242"/>
      <c r="D72" s="243" t="s">
        <v>187</v>
      </c>
      <c r="E72" s="174" t="s">
        <v>390</v>
      </c>
      <c r="F72" s="239">
        <f>A72</f>
        <v>0</v>
      </c>
      <c r="G72" s="174"/>
      <c r="H72" s="174"/>
      <c r="I72" s="174"/>
      <c r="J72" s="244"/>
      <c r="K72" s="245"/>
      <c r="L72" s="239"/>
      <c r="M72" s="174"/>
      <c r="N72" s="174"/>
      <c r="O72" s="174"/>
      <c r="P72" s="174"/>
      <c r="Q72" s="174"/>
    </row>
    <row r="73" spans="1:17" s="208" customFormat="1" ht="13.5">
      <c r="A73" s="234"/>
      <c r="B73" s="246" t="s">
        <v>391</v>
      </c>
      <c r="C73" s="246"/>
      <c r="D73" s="174" t="s">
        <v>189</v>
      </c>
      <c r="E73" s="174" t="s">
        <v>392</v>
      </c>
      <c r="F73" s="239">
        <f>A73</f>
        <v>0</v>
      </c>
      <c r="G73" s="174"/>
      <c r="H73" s="174"/>
      <c r="I73" s="174"/>
      <c r="J73" s="244"/>
      <c r="K73" s="245">
        <f>IF(J73="","",(2012-J73))</f>
      </c>
      <c r="L73" s="239"/>
      <c r="M73" s="174"/>
      <c r="N73" s="174"/>
      <c r="O73" s="174"/>
      <c r="P73" s="174"/>
      <c r="Q73" s="174"/>
    </row>
    <row r="74" spans="1:17" s="208" customFormat="1" ht="13.5">
      <c r="A74" s="234" t="s">
        <v>393</v>
      </c>
      <c r="B74" s="247" t="s">
        <v>394</v>
      </c>
      <c r="C74" s="247" t="s">
        <v>395</v>
      </c>
      <c r="D74" s="242" t="s">
        <v>396</v>
      </c>
      <c r="E74" s="174"/>
      <c r="F74" s="248" t="str">
        <f>A74</f>
        <v>き０１</v>
      </c>
      <c r="G74" s="174" t="str">
        <f>B74&amp;C74</f>
        <v>赤木拓</v>
      </c>
      <c r="H74" s="242" t="s">
        <v>397</v>
      </c>
      <c r="I74" s="242" t="s">
        <v>193</v>
      </c>
      <c r="J74" s="215">
        <v>1980</v>
      </c>
      <c r="K74" s="249">
        <f>IF(J74="","",(2022-J74))</f>
        <v>42</v>
      </c>
      <c r="L74" s="248" t="str">
        <f>IF(G74="","",IF(COUNTIF($G$1:$G$43,G74)&gt;1,"2重登録","OK"))</f>
        <v>OK</v>
      </c>
      <c r="M74" s="250" t="s">
        <v>398</v>
      </c>
      <c r="N74" s="174"/>
      <c r="O74" s="174"/>
      <c r="P74" s="174"/>
      <c r="Q74" s="174"/>
    </row>
    <row r="75" spans="1:17" s="208" customFormat="1" ht="13.5">
      <c r="A75" s="234" t="s">
        <v>399</v>
      </c>
      <c r="B75" s="214" t="s">
        <v>400</v>
      </c>
      <c r="C75" s="214" t="s">
        <v>401</v>
      </c>
      <c r="D75" s="242" t="s">
        <v>396</v>
      </c>
      <c r="E75" s="174"/>
      <c r="F75" s="248" t="str">
        <f aca="true" t="shared" si="12" ref="F75:F112">A75</f>
        <v>き０２</v>
      </c>
      <c r="G75" s="174" t="str">
        <f>B75&amp;C75</f>
        <v>井澤　匡志</v>
      </c>
      <c r="H75" s="242" t="s">
        <v>397</v>
      </c>
      <c r="I75" s="242" t="s">
        <v>193</v>
      </c>
      <c r="J75" s="215">
        <v>1967</v>
      </c>
      <c r="K75" s="249">
        <f aca="true" t="shared" si="13" ref="K75:K112">IF(J75="","",(2022-J75))</f>
        <v>55</v>
      </c>
      <c r="L75" s="248" t="s">
        <v>381</v>
      </c>
      <c r="M75" s="250" t="s">
        <v>402</v>
      </c>
      <c r="N75" s="174"/>
      <c r="O75" s="174"/>
      <c r="P75" s="174"/>
      <c r="Q75" s="174"/>
    </row>
    <row r="76" spans="1:17" s="208" customFormat="1" ht="13.5">
      <c r="A76" s="234" t="s">
        <v>403</v>
      </c>
      <c r="B76" s="247" t="s">
        <v>404</v>
      </c>
      <c r="C76" s="214" t="s">
        <v>405</v>
      </c>
      <c r="D76" s="242" t="s">
        <v>396</v>
      </c>
      <c r="E76" s="174"/>
      <c r="F76" s="248" t="str">
        <f t="shared" si="12"/>
        <v>き０３</v>
      </c>
      <c r="G76" s="174" t="s">
        <v>406</v>
      </c>
      <c r="H76" s="242" t="s">
        <v>397</v>
      </c>
      <c r="I76" s="242" t="s">
        <v>193</v>
      </c>
      <c r="J76" s="215">
        <v>1993</v>
      </c>
      <c r="K76" s="249">
        <f t="shared" si="13"/>
        <v>29</v>
      </c>
      <c r="L76" s="248" t="s">
        <v>381</v>
      </c>
      <c r="M76" s="250" t="s">
        <v>398</v>
      </c>
      <c r="N76" s="174"/>
      <c r="O76" s="174"/>
      <c r="P76" s="174"/>
      <c r="Q76" s="174"/>
    </row>
    <row r="77" spans="1:17" s="208" customFormat="1" ht="13.5">
      <c r="A77" s="234" t="s">
        <v>407</v>
      </c>
      <c r="B77" s="251" t="s">
        <v>404</v>
      </c>
      <c r="C77" s="251" t="s">
        <v>408</v>
      </c>
      <c r="D77" s="242" t="s">
        <v>409</v>
      </c>
      <c r="E77" s="211"/>
      <c r="F77" s="248" t="str">
        <f>A77</f>
        <v>き０４</v>
      </c>
      <c r="G77" s="252" t="str">
        <f>B77&amp;C77</f>
        <v>石田愛捺花</v>
      </c>
      <c r="H77" s="242" t="s">
        <v>397</v>
      </c>
      <c r="I77" s="242" t="s">
        <v>410</v>
      </c>
      <c r="J77" s="215">
        <v>1998</v>
      </c>
      <c r="K77" s="249">
        <f>IF(J77="","",(2022-J77))</f>
        <v>24</v>
      </c>
      <c r="L77" s="248" t="str">
        <f aca="true" t="shared" si="14" ref="L77:L112">IF(G77="","",IF(COUNTIF($G$1:$G$43,G77)&gt;1,"2重登録","OK"))</f>
        <v>OK</v>
      </c>
      <c r="M77" s="250" t="s">
        <v>398</v>
      </c>
      <c r="N77"/>
      <c r="O77"/>
      <c r="P77"/>
      <c r="Q77"/>
    </row>
    <row r="78" spans="1:17" s="208" customFormat="1" ht="13.5">
      <c r="A78" s="234" t="s">
        <v>411</v>
      </c>
      <c r="B78" s="214" t="s">
        <v>412</v>
      </c>
      <c r="C78" s="214" t="s">
        <v>413</v>
      </c>
      <c r="D78" s="242" t="s">
        <v>396</v>
      </c>
      <c r="E78" s="174"/>
      <c r="F78" s="248" t="str">
        <f t="shared" si="12"/>
        <v>き０５</v>
      </c>
      <c r="G78" s="174" t="str">
        <f aca="true" t="shared" si="15" ref="G78:G112">B78&amp;C78</f>
        <v>一色翼</v>
      </c>
      <c r="H78" s="242" t="s">
        <v>397</v>
      </c>
      <c r="I78" s="242" t="s">
        <v>193</v>
      </c>
      <c r="J78" s="215">
        <v>1984</v>
      </c>
      <c r="K78" s="249">
        <f t="shared" si="13"/>
        <v>38</v>
      </c>
      <c r="L78" s="248" t="str">
        <f t="shared" si="14"/>
        <v>OK</v>
      </c>
      <c r="M78" s="250" t="s">
        <v>414</v>
      </c>
      <c r="N78" s="174"/>
      <c r="O78" s="174"/>
      <c r="P78" s="174"/>
      <c r="Q78" s="174"/>
    </row>
    <row r="79" spans="1:17" s="219" customFormat="1" ht="13.5">
      <c r="A79" s="234" t="s">
        <v>415</v>
      </c>
      <c r="B79" s="1" t="s">
        <v>416</v>
      </c>
      <c r="C79" s="1" t="s">
        <v>417</v>
      </c>
      <c r="D79" s="242" t="s">
        <v>396</v>
      </c>
      <c r="E79"/>
      <c r="F79" s="248" t="str">
        <f>A79</f>
        <v>き０６</v>
      </c>
      <c r="G79" s="174" t="str">
        <f>B79&amp;C79</f>
        <v>岩本祥平</v>
      </c>
      <c r="H79" s="242" t="s">
        <v>397</v>
      </c>
      <c r="I79" s="242" t="s">
        <v>193</v>
      </c>
      <c r="J79" s="215">
        <v>1983</v>
      </c>
      <c r="K79" s="249">
        <f>IF(J79="","",(2022-J79))</f>
        <v>39</v>
      </c>
      <c r="L79" s="248" t="str">
        <f t="shared" si="14"/>
        <v>OK</v>
      </c>
      <c r="M79" s="174" t="s">
        <v>293</v>
      </c>
      <c r="N79"/>
      <c r="O79"/>
      <c r="P79"/>
      <c r="Q79"/>
    </row>
    <row r="80" spans="1:17" s="208" customFormat="1" ht="13.5">
      <c r="A80" s="234" t="s">
        <v>418</v>
      </c>
      <c r="B80" s="214" t="s">
        <v>419</v>
      </c>
      <c r="C80" s="214" t="s">
        <v>420</v>
      </c>
      <c r="D80" s="242" t="s">
        <v>396</v>
      </c>
      <c r="E80" s="174"/>
      <c r="F80" s="248" t="str">
        <f t="shared" si="12"/>
        <v>き０７</v>
      </c>
      <c r="G80" s="174" t="str">
        <f t="shared" si="15"/>
        <v>牛尾紳之介</v>
      </c>
      <c r="H80" s="242" t="s">
        <v>397</v>
      </c>
      <c r="I80" s="242" t="s">
        <v>193</v>
      </c>
      <c r="J80" s="215">
        <v>1984</v>
      </c>
      <c r="K80" s="249">
        <f t="shared" si="13"/>
        <v>38</v>
      </c>
      <c r="L80" s="248" t="str">
        <f t="shared" si="14"/>
        <v>OK</v>
      </c>
      <c r="M80" s="250" t="s">
        <v>421</v>
      </c>
      <c r="N80"/>
      <c r="O80"/>
      <c r="P80"/>
      <c r="Q80"/>
    </row>
    <row r="81" spans="1:17" s="208" customFormat="1" ht="13.5">
      <c r="A81" s="234" t="s">
        <v>422</v>
      </c>
      <c r="B81" s="1" t="s">
        <v>423</v>
      </c>
      <c r="C81" s="1" t="s">
        <v>424</v>
      </c>
      <c r="D81" s="242" t="s">
        <v>396</v>
      </c>
      <c r="E81"/>
      <c r="F81" s="248" t="str">
        <f>A81</f>
        <v>き０８</v>
      </c>
      <c r="G81" s="174" t="str">
        <f>B81&amp;C81</f>
        <v>大嶋克文</v>
      </c>
      <c r="H81" s="242" t="s">
        <v>397</v>
      </c>
      <c r="I81" s="242" t="s">
        <v>193</v>
      </c>
      <c r="J81" s="215">
        <v>1959</v>
      </c>
      <c r="K81" s="249">
        <f>IF(J81="","",(2022-J81))</f>
        <v>63</v>
      </c>
      <c r="L81" s="248" t="str">
        <f t="shared" si="14"/>
        <v>OK</v>
      </c>
      <c r="M81" s="174" t="s">
        <v>293</v>
      </c>
      <c r="N81"/>
      <c r="O81"/>
      <c r="P81"/>
      <c r="Q81"/>
    </row>
    <row r="82" spans="1:17" s="208" customFormat="1" ht="13.5">
      <c r="A82" s="234" t="s">
        <v>425</v>
      </c>
      <c r="B82" s="247" t="s">
        <v>426</v>
      </c>
      <c r="C82" s="247" t="s">
        <v>427</v>
      </c>
      <c r="D82" s="242" t="s">
        <v>396</v>
      </c>
      <c r="E82" s="174"/>
      <c r="F82" s="248" t="str">
        <f t="shared" si="12"/>
        <v>き０９</v>
      </c>
      <c r="G82" s="174" t="str">
        <f t="shared" si="15"/>
        <v>太田圭亮</v>
      </c>
      <c r="H82" s="242" t="s">
        <v>397</v>
      </c>
      <c r="I82" s="242" t="s">
        <v>193</v>
      </c>
      <c r="J82" s="215">
        <v>1981</v>
      </c>
      <c r="K82" s="249">
        <f t="shared" si="13"/>
        <v>41</v>
      </c>
      <c r="L82" s="248" t="str">
        <f t="shared" si="14"/>
        <v>OK</v>
      </c>
      <c r="M82" s="250" t="s">
        <v>398</v>
      </c>
      <c r="N82"/>
      <c r="O82"/>
      <c r="P82"/>
      <c r="Q82"/>
    </row>
    <row r="83" spans="1:17" s="208" customFormat="1" ht="13.5">
      <c r="A83" s="234" t="s">
        <v>428</v>
      </c>
      <c r="B83" s="174" t="s">
        <v>429</v>
      </c>
      <c r="C83" s="174" t="s">
        <v>430</v>
      </c>
      <c r="D83" s="242" t="s">
        <v>396</v>
      </c>
      <c r="E83" s="174"/>
      <c r="F83" s="174" t="str">
        <f>A83</f>
        <v>き１０</v>
      </c>
      <c r="G83" s="174" t="str">
        <f>B83&amp;C83</f>
        <v>大峯啓志</v>
      </c>
      <c r="H83" s="242" t="s">
        <v>397</v>
      </c>
      <c r="I83" s="242" t="s">
        <v>193</v>
      </c>
      <c r="J83" s="215">
        <v>1985</v>
      </c>
      <c r="K83" s="249">
        <f>IF(J83="","",(2022-J83))</f>
        <v>37</v>
      </c>
      <c r="L83" s="248" t="str">
        <f t="shared" si="14"/>
        <v>OK</v>
      </c>
      <c r="M83" s="174" t="s">
        <v>198</v>
      </c>
      <c r="N83"/>
      <c r="O83"/>
      <c r="P83"/>
      <c r="Q83"/>
    </row>
    <row r="84" spans="1:17" s="208" customFormat="1" ht="13.5">
      <c r="A84" s="234" t="s">
        <v>431</v>
      </c>
      <c r="B84" s="214" t="s">
        <v>432</v>
      </c>
      <c r="C84" s="214" t="s">
        <v>433</v>
      </c>
      <c r="D84" s="242" t="s">
        <v>396</v>
      </c>
      <c r="E84" s="174"/>
      <c r="F84" s="248" t="str">
        <f t="shared" si="12"/>
        <v>き１１</v>
      </c>
      <c r="G84" s="174" t="str">
        <f t="shared" si="15"/>
        <v>岡本彰</v>
      </c>
      <c r="H84" s="242" t="s">
        <v>397</v>
      </c>
      <c r="I84" s="242" t="s">
        <v>193</v>
      </c>
      <c r="J84" s="215">
        <v>1986</v>
      </c>
      <c r="K84" s="249">
        <f t="shared" si="13"/>
        <v>36</v>
      </c>
      <c r="L84" s="248" t="str">
        <f t="shared" si="14"/>
        <v>OK</v>
      </c>
      <c r="M84" s="250" t="s">
        <v>398</v>
      </c>
      <c r="N84"/>
      <c r="O84"/>
      <c r="P84"/>
      <c r="Q84"/>
    </row>
    <row r="85" spans="1:17" s="211" customFormat="1" ht="13.5">
      <c r="A85" s="234" t="s">
        <v>434</v>
      </c>
      <c r="B85" s="1" t="s">
        <v>435</v>
      </c>
      <c r="C85" s="1" t="s">
        <v>436</v>
      </c>
      <c r="D85" s="242" t="s">
        <v>396</v>
      </c>
      <c r="E85"/>
      <c r="F85" s="248" t="str">
        <f>A85</f>
        <v>き１２</v>
      </c>
      <c r="G85" s="174" t="str">
        <f>B85&amp;C85</f>
        <v>奥田司</v>
      </c>
      <c r="H85" s="242" t="s">
        <v>397</v>
      </c>
      <c r="I85" s="242" t="s">
        <v>193</v>
      </c>
      <c r="J85" s="215">
        <v>1997</v>
      </c>
      <c r="K85" s="249">
        <f>IF(J85="","",(2022-J85))</f>
        <v>25</v>
      </c>
      <c r="L85" s="248" t="str">
        <f t="shared" si="14"/>
        <v>OK</v>
      </c>
      <c r="M85" s="174" t="s">
        <v>307</v>
      </c>
      <c r="N85"/>
      <c r="O85"/>
      <c r="P85"/>
      <c r="Q85"/>
    </row>
    <row r="86" spans="1:17" s="211" customFormat="1" ht="12.75" customHeight="1">
      <c r="A86" s="234" t="s">
        <v>437</v>
      </c>
      <c r="B86" s="253" t="s">
        <v>438</v>
      </c>
      <c r="C86" s="253" t="s">
        <v>439</v>
      </c>
      <c r="D86" s="174" t="s">
        <v>409</v>
      </c>
      <c r="E86" s="174"/>
      <c r="F86" s="248" t="str">
        <f t="shared" si="12"/>
        <v>き１３</v>
      </c>
      <c r="G86" s="174" t="str">
        <f t="shared" si="15"/>
        <v>片渕友結</v>
      </c>
      <c r="H86" s="242" t="s">
        <v>397</v>
      </c>
      <c r="I86" s="214" t="s">
        <v>410</v>
      </c>
      <c r="J86" s="215">
        <v>2000</v>
      </c>
      <c r="K86" s="249">
        <f t="shared" si="13"/>
        <v>22</v>
      </c>
      <c r="L86" s="248" t="str">
        <f t="shared" si="14"/>
        <v>OK</v>
      </c>
      <c r="M86" s="174" t="s">
        <v>231</v>
      </c>
      <c r="N86"/>
      <c r="O86"/>
      <c r="P86"/>
      <c r="Q86"/>
    </row>
    <row r="87" spans="1:17" s="211" customFormat="1" ht="13.5">
      <c r="A87" s="234" t="s">
        <v>440</v>
      </c>
      <c r="B87" s="247" t="s">
        <v>441</v>
      </c>
      <c r="C87" s="1" t="s">
        <v>442</v>
      </c>
      <c r="D87" s="242" t="s">
        <v>396</v>
      </c>
      <c r="E87"/>
      <c r="F87" s="248" t="str">
        <f>A87</f>
        <v>き１４</v>
      </c>
      <c r="G87" s="174" t="str">
        <f>B87&amp;C87</f>
        <v>栗山飛鳥</v>
      </c>
      <c r="H87" s="242" t="s">
        <v>397</v>
      </c>
      <c r="I87" s="242" t="s">
        <v>193</v>
      </c>
      <c r="J87" s="215">
        <v>1997</v>
      </c>
      <c r="K87" s="249">
        <f>IF(J87="","",(2022-J87))</f>
        <v>25</v>
      </c>
      <c r="L87" s="248" t="str">
        <f t="shared" si="14"/>
        <v>OK</v>
      </c>
      <c r="M87" s="174" t="s">
        <v>414</v>
      </c>
      <c r="N87"/>
      <c r="O87"/>
      <c r="P87"/>
      <c r="Q87"/>
    </row>
    <row r="88" spans="1:17" s="208" customFormat="1" ht="13.5">
      <c r="A88" s="234" t="s">
        <v>443</v>
      </c>
      <c r="B88" s="247" t="s">
        <v>444</v>
      </c>
      <c r="C88" s="214" t="s">
        <v>445</v>
      </c>
      <c r="D88" s="242" t="s">
        <v>396</v>
      </c>
      <c r="E88" s="174"/>
      <c r="F88" s="248" t="str">
        <f t="shared" si="12"/>
        <v>き１５</v>
      </c>
      <c r="G88" s="174" t="str">
        <f t="shared" si="15"/>
        <v>坂元智成</v>
      </c>
      <c r="H88" s="242" t="s">
        <v>397</v>
      </c>
      <c r="I88" s="242" t="s">
        <v>193</v>
      </c>
      <c r="J88" s="215">
        <v>1975</v>
      </c>
      <c r="K88" s="249">
        <f t="shared" si="13"/>
        <v>47</v>
      </c>
      <c r="L88" s="248" t="str">
        <f t="shared" si="14"/>
        <v>OK</v>
      </c>
      <c r="M88" s="250" t="s">
        <v>421</v>
      </c>
      <c r="N88"/>
      <c r="O88"/>
      <c r="P88"/>
      <c r="Q88"/>
    </row>
    <row r="89" spans="1:17" s="211" customFormat="1" ht="13.5">
      <c r="A89" s="234" t="s">
        <v>446</v>
      </c>
      <c r="B89" s="174" t="s">
        <v>447</v>
      </c>
      <c r="C89" s="174" t="s">
        <v>448</v>
      </c>
      <c r="D89" s="242" t="s">
        <v>396</v>
      </c>
      <c r="E89" s="174"/>
      <c r="F89" s="248" t="str">
        <f t="shared" si="12"/>
        <v>き１６</v>
      </c>
      <c r="G89" s="174" t="str">
        <f t="shared" si="15"/>
        <v>櫻井貴哉</v>
      </c>
      <c r="H89" s="242" t="s">
        <v>397</v>
      </c>
      <c r="I89" s="242" t="s">
        <v>193</v>
      </c>
      <c r="J89" s="215">
        <v>1994</v>
      </c>
      <c r="K89" s="249">
        <f t="shared" si="13"/>
        <v>28</v>
      </c>
      <c r="L89" s="248" t="str">
        <f t="shared" si="14"/>
        <v>OK</v>
      </c>
      <c r="M89" s="250" t="s">
        <v>421</v>
      </c>
      <c r="N89"/>
      <c r="O89"/>
      <c r="P89"/>
      <c r="Q89"/>
    </row>
    <row r="90" spans="1:17" s="211" customFormat="1" ht="13.5">
      <c r="A90" s="234" t="s">
        <v>449</v>
      </c>
      <c r="B90" s="1" t="s">
        <v>450</v>
      </c>
      <c r="C90" s="1" t="s">
        <v>451</v>
      </c>
      <c r="D90" s="242" t="s">
        <v>396</v>
      </c>
      <c r="E90"/>
      <c r="F90" s="248" t="str">
        <f>A90</f>
        <v>き１７</v>
      </c>
      <c r="G90" s="174" t="str">
        <f>B90&amp;C90</f>
        <v>佐治武</v>
      </c>
      <c r="H90" s="242" t="s">
        <v>397</v>
      </c>
      <c r="I90" s="242" t="s">
        <v>193</v>
      </c>
      <c r="J90" s="215">
        <v>1964</v>
      </c>
      <c r="K90" s="249">
        <f>IF(J90="","",(2022-J90))</f>
        <v>58</v>
      </c>
      <c r="L90" s="248" t="str">
        <f t="shared" si="14"/>
        <v>OK</v>
      </c>
      <c r="M90" s="174" t="s">
        <v>452</v>
      </c>
      <c r="N90"/>
      <c r="O90"/>
      <c r="P90"/>
      <c r="Q90"/>
    </row>
    <row r="91" spans="1:17" s="211" customFormat="1" ht="13.5">
      <c r="A91" s="234" t="s">
        <v>453</v>
      </c>
      <c r="B91" s="242" t="s">
        <v>454</v>
      </c>
      <c r="C91" s="242" t="s">
        <v>455</v>
      </c>
      <c r="D91" s="242" t="s">
        <v>409</v>
      </c>
      <c r="E91" s="174"/>
      <c r="F91" s="248" t="str">
        <f t="shared" si="12"/>
        <v>き１８</v>
      </c>
      <c r="G91" s="174" t="str">
        <f t="shared" si="15"/>
        <v>澤田啓一</v>
      </c>
      <c r="H91" s="242" t="s">
        <v>397</v>
      </c>
      <c r="I91" s="242" t="s">
        <v>193</v>
      </c>
      <c r="J91" s="215">
        <v>1970</v>
      </c>
      <c r="K91" s="249">
        <f t="shared" si="13"/>
        <v>52</v>
      </c>
      <c r="L91" s="248" t="str">
        <f t="shared" si="14"/>
        <v>OK</v>
      </c>
      <c r="M91" s="174" t="s">
        <v>402</v>
      </c>
      <c r="N91"/>
      <c r="O91"/>
      <c r="P91"/>
      <c r="Q91"/>
    </row>
    <row r="92" spans="1:17" s="211" customFormat="1" ht="13.5">
      <c r="A92" s="234" t="s">
        <v>456</v>
      </c>
      <c r="B92" s="242" t="s">
        <v>457</v>
      </c>
      <c r="C92" s="242" t="s">
        <v>458</v>
      </c>
      <c r="D92" s="174" t="s">
        <v>409</v>
      </c>
      <c r="E92" s="174"/>
      <c r="F92" s="248" t="str">
        <f t="shared" si="12"/>
        <v>き１９</v>
      </c>
      <c r="G92" s="174" t="str">
        <f>B92&amp;C92</f>
        <v>篠原弘法</v>
      </c>
      <c r="H92" s="242" t="s">
        <v>397</v>
      </c>
      <c r="I92" s="214" t="s">
        <v>252</v>
      </c>
      <c r="J92" s="215">
        <v>1992</v>
      </c>
      <c r="K92" s="249">
        <f t="shared" si="13"/>
        <v>30</v>
      </c>
      <c r="L92" s="248" t="str">
        <f t="shared" si="14"/>
        <v>OK</v>
      </c>
      <c r="M92" s="174" t="s">
        <v>209</v>
      </c>
      <c r="N92"/>
      <c r="O92"/>
      <c r="P92"/>
      <c r="Q92"/>
    </row>
    <row r="93" spans="1:17" s="208" customFormat="1" ht="13.5">
      <c r="A93" s="234" t="s">
        <v>459</v>
      </c>
      <c r="B93" s="174" t="s">
        <v>460</v>
      </c>
      <c r="C93" s="174" t="s">
        <v>461</v>
      </c>
      <c r="D93" s="242" t="s">
        <v>409</v>
      </c>
      <c r="E93" s="211"/>
      <c r="F93" s="248" t="str">
        <f t="shared" si="12"/>
        <v>き２０</v>
      </c>
      <c r="G93" s="174" t="str">
        <f t="shared" si="15"/>
        <v>清水陽介</v>
      </c>
      <c r="H93" s="242" t="s">
        <v>397</v>
      </c>
      <c r="I93" s="242" t="s">
        <v>193</v>
      </c>
      <c r="J93" s="215">
        <v>1991</v>
      </c>
      <c r="K93" s="249">
        <f t="shared" si="13"/>
        <v>31</v>
      </c>
      <c r="L93" s="248" t="str">
        <f t="shared" si="14"/>
        <v>OK</v>
      </c>
      <c r="M93" s="250" t="s">
        <v>209</v>
      </c>
      <c r="N93"/>
      <c r="O93"/>
      <c r="P93"/>
      <c r="Q93"/>
    </row>
    <row r="94" spans="1:17" s="208" customFormat="1" ht="13.5">
      <c r="A94" s="234" t="s">
        <v>462</v>
      </c>
      <c r="B94" s="254" t="s">
        <v>463</v>
      </c>
      <c r="C94" s="254" t="s">
        <v>464</v>
      </c>
      <c r="D94" s="242" t="s">
        <v>409</v>
      </c>
      <c r="E94" s="174"/>
      <c r="F94" s="248" t="str">
        <f t="shared" si="12"/>
        <v>き２１</v>
      </c>
      <c r="G94" s="174" t="str">
        <f t="shared" si="15"/>
        <v>曽我卓矢</v>
      </c>
      <c r="H94" s="242" t="s">
        <v>397</v>
      </c>
      <c r="I94" s="242" t="s">
        <v>193</v>
      </c>
      <c r="J94" s="215">
        <v>1986</v>
      </c>
      <c r="K94" s="249">
        <f t="shared" si="13"/>
        <v>36</v>
      </c>
      <c r="L94" s="248" t="str">
        <f t="shared" si="14"/>
        <v>OK</v>
      </c>
      <c r="M94" s="250" t="s">
        <v>398</v>
      </c>
      <c r="N94"/>
      <c r="O94"/>
      <c r="P94"/>
      <c r="Q94"/>
    </row>
    <row r="95" spans="1:17" s="211" customFormat="1" ht="13.5">
      <c r="A95" s="234" t="s">
        <v>465</v>
      </c>
      <c r="B95" s="254" t="s">
        <v>466</v>
      </c>
      <c r="C95" s="254" t="s">
        <v>467</v>
      </c>
      <c r="D95" s="242" t="s">
        <v>409</v>
      </c>
      <c r="E95" s="174"/>
      <c r="F95" s="248" t="str">
        <f t="shared" si="12"/>
        <v>き２２</v>
      </c>
      <c r="G95" s="174" t="str">
        <f t="shared" si="15"/>
        <v>滝本照夫</v>
      </c>
      <c r="H95" s="242" t="s">
        <v>397</v>
      </c>
      <c r="I95" s="242" t="s">
        <v>193</v>
      </c>
      <c r="J95" s="215">
        <v>1959</v>
      </c>
      <c r="K95" s="249">
        <f t="shared" si="13"/>
        <v>63</v>
      </c>
      <c r="L95" s="248" t="str">
        <f t="shared" si="14"/>
        <v>OK</v>
      </c>
      <c r="M95" s="174" t="s">
        <v>414</v>
      </c>
      <c r="N95"/>
      <c r="O95"/>
      <c r="P95"/>
      <c r="Q95"/>
    </row>
    <row r="96" spans="1:17" s="219" customFormat="1" ht="13.5">
      <c r="A96" s="234" t="s">
        <v>468</v>
      </c>
      <c r="B96" s="174" t="s">
        <v>469</v>
      </c>
      <c r="C96" s="174" t="s">
        <v>470</v>
      </c>
      <c r="D96" s="242" t="s">
        <v>409</v>
      </c>
      <c r="E96" s="211"/>
      <c r="F96" s="248" t="str">
        <f t="shared" si="12"/>
        <v>き２３</v>
      </c>
      <c r="G96" s="174" t="str">
        <f t="shared" si="15"/>
        <v>中元寺功貴</v>
      </c>
      <c r="H96" s="242" t="s">
        <v>397</v>
      </c>
      <c r="I96" s="242" t="s">
        <v>193</v>
      </c>
      <c r="J96" s="215">
        <v>1992</v>
      </c>
      <c r="K96" s="249">
        <f t="shared" si="13"/>
        <v>30</v>
      </c>
      <c r="L96" s="248" t="str">
        <f t="shared" si="14"/>
        <v>OK</v>
      </c>
      <c r="M96" s="174" t="s">
        <v>293</v>
      </c>
      <c r="N96"/>
      <c r="O96"/>
      <c r="P96"/>
      <c r="Q96"/>
    </row>
    <row r="97" spans="1:17" s="211" customFormat="1" ht="13.5">
      <c r="A97" s="234" t="s">
        <v>471</v>
      </c>
      <c r="B97" s="1" t="s">
        <v>472</v>
      </c>
      <c r="C97" s="1" t="s">
        <v>473</v>
      </c>
      <c r="D97" s="242" t="s">
        <v>396</v>
      </c>
      <c r="E97"/>
      <c r="F97" s="248" t="str">
        <f>A97</f>
        <v>き２４</v>
      </c>
      <c r="G97" s="174" t="str">
        <f>B97&amp;C97</f>
        <v>直川悟</v>
      </c>
      <c r="H97" s="242" t="s">
        <v>397</v>
      </c>
      <c r="I97" s="242" t="s">
        <v>193</v>
      </c>
      <c r="J97" s="215">
        <v>1982</v>
      </c>
      <c r="K97" s="249">
        <f>IF(J97="","",(2022-J97))</f>
        <v>40</v>
      </c>
      <c r="L97" s="248" t="str">
        <f t="shared" si="14"/>
        <v>OK</v>
      </c>
      <c r="M97" s="174" t="s">
        <v>293</v>
      </c>
      <c r="N97"/>
      <c r="O97"/>
      <c r="P97"/>
      <c r="Q97"/>
    </row>
    <row r="98" spans="1:17" s="211" customFormat="1" ht="13.5">
      <c r="A98" s="234" t="s">
        <v>474</v>
      </c>
      <c r="B98" s="247" t="s">
        <v>475</v>
      </c>
      <c r="C98" s="247" t="s">
        <v>476</v>
      </c>
      <c r="D98" s="242" t="s">
        <v>396</v>
      </c>
      <c r="E98" s="174"/>
      <c r="F98" s="248" t="str">
        <f>A98</f>
        <v>き２５</v>
      </c>
      <c r="G98" s="174" t="str">
        <f>B98&amp;C98</f>
        <v>中尾慶太</v>
      </c>
      <c r="H98" s="242" t="s">
        <v>397</v>
      </c>
      <c r="I98" s="242" t="s">
        <v>193</v>
      </c>
      <c r="J98" s="215">
        <v>1993</v>
      </c>
      <c r="K98" s="249">
        <f>IF(J98="","",(2022-J98))</f>
        <v>29</v>
      </c>
      <c r="L98" s="248" t="str">
        <f t="shared" si="14"/>
        <v>OK</v>
      </c>
      <c r="M98" s="174" t="s">
        <v>414</v>
      </c>
      <c r="N98"/>
      <c r="O98"/>
      <c r="P98"/>
      <c r="Q98"/>
    </row>
    <row r="99" spans="1:17" s="211" customFormat="1" ht="13.5">
      <c r="A99" s="234" t="s">
        <v>477</v>
      </c>
      <c r="B99" s="247" t="s">
        <v>478</v>
      </c>
      <c r="C99" s="247" t="s">
        <v>479</v>
      </c>
      <c r="D99" s="242" t="s">
        <v>396</v>
      </c>
      <c r="E99" s="174"/>
      <c r="F99" s="248" t="str">
        <f t="shared" si="12"/>
        <v>き２６</v>
      </c>
      <c r="G99" s="174" t="str">
        <f t="shared" si="15"/>
        <v>馬場英年</v>
      </c>
      <c r="H99" s="242" t="s">
        <v>397</v>
      </c>
      <c r="I99" s="242" t="s">
        <v>193</v>
      </c>
      <c r="J99" s="215">
        <v>1980</v>
      </c>
      <c r="K99" s="249">
        <f t="shared" si="13"/>
        <v>42</v>
      </c>
      <c r="L99" s="248" t="str">
        <f t="shared" si="14"/>
        <v>OK</v>
      </c>
      <c r="M99" s="250" t="s">
        <v>421</v>
      </c>
      <c r="N99"/>
      <c r="O99"/>
      <c r="P99"/>
      <c r="Q99"/>
    </row>
    <row r="100" spans="1:17" s="211" customFormat="1" ht="13.5">
      <c r="A100" s="234" t="s">
        <v>480</v>
      </c>
      <c r="B100" s="174" t="s">
        <v>481</v>
      </c>
      <c r="C100" s="174" t="s">
        <v>482</v>
      </c>
      <c r="D100" s="242" t="s">
        <v>396</v>
      </c>
      <c r="E100" s="174"/>
      <c r="F100" s="174" t="str">
        <f>A100</f>
        <v>き２７</v>
      </c>
      <c r="G100" s="174" t="str">
        <f>B100&amp;C100</f>
        <v>濵口里穂</v>
      </c>
      <c r="H100" s="242" t="s">
        <v>397</v>
      </c>
      <c r="I100" s="242" t="s">
        <v>219</v>
      </c>
      <c r="J100" s="215">
        <v>1993</v>
      </c>
      <c r="K100" s="249">
        <f>IF(J100="","",(2022-J100))</f>
        <v>29</v>
      </c>
      <c r="L100" s="248" t="str">
        <f t="shared" si="14"/>
        <v>OK</v>
      </c>
      <c r="M100" s="174" t="s">
        <v>248</v>
      </c>
      <c r="N100"/>
      <c r="O100"/>
      <c r="P100"/>
      <c r="Q100"/>
    </row>
    <row r="101" spans="1:17" s="211" customFormat="1" ht="13.5">
      <c r="A101" s="234" t="s">
        <v>483</v>
      </c>
      <c r="B101" s="242" t="s">
        <v>484</v>
      </c>
      <c r="C101" s="242" t="s">
        <v>485</v>
      </c>
      <c r="D101" s="174" t="s">
        <v>409</v>
      </c>
      <c r="E101" s="174"/>
      <c r="F101" s="248" t="str">
        <f t="shared" si="12"/>
        <v>き２８</v>
      </c>
      <c r="G101" s="174" t="str">
        <f>B101&amp;C101</f>
        <v>一瀬翔太</v>
      </c>
      <c r="H101" s="242" t="s">
        <v>397</v>
      </c>
      <c r="I101" s="214" t="s">
        <v>252</v>
      </c>
      <c r="J101" s="215">
        <v>1993</v>
      </c>
      <c r="K101" s="249">
        <f t="shared" si="13"/>
        <v>29</v>
      </c>
      <c r="L101" s="248" t="str">
        <f t="shared" si="14"/>
        <v>OK</v>
      </c>
      <c r="M101" s="174" t="s">
        <v>414</v>
      </c>
      <c r="N101"/>
      <c r="O101"/>
      <c r="P101"/>
      <c r="Q101"/>
    </row>
    <row r="102" spans="1:17" s="211" customFormat="1" ht="13.5">
      <c r="A102" s="234" t="s">
        <v>486</v>
      </c>
      <c r="B102" s="247" t="s">
        <v>487</v>
      </c>
      <c r="C102" s="247" t="s">
        <v>488</v>
      </c>
      <c r="D102" s="242" t="s">
        <v>396</v>
      </c>
      <c r="E102" s="174"/>
      <c r="F102" s="248" t="str">
        <f t="shared" si="12"/>
        <v>き２９</v>
      </c>
      <c r="G102" s="174" t="str">
        <f t="shared" si="15"/>
        <v>廣瀬智也</v>
      </c>
      <c r="H102" s="242" t="s">
        <v>397</v>
      </c>
      <c r="I102" s="242" t="s">
        <v>193</v>
      </c>
      <c r="J102" s="215">
        <v>1977</v>
      </c>
      <c r="K102" s="249">
        <f t="shared" si="13"/>
        <v>45</v>
      </c>
      <c r="L102" s="248" t="str">
        <f t="shared" si="14"/>
        <v>OK</v>
      </c>
      <c r="M102" s="174" t="s">
        <v>293</v>
      </c>
      <c r="N102"/>
      <c r="O102"/>
      <c r="P102"/>
      <c r="Q102"/>
    </row>
    <row r="103" spans="1:17" s="211" customFormat="1" ht="13.5">
      <c r="A103" s="234" t="s">
        <v>489</v>
      </c>
      <c r="B103" s="247" t="s">
        <v>490</v>
      </c>
      <c r="C103" s="214" t="s">
        <v>491</v>
      </c>
      <c r="D103" s="242" t="s">
        <v>396</v>
      </c>
      <c r="E103" s="174"/>
      <c r="F103" s="248" t="str">
        <f>A103</f>
        <v>き３０</v>
      </c>
      <c r="G103" s="174" t="str">
        <f>B103&amp;C103</f>
        <v>福島勇輔</v>
      </c>
      <c r="H103" s="242" t="s">
        <v>397</v>
      </c>
      <c r="I103" s="242" t="s">
        <v>193</v>
      </c>
      <c r="J103" s="215">
        <v>1996</v>
      </c>
      <c r="K103" s="249">
        <f>IF(J103="","",(2022-J103))</f>
        <v>26</v>
      </c>
      <c r="L103" s="248" t="str">
        <f t="shared" si="14"/>
        <v>OK</v>
      </c>
      <c r="M103" s="174" t="s">
        <v>414</v>
      </c>
      <c r="N103"/>
      <c r="O103"/>
      <c r="P103"/>
      <c r="Q103"/>
    </row>
    <row r="104" spans="1:17" s="211" customFormat="1" ht="13.5">
      <c r="A104" s="234" t="s">
        <v>492</v>
      </c>
      <c r="B104" s="254" t="s">
        <v>493</v>
      </c>
      <c r="C104" s="254" t="s">
        <v>494</v>
      </c>
      <c r="D104" s="242" t="s">
        <v>409</v>
      </c>
      <c r="E104" s="174"/>
      <c r="F104" s="248" t="str">
        <f t="shared" si="12"/>
        <v>き３１</v>
      </c>
      <c r="G104" s="174" t="str">
        <f t="shared" si="15"/>
        <v>松島理和</v>
      </c>
      <c r="H104" s="242" t="s">
        <v>397</v>
      </c>
      <c r="I104" s="242" t="s">
        <v>193</v>
      </c>
      <c r="J104" s="215">
        <v>1981</v>
      </c>
      <c r="K104" s="249">
        <f t="shared" si="13"/>
        <v>41</v>
      </c>
      <c r="L104" s="248" t="str">
        <f t="shared" si="14"/>
        <v>OK</v>
      </c>
      <c r="M104" s="250" t="s">
        <v>274</v>
      </c>
      <c r="N104"/>
      <c r="O104"/>
      <c r="P104"/>
      <c r="Q104"/>
    </row>
    <row r="105" spans="1:17" s="211" customFormat="1" ht="13.5">
      <c r="A105" s="234" t="s">
        <v>495</v>
      </c>
      <c r="B105" s="247" t="s">
        <v>496</v>
      </c>
      <c r="C105" s="214" t="s">
        <v>497</v>
      </c>
      <c r="D105" s="242" t="s">
        <v>396</v>
      </c>
      <c r="E105" s="174"/>
      <c r="F105" s="248" t="str">
        <f t="shared" si="12"/>
        <v>き３２</v>
      </c>
      <c r="G105" s="174" t="str">
        <f t="shared" si="15"/>
        <v>宮道祐介</v>
      </c>
      <c r="H105" s="242" t="s">
        <v>397</v>
      </c>
      <c r="I105" s="242" t="s">
        <v>193</v>
      </c>
      <c r="J105" s="215">
        <v>1983</v>
      </c>
      <c r="K105" s="249">
        <f t="shared" si="13"/>
        <v>39</v>
      </c>
      <c r="L105" s="248" t="str">
        <f t="shared" si="14"/>
        <v>OK</v>
      </c>
      <c r="M105" s="250" t="s">
        <v>194</v>
      </c>
      <c r="N105"/>
      <c r="O105"/>
      <c r="P105"/>
      <c r="Q105"/>
    </row>
    <row r="106" spans="1:17" s="211" customFormat="1" ht="13.5">
      <c r="A106" s="234" t="s">
        <v>498</v>
      </c>
      <c r="B106" s="1" t="s">
        <v>499</v>
      </c>
      <c r="C106" s="1" t="s">
        <v>500</v>
      </c>
      <c r="D106" s="242" t="s">
        <v>396</v>
      </c>
      <c r="E106"/>
      <c r="F106" s="248" t="str">
        <f>A106</f>
        <v>き３３</v>
      </c>
      <c r="G106" s="174" t="str">
        <f>B106&amp;C106</f>
        <v>村尾彰了</v>
      </c>
      <c r="H106" s="242" t="s">
        <v>397</v>
      </c>
      <c r="I106" s="242" t="s">
        <v>193</v>
      </c>
      <c r="J106" s="215">
        <v>1982</v>
      </c>
      <c r="K106" s="249">
        <f>IF(J106="","",(2022-J106))</f>
        <v>40</v>
      </c>
      <c r="L106" s="248" t="str">
        <f t="shared" si="14"/>
        <v>OK</v>
      </c>
      <c r="M106" s="174" t="s">
        <v>293</v>
      </c>
      <c r="N106"/>
      <c r="O106"/>
      <c r="P106"/>
      <c r="Q106"/>
    </row>
    <row r="107" spans="1:17" ht="13.5" customHeight="1">
      <c r="A107" s="234" t="s">
        <v>501</v>
      </c>
      <c r="B107" s="214" t="s">
        <v>502</v>
      </c>
      <c r="C107" s="214" t="s">
        <v>503</v>
      </c>
      <c r="D107" s="242" t="s">
        <v>396</v>
      </c>
      <c r="E107" s="174"/>
      <c r="F107" s="248" t="str">
        <f t="shared" si="12"/>
        <v>き３４</v>
      </c>
      <c r="G107" s="174" t="str">
        <f t="shared" si="15"/>
        <v>村西徹</v>
      </c>
      <c r="H107" s="242" t="s">
        <v>397</v>
      </c>
      <c r="I107" s="242" t="s">
        <v>193</v>
      </c>
      <c r="J107" s="215">
        <v>1988</v>
      </c>
      <c r="K107" s="249">
        <f t="shared" si="13"/>
        <v>34</v>
      </c>
      <c r="L107" s="248" t="str">
        <f t="shared" si="14"/>
        <v>OK</v>
      </c>
      <c r="M107" s="250" t="s">
        <v>504</v>
      </c>
      <c r="N107"/>
      <c r="O107"/>
      <c r="P107"/>
      <c r="Q107"/>
    </row>
    <row r="108" spans="1:17" ht="13.5" customHeight="1">
      <c r="A108" s="234" t="s">
        <v>505</v>
      </c>
      <c r="B108" s="251" t="s">
        <v>506</v>
      </c>
      <c r="C108" s="251" t="s">
        <v>507</v>
      </c>
      <c r="D108" s="242" t="s">
        <v>409</v>
      </c>
      <c r="E108" s="211"/>
      <c r="F108" s="248" t="str">
        <f t="shared" si="12"/>
        <v>き３５</v>
      </c>
      <c r="G108" s="252" t="str">
        <f t="shared" si="15"/>
        <v>森涼花</v>
      </c>
      <c r="H108" s="242" t="s">
        <v>397</v>
      </c>
      <c r="I108" s="242" t="s">
        <v>410</v>
      </c>
      <c r="J108" s="215">
        <v>2003</v>
      </c>
      <c r="K108" s="249">
        <f t="shared" si="13"/>
        <v>19</v>
      </c>
      <c r="L108" s="248" t="str">
        <f t="shared" si="14"/>
        <v>OK</v>
      </c>
      <c r="M108" s="250" t="s">
        <v>248</v>
      </c>
      <c r="N108"/>
      <c r="O108"/>
      <c r="P108"/>
      <c r="Q108"/>
    </row>
    <row r="109" spans="1:17" ht="13.5" customHeight="1">
      <c r="A109" s="234" t="s">
        <v>508</v>
      </c>
      <c r="B109" s="247" t="s">
        <v>509</v>
      </c>
      <c r="C109" s="214" t="s">
        <v>510</v>
      </c>
      <c r="D109" s="242" t="s">
        <v>396</v>
      </c>
      <c r="E109" s="174"/>
      <c r="F109" s="248" t="str">
        <f t="shared" si="12"/>
        <v>き３６</v>
      </c>
      <c r="G109" s="174" t="str">
        <f t="shared" si="15"/>
        <v>山本和樹</v>
      </c>
      <c r="H109" s="242" t="s">
        <v>397</v>
      </c>
      <c r="I109" s="242" t="s">
        <v>193</v>
      </c>
      <c r="J109" s="215">
        <v>1997</v>
      </c>
      <c r="K109" s="249">
        <f t="shared" si="13"/>
        <v>25</v>
      </c>
      <c r="L109" s="248" t="str">
        <f t="shared" si="14"/>
        <v>OK</v>
      </c>
      <c r="M109" s="250" t="s">
        <v>511</v>
      </c>
      <c r="N109"/>
      <c r="O109"/>
      <c r="P109"/>
      <c r="Q109"/>
    </row>
    <row r="110" spans="1:17" s="219" customFormat="1" ht="13.5">
      <c r="A110" s="234" t="s">
        <v>512</v>
      </c>
      <c r="B110" s="247" t="s">
        <v>513</v>
      </c>
      <c r="C110" s="214" t="s">
        <v>514</v>
      </c>
      <c r="D110" s="242" t="s">
        <v>396</v>
      </c>
      <c r="E110" s="174"/>
      <c r="F110" s="248" t="str">
        <f t="shared" si="12"/>
        <v>き３７</v>
      </c>
      <c r="G110" s="174" t="str">
        <f t="shared" si="15"/>
        <v>吉本泰二</v>
      </c>
      <c r="H110" s="242" t="s">
        <v>397</v>
      </c>
      <c r="I110" s="242" t="s">
        <v>193</v>
      </c>
      <c r="J110" s="215">
        <v>1976</v>
      </c>
      <c r="K110" s="249">
        <f t="shared" si="13"/>
        <v>46</v>
      </c>
      <c r="L110" s="248" t="str">
        <f t="shared" si="14"/>
        <v>OK</v>
      </c>
      <c r="M110" s="250" t="s">
        <v>421</v>
      </c>
      <c r="N110"/>
      <c r="O110"/>
      <c r="P110"/>
      <c r="Q110"/>
    </row>
    <row r="111" spans="1:13" ht="13.5">
      <c r="A111" s="174" t="s">
        <v>515</v>
      </c>
      <c r="B111" s="247" t="s">
        <v>516</v>
      </c>
      <c r="C111" s="214" t="s">
        <v>517</v>
      </c>
      <c r="D111" s="242" t="s">
        <v>396</v>
      </c>
      <c r="E111" s="174"/>
      <c r="F111" s="255" t="str">
        <f t="shared" si="12"/>
        <v>き３８</v>
      </c>
      <c r="G111" s="174" t="str">
        <f t="shared" si="15"/>
        <v>石井耶真斗</v>
      </c>
      <c r="H111" s="242" t="s">
        <v>397</v>
      </c>
      <c r="I111" s="242" t="s">
        <v>193</v>
      </c>
      <c r="J111" s="215">
        <v>1995</v>
      </c>
      <c r="K111" s="256">
        <f t="shared" si="13"/>
        <v>27</v>
      </c>
      <c r="L111" s="255" t="str">
        <f t="shared" si="14"/>
        <v>OK</v>
      </c>
      <c r="M111" s="257" t="s">
        <v>421</v>
      </c>
    </row>
    <row r="112" spans="1:13" ht="13.5">
      <c r="A112" s="174" t="s">
        <v>518</v>
      </c>
      <c r="B112" s="247" t="s">
        <v>519</v>
      </c>
      <c r="C112" s="214" t="s">
        <v>520</v>
      </c>
      <c r="D112" s="242" t="s">
        <v>396</v>
      </c>
      <c r="E112" s="174"/>
      <c r="F112" s="255" t="str">
        <f t="shared" si="12"/>
        <v>き３９</v>
      </c>
      <c r="G112" s="174" t="str">
        <f t="shared" si="15"/>
        <v>仲田慶介</v>
      </c>
      <c r="H112" s="242" t="s">
        <v>397</v>
      </c>
      <c r="I112" s="242" t="s">
        <v>193</v>
      </c>
      <c r="J112" s="215">
        <v>1996</v>
      </c>
      <c r="K112" s="256">
        <f t="shared" si="13"/>
        <v>26</v>
      </c>
      <c r="L112" s="255" t="str">
        <f t="shared" si="14"/>
        <v>OK</v>
      </c>
      <c r="M112" s="257" t="s">
        <v>293</v>
      </c>
    </row>
    <row r="113" spans="1:17" s="205" customFormat="1" ht="13.5">
      <c r="A113" s="182"/>
      <c r="B113" s="258"/>
      <c r="C113" s="258"/>
      <c r="D113" s="177"/>
      <c r="E113" s="187"/>
      <c r="F113" s="259"/>
      <c r="G113" s="169"/>
      <c r="H113" s="177"/>
      <c r="I113" s="177"/>
      <c r="J113" s="184"/>
      <c r="K113" s="260"/>
      <c r="L113" s="259"/>
      <c r="M113" s="169"/>
      <c r="N113" s="187"/>
      <c r="O113" s="187"/>
      <c r="P113" s="187"/>
      <c r="Q113" s="187"/>
    </row>
    <row r="114" spans="1:17" s="205" customFormat="1" ht="13.5">
      <c r="A114" s="182"/>
      <c r="B114" s="169"/>
      <c r="C114" s="169"/>
      <c r="D114" s="177"/>
      <c r="E114" s="169"/>
      <c r="F114" s="169"/>
      <c r="G114" s="169"/>
      <c r="H114" s="177"/>
      <c r="I114" s="177"/>
      <c r="J114" s="184"/>
      <c r="K114" s="260"/>
      <c r="L114" s="259"/>
      <c r="M114" s="169"/>
      <c r="N114" s="169"/>
      <c r="O114" s="169"/>
      <c r="P114" s="169"/>
      <c r="Q114" s="169"/>
    </row>
    <row r="115" spans="1:17" s="205" customFormat="1" ht="13.5">
      <c r="A115" s="182"/>
      <c r="B115" s="169"/>
      <c r="C115" s="169"/>
      <c r="D115" s="177"/>
      <c r="E115" s="169"/>
      <c r="F115" s="169"/>
      <c r="G115" s="169"/>
      <c r="H115" s="177"/>
      <c r="I115" s="177"/>
      <c r="J115" s="184"/>
      <c r="K115" s="260"/>
      <c r="L115" s="259"/>
      <c r="M115" s="169"/>
      <c r="N115" s="169"/>
      <c r="O115" s="169"/>
      <c r="P115" s="169"/>
      <c r="Q115" s="169"/>
    </row>
    <row r="116" spans="1:17" s="205" customFormat="1" ht="13.5">
      <c r="A116" s="182"/>
      <c r="B116" s="169"/>
      <c r="C116" s="169"/>
      <c r="D116" s="177"/>
      <c r="E116" s="169"/>
      <c r="F116" s="169"/>
      <c r="G116" s="169"/>
      <c r="H116" s="177"/>
      <c r="I116" s="177"/>
      <c r="J116" s="184"/>
      <c r="K116" s="260"/>
      <c r="L116" s="259"/>
      <c r="M116" s="169"/>
      <c r="N116" s="169"/>
      <c r="O116" s="169"/>
      <c r="P116" s="169"/>
      <c r="Q116" s="169"/>
    </row>
    <row r="117" spans="1:17" s="205" customFormat="1" ht="13.5">
      <c r="A117" s="200"/>
      <c r="B117" s="186"/>
      <c r="C117" s="186"/>
      <c r="D117" s="177"/>
      <c r="E117" s="169"/>
      <c r="F117" s="173"/>
      <c r="G117" s="185"/>
      <c r="H117" s="177"/>
      <c r="I117" s="177"/>
      <c r="J117" s="184"/>
      <c r="K117" s="260">
        <f>IF(J117="","",(2022-J117))</f>
      </c>
      <c r="L117" s="259">
        <f>IF(G117="","",IF(COUNTIF($G$15:$G$392,G117)&gt;1,"2重登録","OK"))</f>
      </c>
      <c r="M117" s="261"/>
      <c r="N117" s="261"/>
      <c r="O117" s="261"/>
      <c r="P117" s="261"/>
      <c r="Q117" s="261"/>
    </row>
    <row r="118" spans="1:17" s="205" customFormat="1" ht="13.5">
      <c r="A118" s="200"/>
      <c r="B118" s="186"/>
      <c r="C118" s="186"/>
      <c r="D118" s="177"/>
      <c r="E118" s="169"/>
      <c r="F118" s="173"/>
      <c r="G118" s="185"/>
      <c r="H118" s="177"/>
      <c r="I118" s="177"/>
      <c r="J118" s="184"/>
      <c r="K118" s="260">
        <f>IF(J118="","",(2022-J118))</f>
      </c>
      <c r="L118" s="259">
        <f>IF(G118="","",IF(COUNTIF($G$15:$G$392,G118)&gt;1,"2重登録","OK"))</f>
      </c>
      <c r="M118" s="261"/>
      <c r="N118" s="261"/>
      <c r="O118" s="261"/>
      <c r="P118" s="261"/>
      <c r="Q118" s="261"/>
    </row>
    <row r="119" spans="1:13" s="205" customFormat="1" ht="13.5">
      <c r="A119" s="262"/>
      <c r="B119" s="235" t="s">
        <v>521</v>
      </c>
      <c r="C119" s="235"/>
      <c r="D119" s="237" t="s">
        <v>522</v>
      </c>
      <c r="E119" s="237"/>
      <c r="F119" s="237"/>
      <c r="G119" s="237"/>
      <c r="H119" s="237"/>
      <c r="I119" s="174"/>
      <c r="J119" s="244"/>
      <c r="K119" s="249">
        <f>IF(J119="","",(2019-J119))</f>
      </c>
      <c r="L119" s="248">
        <f>IF(G119="","",IF(COUNTIF($G$1:$G$26,G119)&gt;1,"2重登録","OK"))</f>
      </c>
      <c r="M119" s="174"/>
    </row>
    <row r="120" spans="1:13" s="205" customFormat="1" ht="13.5">
      <c r="A120" s="262"/>
      <c r="B120" s="235"/>
      <c r="C120" s="235"/>
      <c r="D120" s="237"/>
      <c r="E120" s="237"/>
      <c r="F120" s="237"/>
      <c r="G120" s="237"/>
      <c r="H120" s="237"/>
      <c r="I120" s="174"/>
      <c r="J120" s="244"/>
      <c r="K120" s="249">
        <f>IF(J120="","",(2019-J120))</f>
      </c>
      <c r="L120" s="248">
        <f>IF(G120="","",IF(COUNTIF($G$1:$G$26,G120)&gt;1,"2重登録","OK"))</f>
      </c>
      <c r="M120" s="174"/>
    </row>
    <row r="121" spans="1:12" s="205" customFormat="1" ht="13.5">
      <c r="A121" s="262"/>
      <c r="B121" s="242"/>
      <c r="C121" s="242"/>
      <c r="D121" s="243"/>
      <c r="E121" s="174"/>
      <c r="F121" s="239">
        <f>A121</f>
        <v>0</v>
      </c>
      <c r="G121" s="174" t="s">
        <v>523</v>
      </c>
      <c r="H121" s="238" t="s">
        <v>524</v>
      </c>
      <c r="I121" s="238"/>
      <c r="J121" s="238"/>
      <c r="K121" s="249">
        <f>IF(J121="","",(2019-J121))</f>
      </c>
      <c r="L121" s="248"/>
    </row>
    <row r="122" spans="1:12" s="205" customFormat="1" ht="13.5">
      <c r="A122" s="263"/>
      <c r="B122" s="264"/>
      <c r="C122" s="264"/>
      <c r="D122" s="174"/>
      <c r="E122" s="174"/>
      <c r="F122" s="239"/>
      <c r="G122" s="240">
        <f>COUNTIF($M$6:$M$22,"東近江市")</f>
        <v>0</v>
      </c>
      <c r="H122" s="241">
        <f>(G122/RIGHT($A$22,2))</f>
        <v>0</v>
      </c>
      <c r="I122" s="241"/>
      <c r="J122" s="241"/>
      <c r="K122" s="249">
        <f>IF(J122="","",(2019-J122))</f>
      </c>
      <c r="L122" s="248"/>
    </row>
    <row r="123" spans="1:12" s="205" customFormat="1" ht="13.5">
      <c r="A123" s="263"/>
      <c r="B123" s="265"/>
      <c r="C123" s="265"/>
      <c r="D123" s="205" t="s">
        <v>525</v>
      </c>
      <c r="G123" s="240"/>
      <c r="H123" s="266" t="s">
        <v>526</v>
      </c>
      <c r="I123" s="267"/>
      <c r="J123" s="267"/>
      <c r="K123" s="249">
        <f>IF(J123="","",(2019-J123))</f>
      </c>
      <c r="L123" s="248">
        <f aca="true" t="shared" si="16" ref="L123:L145">IF(G123="","",IF(COUNTIF($G$1:$G$26,G123)&gt;1,"2重登録","OK"))</f>
      </c>
    </row>
    <row r="124" spans="1:13" s="205" customFormat="1" ht="13.5">
      <c r="A124" s="262" t="s">
        <v>527</v>
      </c>
      <c r="B124" s="268" t="s">
        <v>528</v>
      </c>
      <c r="C124" s="268" t="s">
        <v>529</v>
      </c>
      <c r="D124" s="269" t="s">
        <v>530</v>
      </c>
      <c r="E124" s="269"/>
      <c r="F124" s="269"/>
      <c r="G124" s="174" t="str">
        <f aca="true" t="shared" si="17" ref="G124:G139">B124&amp;C124</f>
        <v>水本淳史</v>
      </c>
      <c r="H124" s="269" t="s">
        <v>530</v>
      </c>
      <c r="I124" s="174" t="s">
        <v>193</v>
      </c>
      <c r="J124" s="244">
        <v>1967</v>
      </c>
      <c r="K124" s="260">
        <f>IF(J124="","",(2022-J124))</f>
        <v>55</v>
      </c>
      <c r="L124" s="239" t="str">
        <f t="shared" si="16"/>
        <v>OK</v>
      </c>
      <c r="M124" s="270" t="s">
        <v>194</v>
      </c>
    </row>
    <row r="125" spans="1:13" s="205" customFormat="1" ht="13.5">
      <c r="A125" s="262" t="s">
        <v>531</v>
      </c>
      <c r="B125" s="268" t="s">
        <v>532</v>
      </c>
      <c r="C125" s="268" t="s">
        <v>533</v>
      </c>
      <c r="D125" s="269" t="s">
        <v>530</v>
      </c>
      <c r="E125" s="269"/>
      <c r="F125" s="269"/>
      <c r="G125" s="174" t="str">
        <f t="shared" si="17"/>
        <v>清水善弘</v>
      </c>
      <c r="H125" s="269" t="s">
        <v>530</v>
      </c>
      <c r="I125" s="174" t="s">
        <v>193</v>
      </c>
      <c r="J125" s="244">
        <v>1952</v>
      </c>
      <c r="K125" s="260">
        <f aca="true" t="shared" si="18" ref="K125:K144">IF(J125="","",(2022-J125))</f>
        <v>70</v>
      </c>
      <c r="L125" s="239" t="str">
        <f t="shared" si="16"/>
        <v>OK</v>
      </c>
      <c r="M125" s="253" t="s">
        <v>398</v>
      </c>
    </row>
    <row r="126" spans="1:13" s="205" customFormat="1" ht="13.5">
      <c r="A126" s="262" t="s">
        <v>534</v>
      </c>
      <c r="B126" s="268" t="s">
        <v>535</v>
      </c>
      <c r="C126" s="268" t="s">
        <v>536</v>
      </c>
      <c r="D126" s="269" t="s">
        <v>530</v>
      </c>
      <c r="E126" s="269"/>
      <c r="F126" s="269"/>
      <c r="G126" s="174" t="str">
        <f t="shared" si="17"/>
        <v>岡本大樹</v>
      </c>
      <c r="H126" s="269" t="s">
        <v>530</v>
      </c>
      <c r="I126" s="174" t="s">
        <v>193</v>
      </c>
      <c r="J126" s="244">
        <v>1982</v>
      </c>
      <c r="K126" s="260">
        <f t="shared" si="18"/>
        <v>40</v>
      </c>
      <c r="L126" s="239" t="str">
        <f t="shared" si="16"/>
        <v>OK</v>
      </c>
      <c r="M126" s="270" t="s">
        <v>231</v>
      </c>
    </row>
    <row r="127" spans="1:13" s="205" customFormat="1" ht="13.5">
      <c r="A127" s="262" t="s">
        <v>537</v>
      </c>
      <c r="B127" s="268" t="s">
        <v>538</v>
      </c>
      <c r="C127" s="268" t="s">
        <v>539</v>
      </c>
      <c r="D127" s="269" t="s">
        <v>530</v>
      </c>
      <c r="E127" s="269"/>
      <c r="F127" s="269"/>
      <c r="G127" s="174" t="str">
        <f t="shared" si="17"/>
        <v>北野照幸</v>
      </c>
      <c r="H127" s="269" t="s">
        <v>530</v>
      </c>
      <c r="I127" s="174" t="s">
        <v>193</v>
      </c>
      <c r="J127" s="244">
        <v>1980</v>
      </c>
      <c r="K127" s="260">
        <f t="shared" si="18"/>
        <v>42</v>
      </c>
      <c r="L127" s="239" t="str">
        <f t="shared" si="16"/>
        <v>OK</v>
      </c>
      <c r="M127" s="270" t="s">
        <v>231</v>
      </c>
    </row>
    <row r="128" spans="1:13" s="205" customFormat="1" ht="13.5">
      <c r="A128" s="262" t="s">
        <v>540</v>
      </c>
      <c r="B128" s="268" t="s">
        <v>260</v>
      </c>
      <c r="C128" s="268" t="s">
        <v>541</v>
      </c>
      <c r="D128" s="269" t="s">
        <v>530</v>
      </c>
      <c r="E128" s="269"/>
      <c r="F128" s="269"/>
      <c r="G128" s="174" t="str">
        <f t="shared" si="17"/>
        <v>成宮康弘</v>
      </c>
      <c r="H128" s="269" t="s">
        <v>530</v>
      </c>
      <c r="I128" s="174" t="s">
        <v>193</v>
      </c>
      <c r="J128" s="244">
        <v>1970</v>
      </c>
      <c r="K128" s="260">
        <f t="shared" si="18"/>
        <v>52</v>
      </c>
      <c r="L128" s="239" t="str">
        <f t="shared" si="16"/>
        <v>OK</v>
      </c>
      <c r="M128" s="253" t="s">
        <v>194</v>
      </c>
    </row>
    <row r="129" spans="1:13" s="205" customFormat="1" ht="13.5">
      <c r="A129" s="262" t="s">
        <v>542</v>
      </c>
      <c r="B129" s="174" t="s">
        <v>543</v>
      </c>
      <c r="C129" s="174" t="s">
        <v>544</v>
      </c>
      <c r="D129" s="174" t="s">
        <v>530</v>
      </c>
      <c r="E129" s="174"/>
      <c r="F129" s="271"/>
      <c r="G129" s="174" t="str">
        <f t="shared" si="17"/>
        <v>中谷健志</v>
      </c>
      <c r="H129" s="269" t="s">
        <v>530</v>
      </c>
      <c r="I129" s="254" t="s">
        <v>252</v>
      </c>
      <c r="J129" s="244">
        <v>1991</v>
      </c>
      <c r="K129" s="260">
        <f t="shared" si="18"/>
        <v>31</v>
      </c>
      <c r="L129" s="239" t="str">
        <f t="shared" si="16"/>
        <v>OK</v>
      </c>
      <c r="M129" s="174" t="s">
        <v>227</v>
      </c>
    </row>
    <row r="130" spans="1:13" s="205" customFormat="1" ht="13.5">
      <c r="A130" s="262" t="s">
        <v>545</v>
      </c>
      <c r="B130" s="268" t="s">
        <v>546</v>
      </c>
      <c r="C130" s="268" t="s">
        <v>547</v>
      </c>
      <c r="D130" s="269" t="s">
        <v>530</v>
      </c>
      <c r="E130" s="269"/>
      <c r="F130" s="269"/>
      <c r="G130" s="174" t="str">
        <f t="shared" si="17"/>
        <v>平塚 聡</v>
      </c>
      <c r="H130" s="269" t="s">
        <v>530</v>
      </c>
      <c r="I130" s="174" t="s">
        <v>193</v>
      </c>
      <c r="J130" s="244">
        <v>1960</v>
      </c>
      <c r="K130" s="260">
        <f t="shared" si="18"/>
        <v>62</v>
      </c>
      <c r="L130" s="239" t="str">
        <f t="shared" si="16"/>
        <v>OK</v>
      </c>
      <c r="M130" s="174" t="s">
        <v>194</v>
      </c>
    </row>
    <row r="131" spans="1:13" s="205" customFormat="1" ht="13.5">
      <c r="A131" s="262" t="s">
        <v>548</v>
      </c>
      <c r="B131" s="268" t="s">
        <v>549</v>
      </c>
      <c r="C131" s="268" t="s">
        <v>550</v>
      </c>
      <c r="D131" s="269" t="s">
        <v>530</v>
      </c>
      <c r="E131" s="269"/>
      <c r="F131" s="269"/>
      <c r="G131" s="174" t="str">
        <f>B131&amp;C131</f>
        <v>池端誠治</v>
      </c>
      <c r="H131" s="269" t="s">
        <v>530</v>
      </c>
      <c r="I131" s="174" t="s">
        <v>193</v>
      </c>
      <c r="J131" s="244">
        <v>1972</v>
      </c>
      <c r="K131" s="260">
        <f t="shared" si="18"/>
        <v>50</v>
      </c>
      <c r="L131" s="239" t="str">
        <f t="shared" si="16"/>
        <v>OK</v>
      </c>
      <c r="M131" s="270" t="s">
        <v>194</v>
      </c>
    </row>
    <row r="132" spans="1:13" s="205" customFormat="1" ht="13.5">
      <c r="A132" s="262" t="s">
        <v>551</v>
      </c>
      <c r="B132" s="268" t="s">
        <v>552</v>
      </c>
      <c r="C132" s="268" t="s">
        <v>553</v>
      </c>
      <c r="D132" s="269" t="s">
        <v>530</v>
      </c>
      <c r="E132" s="269"/>
      <c r="F132" s="269"/>
      <c r="G132" s="174" t="str">
        <f t="shared" si="17"/>
        <v>三代康成</v>
      </c>
      <c r="H132" s="269" t="s">
        <v>530</v>
      </c>
      <c r="I132" s="174" t="s">
        <v>193</v>
      </c>
      <c r="J132" s="244">
        <v>1968</v>
      </c>
      <c r="K132" s="260">
        <f t="shared" si="18"/>
        <v>54</v>
      </c>
      <c r="L132" s="239" t="str">
        <f t="shared" si="16"/>
        <v>OK</v>
      </c>
      <c r="M132" s="253" t="s">
        <v>398</v>
      </c>
    </row>
    <row r="133" spans="1:13" s="205" customFormat="1" ht="13.5">
      <c r="A133" s="262" t="s">
        <v>554</v>
      </c>
      <c r="B133" s="268" t="s">
        <v>555</v>
      </c>
      <c r="C133" s="268" t="s">
        <v>556</v>
      </c>
      <c r="D133" s="269" t="s">
        <v>530</v>
      </c>
      <c r="E133" s="269"/>
      <c r="F133" s="269"/>
      <c r="G133" s="174" t="str">
        <f t="shared" si="17"/>
        <v>古市卓志</v>
      </c>
      <c r="H133" s="269" t="s">
        <v>530</v>
      </c>
      <c r="I133" s="174" t="s">
        <v>193</v>
      </c>
      <c r="J133" s="244">
        <v>1974</v>
      </c>
      <c r="K133" s="260">
        <f t="shared" si="18"/>
        <v>48</v>
      </c>
      <c r="L133" s="239" t="str">
        <f t="shared" si="16"/>
        <v>OK</v>
      </c>
      <c r="M133" s="270" t="s">
        <v>194</v>
      </c>
    </row>
    <row r="134" spans="1:13" s="205" customFormat="1" ht="13.5">
      <c r="A134" s="262" t="s">
        <v>557</v>
      </c>
      <c r="B134" s="268" t="s">
        <v>558</v>
      </c>
      <c r="C134" s="268" t="s">
        <v>559</v>
      </c>
      <c r="D134" s="269" t="s">
        <v>530</v>
      </c>
      <c r="E134" s="269"/>
      <c r="F134" s="269"/>
      <c r="G134" s="174" t="str">
        <f>B134&amp;C134</f>
        <v>中川浩樹</v>
      </c>
      <c r="H134" s="269" t="s">
        <v>530</v>
      </c>
      <c r="I134" s="174" t="s">
        <v>193</v>
      </c>
      <c r="J134" s="244">
        <v>1964</v>
      </c>
      <c r="K134" s="260">
        <f t="shared" si="18"/>
        <v>58</v>
      </c>
      <c r="L134" s="239" t="str">
        <f t="shared" si="16"/>
        <v>OK</v>
      </c>
      <c r="M134" s="270" t="s">
        <v>560</v>
      </c>
    </row>
    <row r="135" spans="1:13" s="205" customFormat="1" ht="13.5">
      <c r="A135" s="262" t="s">
        <v>561</v>
      </c>
      <c r="B135" s="272" t="s">
        <v>562</v>
      </c>
      <c r="C135" s="272" t="s">
        <v>563</v>
      </c>
      <c r="D135" s="273" t="s">
        <v>530</v>
      </c>
      <c r="E135" s="274"/>
      <c r="F135" s="274"/>
      <c r="G135" s="217" t="str">
        <f t="shared" si="17"/>
        <v>筒井珠世</v>
      </c>
      <c r="H135" s="273" t="s">
        <v>530</v>
      </c>
      <c r="I135" s="252" t="s">
        <v>219</v>
      </c>
      <c r="J135" s="275">
        <v>1967</v>
      </c>
      <c r="K135" s="260">
        <f t="shared" si="18"/>
        <v>55</v>
      </c>
      <c r="L135" s="239" t="str">
        <f t="shared" si="16"/>
        <v>OK</v>
      </c>
      <c r="M135" s="270" t="s">
        <v>235</v>
      </c>
    </row>
    <row r="136" spans="1:13" s="205" customFormat="1" ht="13.5">
      <c r="A136" s="262" t="s">
        <v>564</v>
      </c>
      <c r="B136" s="252" t="s">
        <v>250</v>
      </c>
      <c r="C136" s="252" t="s">
        <v>565</v>
      </c>
      <c r="D136" s="273" t="s">
        <v>530</v>
      </c>
      <c r="E136" s="252"/>
      <c r="F136" s="276"/>
      <c r="G136" s="217" t="str">
        <f t="shared" si="17"/>
        <v>松井美和子</v>
      </c>
      <c r="H136" s="273" t="s">
        <v>530</v>
      </c>
      <c r="I136" s="277" t="s">
        <v>219</v>
      </c>
      <c r="J136" s="275">
        <v>1969</v>
      </c>
      <c r="K136" s="260">
        <f t="shared" si="18"/>
        <v>53</v>
      </c>
      <c r="L136" s="239" t="str">
        <f t="shared" si="16"/>
        <v>OK</v>
      </c>
      <c r="M136" s="174" t="s">
        <v>227</v>
      </c>
    </row>
    <row r="137" spans="1:13" s="205" customFormat="1" ht="13.5">
      <c r="A137" s="262" t="s">
        <v>566</v>
      </c>
      <c r="B137" s="252" t="s">
        <v>552</v>
      </c>
      <c r="C137" s="252" t="s">
        <v>567</v>
      </c>
      <c r="D137" s="273" t="s">
        <v>530</v>
      </c>
      <c r="E137" s="252"/>
      <c r="F137" s="252"/>
      <c r="G137" s="217" t="str">
        <f t="shared" si="17"/>
        <v>三代梨絵</v>
      </c>
      <c r="H137" s="273" t="s">
        <v>530</v>
      </c>
      <c r="I137" s="277" t="s">
        <v>219</v>
      </c>
      <c r="J137" s="275">
        <v>1976</v>
      </c>
      <c r="K137" s="260">
        <f t="shared" si="18"/>
        <v>46</v>
      </c>
      <c r="L137" s="239" t="str">
        <f t="shared" si="16"/>
        <v>OK</v>
      </c>
      <c r="M137" s="174" t="s">
        <v>398</v>
      </c>
    </row>
    <row r="138" spans="1:13" s="205" customFormat="1" ht="13.5">
      <c r="A138" s="262" t="s">
        <v>568</v>
      </c>
      <c r="B138" s="252" t="s">
        <v>569</v>
      </c>
      <c r="C138" s="252" t="s">
        <v>570</v>
      </c>
      <c r="D138" s="273" t="s">
        <v>530</v>
      </c>
      <c r="E138" s="252"/>
      <c r="F138" s="276"/>
      <c r="G138" s="217" t="str">
        <f t="shared" si="17"/>
        <v>土肥祐子</v>
      </c>
      <c r="H138" s="273" t="s">
        <v>530</v>
      </c>
      <c r="I138" s="277" t="s">
        <v>219</v>
      </c>
      <c r="J138" s="275">
        <v>1971</v>
      </c>
      <c r="K138" s="260">
        <f t="shared" si="18"/>
        <v>51</v>
      </c>
      <c r="L138" s="239" t="str">
        <f t="shared" si="16"/>
        <v>OK</v>
      </c>
      <c r="M138" s="174" t="s">
        <v>398</v>
      </c>
    </row>
    <row r="139" spans="1:13" s="205" customFormat="1" ht="13.5">
      <c r="A139" s="262" t="s">
        <v>571</v>
      </c>
      <c r="B139" s="252" t="s">
        <v>572</v>
      </c>
      <c r="C139" s="252" t="s">
        <v>573</v>
      </c>
      <c r="D139" s="273" t="s">
        <v>530</v>
      </c>
      <c r="E139" s="252"/>
      <c r="F139" s="276"/>
      <c r="G139" s="217" t="str">
        <f t="shared" si="17"/>
        <v>岡野羽</v>
      </c>
      <c r="H139" s="273" t="s">
        <v>530</v>
      </c>
      <c r="I139" s="277" t="s">
        <v>219</v>
      </c>
      <c r="J139" s="275">
        <v>1989</v>
      </c>
      <c r="K139" s="260">
        <f t="shared" si="18"/>
        <v>33</v>
      </c>
      <c r="L139" s="239" t="str">
        <f t="shared" si="16"/>
        <v>OK</v>
      </c>
      <c r="M139" s="174" t="s">
        <v>194</v>
      </c>
    </row>
    <row r="140" spans="1:13" s="205" customFormat="1" ht="13.5">
      <c r="A140" s="262" t="s">
        <v>574</v>
      </c>
      <c r="B140" s="252" t="s">
        <v>367</v>
      </c>
      <c r="C140" s="252" t="s">
        <v>575</v>
      </c>
      <c r="D140" s="273" t="s">
        <v>530</v>
      </c>
      <c r="E140" s="252"/>
      <c r="F140" s="276"/>
      <c r="G140" s="217" t="s">
        <v>576</v>
      </c>
      <c r="H140" s="273" t="s">
        <v>530</v>
      </c>
      <c r="I140" s="277" t="s">
        <v>219</v>
      </c>
      <c r="J140" s="275">
        <v>1994</v>
      </c>
      <c r="K140" s="260">
        <f t="shared" si="18"/>
        <v>28</v>
      </c>
      <c r="L140" s="239" t="str">
        <f t="shared" si="16"/>
        <v>OK</v>
      </c>
      <c r="M140" s="174" t="s">
        <v>278</v>
      </c>
    </row>
    <row r="141" spans="1:13" s="205" customFormat="1" ht="13.5">
      <c r="A141" s="262" t="s">
        <v>577</v>
      </c>
      <c r="B141" s="272" t="s">
        <v>578</v>
      </c>
      <c r="C141" s="272" t="s">
        <v>579</v>
      </c>
      <c r="D141" s="273" t="s">
        <v>530</v>
      </c>
      <c r="E141" s="252"/>
      <c r="F141" s="274"/>
      <c r="G141" s="217" t="s">
        <v>580</v>
      </c>
      <c r="H141" s="273" t="s">
        <v>530</v>
      </c>
      <c r="I141" s="252" t="s">
        <v>219</v>
      </c>
      <c r="J141" s="275">
        <v>1988</v>
      </c>
      <c r="K141" s="260">
        <f t="shared" si="18"/>
        <v>34</v>
      </c>
      <c r="L141" s="239" t="str">
        <f t="shared" si="16"/>
        <v>OK</v>
      </c>
      <c r="M141" s="174" t="s">
        <v>235</v>
      </c>
    </row>
    <row r="142" spans="1:13" s="205" customFormat="1" ht="13.5">
      <c r="A142" s="262" t="s">
        <v>581</v>
      </c>
      <c r="B142" s="252" t="s">
        <v>582</v>
      </c>
      <c r="C142" s="252" t="s">
        <v>247</v>
      </c>
      <c r="D142" s="217" t="s">
        <v>530</v>
      </c>
      <c r="E142" s="252"/>
      <c r="F142" s="252"/>
      <c r="G142" s="217" t="str">
        <f>B142&amp;C142</f>
        <v>吉岡京子</v>
      </c>
      <c r="H142" s="273" t="s">
        <v>530</v>
      </c>
      <c r="I142" s="277" t="s">
        <v>219</v>
      </c>
      <c r="J142" s="275">
        <v>1959</v>
      </c>
      <c r="K142" s="260">
        <f t="shared" si="18"/>
        <v>63</v>
      </c>
      <c r="L142" s="239" t="str">
        <f t="shared" si="16"/>
        <v>OK</v>
      </c>
      <c r="M142" s="174" t="s">
        <v>583</v>
      </c>
    </row>
    <row r="143" spans="1:17" s="205" customFormat="1" ht="13.5">
      <c r="A143" s="262" t="s">
        <v>584</v>
      </c>
      <c r="B143" s="278" t="s">
        <v>585</v>
      </c>
      <c r="C143" s="252" t="s">
        <v>586</v>
      </c>
      <c r="D143" s="217" t="s">
        <v>530</v>
      </c>
      <c r="E143" s="217"/>
      <c r="F143" s="217"/>
      <c r="G143" s="217" t="str">
        <f>B143&amp;C143</f>
        <v>出縄久子</v>
      </c>
      <c r="H143" s="273" t="s">
        <v>530</v>
      </c>
      <c r="I143" s="277" t="s">
        <v>219</v>
      </c>
      <c r="J143" s="275">
        <v>1965</v>
      </c>
      <c r="K143" s="260">
        <f t="shared" si="18"/>
        <v>57</v>
      </c>
      <c r="L143" s="239" t="str">
        <f t="shared" si="16"/>
        <v>OK</v>
      </c>
      <c r="M143" s="174" t="s">
        <v>587</v>
      </c>
      <c r="N143" s="174"/>
      <c r="O143" s="174"/>
      <c r="P143" s="174"/>
      <c r="Q143" s="174"/>
    </row>
    <row r="144" spans="1:17" s="205" customFormat="1" ht="13.5">
      <c r="A144" s="262" t="s">
        <v>588</v>
      </c>
      <c r="B144" s="278" t="s">
        <v>589</v>
      </c>
      <c r="C144" s="252" t="s">
        <v>590</v>
      </c>
      <c r="D144" s="217" t="s">
        <v>530</v>
      </c>
      <c r="E144" s="217"/>
      <c r="F144" s="217"/>
      <c r="G144" s="217" t="str">
        <f>B144&amp;C144</f>
        <v>叶丸利恵子</v>
      </c>
      <c r="H144" s="273" t="s">
        <v>530</v>
      </c>
      <c r="I144" s="277" t="s">
        <v>219</v>
      </c>
      <c r="J144" s="275">
        <v>1965</v>
      </c>
      <c r="K144" s="260">
        <f t="shared" si="18"/>
        <v>57</v>
      </c>
      <c r="L144" s="239" t="str">
        <f t="shared" si="16"/>
        <v>OK</v>
      </c>
      <c r="M144" s="174" t="s">
        <v>591</v>
      </c>
      <c r="N144" s="174"/>
      <c r="O144" s="174"/>
      <c r="P144" s="174"/>
      <c r="Q144" s="174"/>
    </row>
    <row r="145" spans="1:17" s="205" customFormat="1" ht="13.5">
      <c r="A145" s="262" t="s">
        <v>1162</v>
      </c>
      <c r="B145" s="185" t="s">
        <v>1163</v>
      </c>
      <c r="C145" s="188" t="s">
        <v>1164</v>
      </c>
      <c r="D145" s="217" t="s">
        <v>530</v>
      </c>
      <c r="E145" s="206"/>
      <c r="F145" s="206"/>
      <c r="G145" s="217" t="str">
        <f>B145&amp;C145</f>
        <v>大野美南</v>
      </c>
      <c r="H145" s="273" t="s">
        <v>530</v>
      </c>
      <c r="I145" s="277" t="s">
        <v>219</v>
      </c>
      <c r="J145" s="275">
        <v>1993</v>
      </c>
      <c r="K145" s="244">
        <f>IF(J145="","",(2018-J145))</f>
        <v>25</v>
      </c>
      <c r="L145" s="239" t="str">
        <f>IF(G145="","",IF(COUNTIF($G$6:$G$596,G145)&gt;1,"2重登録","OK"))</f>
        <v>OK</v>
      </c>
      <c r="M145" s="174" t="s">
        <v>248</v>
      </c>
      <c r="N145" s="279"/>
      <c r="O145" s="279"/>
      <c r="P145" s="279"/>
      <c r="Q145" s="279"/>
    </row>
    <row r="146" spans="1:12" ht="13.5">
      <c r="A146" s="200"/>
      <c r="B146" s="185"/>
      <c r="C146" s="188"/>
      <c r="D146" s="206"/>
      <c r="E146" s="206"/>
      <c r="F146" s="206"/>
      <c r="G146" s="206"/>
      <c r="H146" s="280"/>
      <c r="I146" s="281"/>
      <c r="J146" s="282"/>
      <c r="K146" s="260"/>
      <c r="L146" s="259"/>
    </row>
    <row r="147" spans="1:12" ht="13.5">
      <c r="A147" s="200"/>
      <c r="B147" s="185"/>
      <c r="C147" s="188"/>
      <c r="D147" s="206"/>
      <c r="G147" s="206"/>
      <c r="H147" s="280"/>
      <c r="I147" s="281"/>
      <c r="J147" s="282"/>
      <c r="K147" s="260"/>
      <c r="L147" s="259"/>
    </row>
    <row r="148" spans="1:12" ht="13.5">
      <c r="A148" s="200"/>
      <c r="D148" s="206"/>
      <c r="G148" s="206"/>
      <c r="H148" s="280"/>
      <c r="I148" s="194"/>
      <c r="J148" s="282"/>
      <c r="K148" s="260"/>
      <c r="L148" s="259"/>
    </row>
    <row r="149" spans="1:17" ht="13.5">
      <c r="A149" s="200"/>
      <c r="B149" s="185"/>
      <c r="C149" s="185"/>
      <c r="H149" s="283"/>
      <c r="I149" s="183"/>
      <c r="K149" s="181"/>
      <c r="L149" s="259">
        <f aca="true" t="shared" si="19" ref="L149:L155">IF(G149="","",IF(COUNTIF($G$1:$G$38,G149)&gt;1,"2重登録","OK"))</f>
      </c>
      <c r="N149" s="279"/>
      <c r="O149" s="279"/>
      <c r="P149" s="279"/>
      <c r="Q149" s="279"/>
    </row>
    <row r="150" spans="1:12" ht="13.5">
      <c r="A150" s="182"/>
      <c r="B150" s="170" t="s">
        <v>592</v>
      </c>
      <c r="C150" s="170"/>
      <c r="D150" s="284" t="s">
        <v>593</v>
      </c>
      <c r="E150" s="202"/>
      <c r="F150" s="202"/>
      <c r="G150" s="202"/>
      <c r="H150" s="169" t="s">
        <v>184</v>
      </c>
      <c r="I150" s="172" t="s">
        <v>185</v>
      </c>
      <c r="J150" s="172"/>
      <c r="K150" s="172"/>
      <c r="L150" s="259">
        <f t="shared" si="19"/>
      </c>
    </row>
    <row r="151" spans="1:12" ht="13.5">
      <c r="A151" s="182"/>
      <c r="B151" s="170"/>
      <c r="C151" s="170"/>
      <c r="D151" s="202"/>
      <c r="E151" s="202"/>
      <c r="F151" s="202"/>
      <c r="G151" s="202"/>
      <c r="H151" s="175">
        <v>2</v>
      </c>
      <c r="I151" s="176">
        <v>0.0465</v>
      </c>
      <c r="J151" s="176"/>
      <c r="K151" s="176"/>
      <c r="L151" s="259">
        <f t="shared" si="19"/>
      </c>
    </row>
    <row r="152" spans="1:12" ht="13.5">
      <c r="A152" s="182"/>
      <c r="B152" s="177" t="s">
        <v>594</v>
      </c>
      <c r="C152" s="177"/>
      <c r="D152" s="178" t="s">
        <v>187</v>
      </c>
      <c r="F152" s="173"/>
      <c r="K152" s="181">
        <f>IF(J152="","",(2012-J152))</f>
      </c>
      <c r="L152" s="259">
        <f t="shared" si="19"/>
      </c>
    </row>
    <row r="153" spans="1:12" ht="13.5">
      <c r="A153" s="182"/>
      <c r="B153" s="179" t="s">
        <v>595</v>
      </c>
      <c r="C153" s="179"/>
      <c r="D153" s="169" t="s">
        <v>189</v>
      </c>
      <c r="F153" s="173"/>
      <c r="K153" s="181">
        <f>IF(J153="","",(2012-J153))</f>
      </c>
      <c r="L153" s="259">
        <f t="shared" si="19"/>
      </c>
    </row>
    <row r="154" spans="1:13" ht="14.25">
      <c r="A154" s="285" t="s">
        <v>596</v>
      </c>
      <c r="B154" s="286" t="s">
        <v>597</v>
      </c>
      <c r="C154" s="286" t="s">
        <v>598</v>
      </c>
      <c r="D154" s="286" t="s">
        <v>594</v>
      </c>
      <c r="E154" s="286"/>
      <c r="F154" s="287" t="str">
        <f aca="true" t="shared" si="20" ref="F154:F159">A154</f>
        <v>ぐ０１</v>
      </c>
      <c r="G154" s="286" t="str">
        <f aca="true" t="shared" si="21" ref="G154:G159">B154&amp;C154</f>
        <v>鍵谷浩太</v>
      </c>
      <c r="H154" s="288" t="s">
        <v>595</v>
      </c>
      <c r="I154" s="288" t="s">
        <v>193</v>
      </c>
      <c r="J154" s="289">
        <v>1991</v>
      </c>
      <c r="K154" s="260">
        <f aca="true" t="shared" si="22" ref="K154:K159">IF(J154="","",(2022-J154))</f>
        <v>31</v>
      </c>
      <c r="L154" s="259" t="str">
        <f t="shared" si="19"/>
        <v>OK</v>
      </c>
      <c r="M154" s="286" t="s">
        <v>194</v>
      </c>
    </row>
    <row r="155" spans="1:13" ht="14.25">
      <c r="A155" s="285" t="s">
        <v>599</v>
      </c>
      <c r="B155" s="286" t="s">
        <v>600</v>
      </c>
      <c r="C155" s="286" t="s">
        <v>601</v>
      </c>
      <c r="D155" s="286" t="s">
        <v>594</v>
      </c>
      <c r="E155" s="286"/>
      <c r="F155" s="286" t="str">
        <f t="shared" si="20"/>
        <v>ぐ０２</v>
      </c>
      <c r="G155" s="286" t="str">
        <f t="shared" si="21"/>
        <v>浅田恵亮</v>
      </c>
      <c r="H155" s="288" t="s">
        <v>595</v>
      </c>
      <c r="I155" s="288" t="s">
        <v>193</v>
      </c>
      <c r="J155" s="289">
        <v>1986</v>
      </c>
      <c r="K155" s="260">
        <f t="shared" si="22"/>
        <v>36</v>
      </c>
      <c r="L155" s="259" t="str">
        <f t="shared" si="19"/>
        <v>OK</v>
      </c>
      <c r="M155" s="286" t="s">
        <v>198</v>
      </c>
    </row>
    <row r="156" spans="1:13" ht="14.25">
      <c r="A156" s="285" t="s">
        <v>602</v>
      </c>
      <c r="B156" s="286" t="s">
        <v>603</v>
      </c>
      <c r="C156" s="286" t="s">
        <v>604</v>
      </c>
      <c r="D156" s="286" t="s">
        <v>594</v>
      </c>
      <c r="E156" s="286"/>
      <c r="F156" s="287" t="str">
        <f t="shared" si="20"/>
        <v>ぐ０３</v>
      </c>
      <c r="G156" s="286" t="str">
        <f t="shared" si="21"/>
        <v>中西泰輝</v>
      </c>
      <c r="H156" s="288" t="s">
        <v>595</v>
      </c>
      <c r="I156" s="288" t="s">
        <v>193</v>
      </c>
      <c r="J156" s="289">
        <v>1992</v>
      </c>
      <c r="K156" s="260">
        <f t="shared" si="22"/>
        <v>30</v>
      </c>
      <c r="L156" s="259" t="str">
        <f>IF(G156="","",IF(COUNTIF($G$1:$G$38,G156)&gt;1,"2重登録","OK"))</f>
        <v>OK</v>
      </c>
      <c r="M156" s="286" t="s">
        <v>209</v>
      </c>
    </row>
    <row r="157" spans="1:13" ht="14.25">
      <c r="A157" s="290" t="s">
        <v>605</v>
      </c>
      <c r="B157" s="291" t="s">
        <v>606</v>
      </c>
      <c r="C157" s="291" t="s">
        <v>607</v>
      </c>
      <c r="D157" s="291" t="s">
        <v>594</v>
      </c>
      <c r="E157" s="291"/>
      <c r="F157" s="291" t="s">
        <v>605</v>
      </c>
      <c r="G157" s="291" t="s">
        <v>608</v>
      </c>
      <c r="H157" s="291" t="s">
        <v>595</v>
      </c>
      <c r="I157" s="291" t="s">
        <v>326</v>
      </c>
      <c r="J157" s="291">
        <v>1985</v>
      </c>
      <c r="K157" s="260">
        <f t="shared" si="22"/>
        <v>37</v>
      </c>
      <c r="L157" s="259" t="str">
        <f>IF(G157="","",IF(COUNTIF($G$1:$G$38,G157)&gt;1,"2重登録","OK"))</f>
        <v>OK</v>
      </c>
      <c r="M157" s="291" t="s">
        <v>609</v>
      </c>
    </row>
    <row r="158" spans="1:13" ht="14.25">
      <c r="A158" s="285" t="s">
        <v>610</v>
      </c>
      <c r="B158" s="286" t="s">
        <v>611</v>
      </c>
      <c r="C158" s="286" t="s">
        <v>612</v>
      </c>
      <c r="D158" s="286" t="s">
        <v>594</v>
      </c>
      <c r="E158" s="286"/>
      <c r="F158" s="287" t="str">
        <f t="shared" si="20"/>
        <v>ぐ０５</v>
      </c>
      <c r="G158" s="286" t="str">
        <f t="shared" si="21"/>
        <v>久保侑暉</v>
      </c>
      <c r="H158" s="288" t="s">
        <v>595</v>
      </c>
      <c r="I158" s="288" t="s">
        <v>193</v>
      </c>
      <c r="J158" s="289">
        <v>1993</v>
      </c>
      <c r="K158" s="260">
        <f t="shared" si="22"/>
        <v>29</v>
      </c>
      <c r="L158" s="259" t="str">
        <f>IF(G158="","",IF(COUNTIF($G$1:$G$38,G158)&gt;1,"2重登録","OK"))</f>
        <v>OK</v>
      </c>
      <c r="M158" s="286" t="s">
        <v>609</v>
      </c>
    </row>
    <row r="159" spans="1:17" ht="14.25">
      <c r="A159" s="285" t="s">
        <v>613</v>
      </c>
      <c r="B159" s="291" t="s">
        <v>614</v>
      </c>
      <c r="C159" s="286" t="s">
        <v>615</v>
      </c>
      <c r="D159" s="286" t="s">
        <v>594</v>
      </c>
      <c r="E159" s="291"/>
      <c r="F159" s="291" t="str">
        <f t="shared" si="20"/>
        <v>ぐ０６</v>
      </c>
      <c r="G159" s="286" t="str">
        <f t="shared" si="21"/>
        <v>井ノ口幹也</v>
      </c>
      <c r="H159" s="288" t="s">
        <v>595</v>
      </c>
      <c r="I159" s="288" t="s">
        <v>252</v>
      </c>
      <c r="J159" s="289">
        <v>1990</v>
      </c>
      <c r="K159" s="260">
        <f t="shared" si="22"/>
        <v>32</v>
      </c>
      <c r="L159" s="259" t="str">
        <f>IF(G159="","",IF(COUNTIF($G$1:$G$38,G159)&gt;1,"2重登録","OK"))</f>
        <v>OK</v>
      </c>
      <c r="M159" s="292" t="s">
        <v>414</v>
      </c>
      <c r="N159" s="258"/>
      <c r="O159" s="187"/>
      <c r="P159" s="187"/>
      <c r="Q159" s="187"/>
    </row>
    <row r="160" spans="1:17" ht="12.75" customHeight="1">
      <c r="A160" s="293"/>
      <c r="B160" s="294"/>
      <c r="C160" s="294"/>
      <c r="D160" s="294"/>
      <c r="E160" s="294"/>
      <c r="F160" s="294"/>
      <c r="G160" s="294"/>
      <c r="H160" s="294"/>
      <c r="I160" s="294"/>
      <c r="J160" s="294"/>
      <c r="K160" s="294"/>
      <c r="L160" s="294"/>
      <c r="M160" s="294"/>
      <c r="N160" s="295"/>
      <c r="O160" s="296"/>
      <c r="P160" s="296"/>
      <c r="Q160" s="296"/>
    </row>
    <row r="161" spans="1:17" ht="12.75" customHeight="1">
      <c r="A161" s="293"/>
      <c r="B161" s="294"/>
      <c r="C161" s="294"/>
      <c r="D161" s="294"/>
      <c r="E161" s="294"/>
      <c r="F161" s="294"/>
      <c r="G161" s="294"/>
      <c r="H161" s="294"/>
      <c r="I161" s="294"/>
      <c r="J161" s="294"/>
      <c r="K161" s="294"/>
      <c r="L161" s="294"/>
      <c r="M161" s="294"/>
      <c r="N161" s="258"/>
      <c r="O161" s="187"/>
      <c r="P161" s="187"/>
      <c r="Q161" s="187"/>
    </row>
    <row r="162" spans="1:17" ht="14.25">
      <c r="A162" s="290"/>
      <c r="B162" s="291"/>
      <c r="C162" s="291"/>
      <c r="D162" s="291"/>
      <c r="E162" s="291"/>
      <c r="F162" s="291"/>
      <c r="G162" s="294"/>
      <c r="H162" s="291"/>
      <c r="I162" s="291"/>
      <c r="J162" s="291"/>
      <c r="K162" s="291"/>
      <c r="L162" s="291"/>
      <c r="M162" s="291"/>
      <c r="N162" s="258"/>
      <c r="O162" s="187"/>
      <c r="P162" s="187"/>
      <c r="Q162" s="187"/>
    </row>
    <row r="163" spans="1:17" ht="14.25">
      <c r="A163" s="290"/>
      <c r="B163" s="291"/>
      <c r="C163" s="291"/>
      <c r="D163" s="291"/>
      <c r="E163" s="291"/>
      <c r="F163" s="291"/>
      <c r="G163" s="294"/>
      <c r="H163" s="291"/>
      <c r="I163" s="291"/>
      <c r="J163" s="291"/>
      <c r="K163" s="291"/>
      <c r="L163" s="291"/>
      <c r="M163" s="291"/>
      <c r="N163" s="258"/>
      <c r="O163" s="187"/>
      <c r="P163" s="187"/>
      <c r="Q163" s="187"/>
    </row>
    <row r="164" spans="1:17" ht="14.25">
      <c r="A164" s="290"/>
      <c r="B164" s="291"/>
      <c r="C164" s="291"/>
      <c r="D164" s="291"/>
      <c r="E164" s="291"/>
      <c r="F164" s="291"/>
      <c r="G164" s="291"/>
      <c r="H164" s="291"/>
      <c r="I164" s="291"/>
      <c r="J164" s="291"/>
      <c r="K164" s="291"/>
      <c r="L164" s="291"/>
      <c r="M164" s="291"/>
      <c r="N164" s="258"/>
      <c r="O164" s="187"/>
      <c r="P164" s="187"/>
      <c r="Q164" s="187"/>
    </row>
    <row r="165" spans="1:17" ht="14.25">
      <c r="A165" s="290"/>
      <c r="B165" s="294"/>
      <c r="C165" s="294"/>
      <c r="D165" s="294"/>
      <c r="E165" s="294"/>
      <c r="F165" s="294"/>
      <c r="G165" s="294"/>
      <c r="H165" s="294"/>
      <c r="I165" s="291"/>
      <c r="J165" s="291"/>
      <c r="K165" s="291"/>
      <c r="L165" s="291"/>
      <c r="M165" s="291"/>
      <c r="N165" s="258"/>
      <c r="O165" s="187"/>
      <c r="P165" s="187"/>
      <c r="Q165" s="187"/>
    </row>
    <row r="166" spans="1:17" ht="14.25">
      <c r="A166" s="290"/>
      <c r="B166" s="294"/>
      <c r="C166" s="294"/>
      <c r="D166" s="294"/>
      <c r="E166" s="294"/>
      <c r="F166" s="294"/>
      <c r="G166" s="294"/>
      <c r="H166" s="294"/>
      <c r="I166" s="291"/>
      <c r="J166" s="291"/>
      <c r="K166" s="291"/>
      <c r="L166" s="291"/>
      <c r="M166" s="291"/>
      <c r="N166" s="258"/>
      <c r="O166" s="187"/>
      <c r="P166" s="187"/>
      <c r="Q166" s="187"/>
    </row>
    <row r="167" spans="1:17" ht="14.25">
      <c r="A167" s="290"/>
      <c r="B167" s="291"/>
      <c r="C167" s="291"/>
      <c r="D167" s="291"/>
      <c r="E167" s="291"/>
      <c r="F167" s="291"/>
      <c r="G167" s="291"/>
      <c r="H167" s="291"/>
      <c r="I167" s="291"/>
      <c r="J167" s="291"/>
      <c r="K167" s="291"/>
      <c r="L167" s="291"/>
      <c r="M167" s="291"/>
      <c r="N167" s="258"/>
      <c r="O167" s="187"/>
      <c r="P167" s="187"/>
      <c r="Q167" s="187"/>
    </row>
    <row r="168" spans="1:17" ht="14.25">
      <c r="A168" s="290"/>
      <c r="B168" s="291"/>
      <c r="C168" s="291"/>
      <c r="D168" s="291"/>
      <c r="E168" s="291"/>
      <c r="F168" s="291"/>
      <c r="G168" s="291"/>
      <c r="H168" s="291"/>
      <c r="I168" s="291"/>
      <c r="J168" s="291"/>
      <c r="K168" s="291"/>
      <c r="L168" s="291"/>
      <c r="M168" s="291"/>
      <c r="N168" s="258"/>
      <c r="O168" s="187"/>
      <c r="P168" s="187"/>
      <c r="Q168" s="187"/>
    </row>
    <row r="169" spans="1:17" ht="14.25">
      <c r="A169" s="290"/>
      <c r="B169" s="297"/>
      <c r="C169" s="297"/>
      <c r="D169" s="297"/>
      <c r="E169" s="297"/>
      <c r="F169" s="297"/>
      <c r="G169" s="297"/>
      <c r="H169" s="297"/>
      <c r="I169" s="291"/>
      <c r="J169" s="291"/>
      <c r="K169" s="291"/>
      <c r="L169" s="291"/>
      <c r="M169" s="291"/>
      <c r="N169" s="258"/>
      <c r="O169" s="187"/>
      <c r="P169" s="187"/>
      <c r="Q169" s="187"/>
    </row>
    <row r="170" spans="1:17" ht="14.25">
      <c r="A170" s="290"/>
      <c r="B170" s="297"/>
      <c r="C170" s="297"/>
      <c r="D170" s="297"/>
      <c r="E170" s="297"/>
      <c r="F170" s="297"/>
      <c r="G170" s="297"/>
      <c r="H170" s="297"/>
      <c r="I170" s="291"/>
      <c r="J170" s="291"/>
      <c r="K170" s="291"/>
      <c r="L170" s="291"/>
      <c r="M170" s="291"/>
      <c r="N170" s="258"/>
      <c r="O170" s="187"/>
      <c r="P170" s="187"/>
      <c r="Q170" s="187"/>
    </row>
    <row r="171" spans="1:17" ht="14.25">
      <c r="A171" s="290"/>
      <c r="B171" s="291"/>
      <c r="C171" s="298" t="s">
        <v>616</v>
      </c>
      <c r="D171" s="299"/>
      <c r="E171" s="299"/>
      <c r="F171" s="299"/>
      <c r="G171" s="291"/>
      <c r="H171" s="291"/>
      <c r="I171" s="291"/>
      <c r="J171" s="291"/>
      <c r="K171" s="291"/>
      <c r="L171" s="291"/>
      <c r="M171" s="291"/>
      <c r="N171" s="258"/>
      <c r="O171" s="187"/>
      <c r="P171" s="187"/>
      <c r="Q171" s="187"/>
    </row>
    <row r="172" spans="1:17" ht="14.25">
      <c r="A172" s="290"/>
      <c r="B172" s="291"/>
      <c r="C172" s="299"/>
      <c r="D172" s="299"/>
      <c r="E172" s="299"/>
      <c r="F172" s="299"/>
      <c r="G172" s="291"/>
      <c r="H172" s="291"/>
      <c r="I172" s="291"/>
      <c r="J172" s="291"/>
      <c r="K172" s="291"/>
      <c r="L172" s="291"/>
      <c r="M172" s="291"/>
      <c r="N172" s="258"/>
      <c r="O172" s="187"/>
      <c r="P172" s="187"/>
      <c r="Q172" s="187"/>
    </row>
    <row r="173" spans="1:17" ht="14.25">
      <c r="A173" s="290"/>
      <c r="B173" s="291"/>
      <c r="C173" s="291"/>
      <c r="D173" s="291"/>
      <c r="E173" s="291"/>
      <c r="F173" s="291"/>
      <c r="G173" s="291"/>
      <c r="H173" s="291"/>
      <c r="I173" s="291"/>
      <c r="J173" s="291"/>
      <c r="K173" s="291"/>
      <c r="L173" s="291"/>
      <c r="M173" s="291"/>
      <c r="N173" s="258"/>
      <c r="O173" s="187"/>
      <c r="P173" s="187"/>
      <c r="Q173" s="187"/>
    </row>
    <row r="174" spans="1:17" ht="14.25">
      <c r="A174" s="290" t="s">
        <v>617</v>
      </c>
      <c r="B174" s="291" t="s">
        <v>618</v>
      </c>
      <c r="C174" s="291" t="s">
        <v>619</v>
      </c>
      <c r="D174" s="291" t="s">
        <v>594</v>
      </c>
      <c r="E174" s="291"/>
      <c r="F174" s="291" t="s">
        <v>617</v>
      </c>
      <c r="G174" s="291" t="s">
        <v>620</v>
      </c>
      <c r="H174" s="291" t="s">
        <v>595</v>
      </c>
      <c r="I174" s="291" t="s">
        <v>326</v>
      </c>
      <c r="J174" s="291">
        <v>1988</v>
      </c>
      <c r="K174" s="291">
        <v>33</v>
      </c>
      <c r="L174" s="259" t="str">
        <f>IF(G174="","",IF(COUNTIF($G$1:$G$38,G174)&gt;1,"2重登録","OK"))</f>
        <v>OK</v>
      </c>
      <c r="M174" s="291" t="s">
        <v>194</v>
      </c>
      <c r="N174" s="258"/>
      <c r="O174" s="187"/>
      <c r="P174" s="187"/>
      <c r="Q174" s="187"/>
    </row>
    <row r="175" spans="1:17" ht="14.25">
      <c r="A175" s="290" t="s">
        <v>621</v>
      </c>
      <c r="B175" s="291" t="s">
        <v>622</v>
      </c>
      <c r="C175" s="291" t="s">
        <v>623</v>
      </c>
      <c r="D175" s="291" t="s">
        <v>594</v>
      </c>
      <c r="E175" s="291"/>
      <c r="F175" s="291" t="s">
        <v>621</v>
      </c>
      <c r="G175" s="291" t="s">
        <v>624</v>
      </c>
      <c r="H175" s="291" t="s">
        <v>595</v>
      </c>
      <c r="I175" s="291" t="s">
        <v>326</v>
      </c>
      <c r="J175" s="291">
        <v>1990</v>
      </c>
      <c r="K175" s="291">
        <v>31</v>
      </c>
      <c r="L175" s="259" t="str">
        <f>IF(G175="","",IF(COUNTIF($G$1:$G$38,G175)&gt;1,"2重登録","OK"))</f>
        <v>OK</v>
      </c>
      <c r="M175" s="291" t="s">
        <v>227</v>
      </c>
      <c r="N175" s="258"/>
      <c r="O175" s="187"/>
      <c r="P175" s="187"/>
      <c r="Q175" s="187"/>
    </row>
    <row r="176" spans="1:17" ht="14.25">
      <c r="A176" s="290" t="s">
        <v>625</v>
      </c>
      <c r="B176" s="291" t="s">
        <v>626</v>
      </c>
      <c r="C176" s="291" t="s">
        <v>627</v>
      </c>
      <c r="D176" s="291" t="s">
        <v>594</v>
      </c>
      <c r="E176" s="291"/>
      <c r="F176" s="291" t="s">
        <v>625</v>
      </c>
      <c r="G176" s="291" t="s">
        <v>628</v>
      </c>
      <c r="H176" s="291" t="s">
        <v>595</v>
      </c>
      <c r="I176" s="291" t="s">
        <v>326</v>
      </c>
      <c r="J176" s="291">
        <v>1976</v>
      </c>
      <c r="K176" s="291">
        <v>46</v>
      </c>
      <c r="L176" s="259" t="str">
        <f aca="true" t="shared" si="23" ref="L176:L210">IF(G176="","",IF(COUNTIF($G$1:$G$38,G176)&gt;1,"2重登録","OK"))</f>
        <v>OK</v>
      </c>
      <c r="M176" s="291" t="s">
        <v>194</v>
      </c>
      <c r="N176" s="258"/>
      <c r="O176" s="187"/>
      <c r="P176" s="187"/>
      <c r="Q176" s="187"/>
    </row>
    <row r="177" spans="1:17" ht="14.25">
      <c r="A177" s="290" t="s">
        <v>629</v>
      </c>
      <c r="B177" s="291" t="s">
        <v>630</v>
      </c>
      <c r="C177" s="291" t="s">
        <v>631</v>
      </c>
      <c r="D177" s="291" t="s">
        <v>594</v>
      </c>
      <c r="E177" s="291"/>
      <c r="F177" s="291" t="s">
        <v>629</v>
      </c>
      <c r="G177" s="291" t="s">
        <v>632</v>
      </c>
      <c r="H177" s="291" t="s">
        <v>595</v>
      </c>
      <c r="I177" s="291" t="s">
        <v>326</v>
      </c>
      <c r="J177" s="291">
        <v>1982</v>
      </c>
      <c r="K177" s="260">
        <f>IF(J177="","",(2022-J177))</f>
        <v>40</v>
      </c>
      <c r="L177" s="259" t="str">
        <f t="shared" si="23"/>
        <v>OK</v>
      </c>
      <c r="M177" s="291" t="s">
        <v>194</v>
      </c>
      <c r="N177" s="258"/>
      <c r="O177" s="187"/>
      <c r="P177" s="187"/>
      <c r="Q177" s="187"/>
    </row>
    <row r="178" spans="1:17" ht="14.25">
      <c r="A178" s="290" t="s">
        <v>633</v>
      </c>
      <c r="B178" s="291" t="s">
        <v>634</v>
      </c>
      <c r="C178" s="291" t="s">
        <v>635</v>
      </c>
      <c r="D178" s="291" t="s">
        <v>594</v>
      </c>
      <c r="E178" s="291"/>
      <c r="F178" s="291" t="s">
        <v>633</v>
      </c>
      <c r="G178" s="291" t="s">
        <v>636</v>
      </c>
      <c r="H178" s="291" t="s">
        <v>595</v>
      </c>
      <c r="I178" s="291" t="s">
        <v>326</v>
      </c>
      <c r="J178" s="291">
        <v>1990</v>
      </c>
      <c r="K178" s="260">
        <f aca="true" t="shared" si="24" ref="K178:K210">IF(J178="","",(2022-J178))</f>
        <v>32</v>
      </c>
      <c r="L178" s="259" t="str">
        <f t="shared" si="23"/>
        <v>OK</v>
      </c>
      <c r="M178" s="291" t="s">
        <v>209</v>
      </c>
      <c r="N178" s="258"/>
      <c r="O178" s="187"/>
      <c r="P178" s="187"/>
      <c r="Q178" s="187"/>
    </row>
    <row r="179" spans="1:17" ht="14.25">
      <c r="A179" s="290" t="s">
        <v>637</v>
      </c>
      <c r="B179" s="291" t="s">
        <v>243</v>
      </c>
      <c r="C179" s="291" t="s">
        <v>638</v>
      </c>
      <c r="D179" s="291" t="s">
        <v>594</v>
      </c>
      <c r="E179" s="291"/>
      <c r="F179" s="291" t="s">
        <v>637</v>
      </c>
      <c r="G179" s="291" t="s">
        <v>639</v>
      </c>
      <c r="H179" s="291" t="s">
        <v>595</v>
      </c>
      <c r="I179" s="291" t="s">
        <v>326</v>
      </c>
      <c r="J179" s="291">
        <v>1979</v>
      </c>
      <c r="K179" s="260">
        <f t="shared" si="24"/>
        <v>43</v>
      </c>
      <c r="L179" s="259" t="str">
        <f t="shared" si="23"/>
        <v>OK</v>
      </c>
      <c r="M179" s="291" t="s">
        <v>609</v>
      </c>
      <c r="N179" s="258"/>
      <c r="O179" s="187"/>
      <c r="P179" s="187"/>
      <c r="Q179" s="187"/>
    </row>
    <row r="180" spans="1:17" ht="14.25">
      <c r="A180" s="290" t="s">
        <v>640</v>
      </c>
      <c r="B180" s="291" t="s">
        <v>641</v>
      </c>
      <c r="C180" s="291" t="s">
        <v>642</v>
      </c>
      <c r="D180" s="291" t="s">
        <v>594</v>
      </c>
      <c r="E180" s="291"/>
      <c r="F180" s="291" t="s">
        <v>640</v>
      </c>
      <c r="G180" s="291" t="s">
        <v>643</v>
      </c>
      <c r="H180" s="291" t="s">
        <v>595</v>
      </c>
      <c r="I180" s="291" t="s">
        <v>326</v>
      </c>
      <c r="J180" s="291">
        <v>1982</v>
      </c>
      <c r="K180" s="260">
        <f t="shared" si="24"/>
        <v>40</v>
      </c>
      <c r="L180" s="259" t="str">
        <f t="shared" si="23"/>
        <v>OK</v>
      </c>
      <c r="M180" s="291" t="s">
        <v>198</v>
      </c>
      <c r="N180" s="258"/>
      <c r="O180" s="187"/>
      <c r="P180" s="187"/>
      <c r="Q180" s="187"/>
    </row>
    <row r="181" spans="1:17" ht="14.25">
      <c r="A181" s="290" t="s">
        <v>644</v>
      </c>
      <c r="B181" s="291" t="s">
        <v>645</v>
      </c>
      <c r="C181" s="291" t="s">
        <v>646</v>
      </c>
      <c r="D181" s="291" t="s">
        <v>594</v>
      </c>
      <c r="E181" s="291"/>
      <c r="F181" s="291" t="s">
        <v>644</v>
      </c>
      <c r="G181" s="291" t="s">
        <v>647</v>
      </c>
      <c r="H181" s="291" t="s">
        <v>595</v>
      </c>
      <c r="I181" s="291" t="s">
        <v>326</v>
      </c>
      <c r="J181" s="291">
        <v>1993</v>
      </c>
      <c r="K181" s="260">
        <f t="shared" si="24"/>
        <v>29</v>
      </c>
      <c r="L181" s="259" t="str">
        <f t="shared" si="23"/>
        <v>OK</v>
      </c>
      <c r="M181" s="291" t="s">
        <v>609</v>
      </c>
      <c r="N181" s="258"/>
      <c r="O181" s="187"/>
      <c r="P181" s="187"/>
      <c r="Q181" s="187"/>
    </row>
    <row r="182" spans="1:17" ht="14.25">
      <c r="A182" s="290" t="s">
        <v>648</v>
      </c>
      <c r="B182" s="291" t="s">
        <v>649</v>
      </c>
      <c r="C182" s="291" t="s">
        <v>650</v>
      </c>
      <c r="D182" s="291" t="s">
        <v>594</v>
      </c>
      <c r="E182" s="291"/>
      <c r="F182" s="291" t="s">
        <v>648</v>
      </c>
      <c r="G182" s="291" t="s">
        <v>651</v>
      </c>
      <c r="H182" s="291" t="s">
        <v>595</v>
      </c>
      <c r="I182" s="291" t="s">
        <v>326</v>
      </c>
      <c r="J182" s="291">
        <v>1992</v>
      </c>
      <c r="K182" s="260">
        <f t="shared" si="24"/>
        <v>30</v>
      </c>
      <c r="L182" s="259" t="str">
        <f t="shared" si="23"/>
        <v>OK</v>
      </c>
      <c r="M182" s="291" t="s">
        <v>231</v>
      </c>
      <c r="N182" s="258"/>
      <c r="O182" s="187"/>
      <c r="P182" s="187"/>
      <c r="Q182" s="187"/>
    </row>
    <row r="183" spans="1:17" ht="14.25">
      <c r="A183" s="290" t="s">
        <v>652</v>
      </c>
      <c r="B183" s="291" t="s">
        <v>653</v>
      </c>
      <c r="C183" s="291" t="s">
        <v>654</v>
      </c>
      <c r="D183" s="291" t="s">
        <v>594</v>
      </c>
      <c r="E183" s="291"/>
      <c r="F183" s="291" t="s">
        <v>652</v>
      </c>
      <c r="G183" s="291" t="s">
        <v>655</v>
      </c>
      <c r="H183" s="291" t="s">
        <v>595</v>
      </c>
      <c r="I183" s="291" t="s">
        <v>326</v>
      </c>
      <c r="J183" s="291">
        <v>1987</v>
      </c>
      <c r="K183" s="260">
        <f t="shared" si="24"/>
        <v>35</v>
      </c>
      <c r="L183" s="259" t="str">
        <f t="shared" si="23"/>
        <v>OK</v>
      </c>
      <c r="M183" s="291" t="s">
        <v>209</v>
      </c>
      <c r="N183" s="258"/>
      <c r="O183" s="187"/>
      <c r="P183" s="187"/>
      <c r="Q183" s="187"/>
    </row>
    <row r="184" spans="1:17" ht="14.25">
      <c r="A184" s="290" t="s">
        <v>656</v>
      </c>
      <c r="B184" s="291" t="s">
        <v>657</v>
      </c>
      <c r="C184" s="291" t="s">
        <v>658</v>
      </c>
      <c r="D184" s="291" t="s">
        <v>594</v>
      </c>
      <c r="E184" s="291"/>
      <c r="F184" s="291" t="s">
        <v>656</v>
      </c>
      <c r="G184" s="291" t="s">
        <v>659</v>
      </c>
      <c r="H184" s="291" t="s">
        <v>595</v>
      </c>
      <c r="I184" s="291" t="s">
        <v>326</v>
      </c>
      <c r="J184" s="291">
        <v>1997</v>
      </c>
      <c r="K184" s="260">
        <f t="shared" si="24"/>
        <v>25</v>
      </c>
      <c r="L184" s="259" t="str">
        <f t="shared" si="23"/>
        <v>OK</v>
      </c>
      <c r="M184" s="291" t="s">
        <v>609</v>
      </c>
      <c r="N184" s="258"/>
      <c r="O184" s="187"/>
      <c r="P184" s="187"/>
      <c r="Q184" s="187"/>
    </row>
    <row r="185" spans="1:17" ht="14.25">
      <c r="A185" s="290" t="s">
        <v>660</v>
      </c>
      <c r="B185" s="291" t="s">
        <v>661</v>
      </c>
      <c r="C185" s="291" t="s">
        <v>662</v>
      </c>
      <c r="D185" s="291" t="s">
        <v>594</v>
      </c>
      <c r="E185" s="291"/>
      <c r="F185" s="291" t="s">
        <v>640</v>
      </c>
      <c r="G185" s="291" t="s">
        <v>663</v>
      </c>
      <c r="H185" s="291" t="s">
        <v>595</v>
      </c>
      <c r="I185" s="291" t="s">
        <v>326</v>
      </c>
      <c r="J185" s="291">
        <v>1977</v>
      </c>
      <c r="K185" s="260">
        <f t="shared" si="24"/>
        <v>45</v>
      </c>
      <c r="L185" s="259" t="str">
        <f t="shared" si="23"/>
        <v>OK</v>
      </c>
      <c r="M185" s="291" t="s">
        <v>609</v>
      </c>
      <c r="N185" s="258"/>
      <c r="O185" s="187"/>
      <c r="P185" s="187"/>
      <c r="Q185" s="187"/>
    </row>
    <row r="186" spans="1:17" ht="14.25">
      <c r="A186" s="290" t="s">
        <v>664</v>
      </c>
      <c r="B186" s="291" t="s">
        <v>665</v>
      </c>
      <c r="C186" s="291" t="s">
        <v>666</v>
      </c>
      <c r="D186" s="291" t="s">
        <v>594</v>
      </c>
      <c r="E186" s="291"/>
      <c r="F186" s="291" t="s">
        <v>644</v>
      </c>
      <c r="G186" s="291" t="s">
        <v>667</v>
      </c>
      <c r="H186" s="291" t="s">
        <v>595</v>
      </c>
      <c r="I186" s="291" t="s">
        <v>326</v>
      </c>
      <c r="J186" s="291">
        <v>1986</v>
      </c>
      <c r="K186" s="260">
        <f t="shared" si="24"/>
        <v>36</v>
      </c>
      <c r="L186" s="259" t="str">
        <f t="shared" si="23"/>
        <v>OK</v>
      </c>
      <c r="M186" s="291" t="s">
        <v>194</v>
      </c>
      <c r="N186" s="258"/>
      <c r="O186" s="187"/>
      <c r="P186" s="187"/>
      <c r="Q186" s="187"/>
    </row>
    <row r="187" spans="1:17" ht="14.25">
      <c r="A187" s="290" t="s">
        <v>668</v>
      </c>
      <c r="B187" s="291" t="s">
        <v>669</v>
      </c>
      <c r="C187" s="291" t="s">
        <v>670</v>
      </c>
      <c r="D187" s="291" t="s">
        <v>594</v>
      </c>
      <c r="E187" s="291"/>
      <c r="F187" s="291" t="s">
        <v>656</v>
      </c>
      <c r="G187" s="291" t="s">
        <v>671</v>
      </c>
      <c r="H187" s="291" t="s">
        <v>595</v>
      </c>
      <c r="I187" s="291" t="s">
        <v>326</v>
      </c>
      <c r="J187" s="291">
        <v>1978</v>
      </c>
      <c r="K187" s="260">
        <f t="shared" si="24"/>
        <v>44</v>
      </c>
      <c r="L187" s="259" t="str">
        <f t="shared" si="23"/>
        <v>OK</v>
      </c>
      <c r="M187" s="291" t="s">
        <v>609</v>
      </c>
      <c r="N187" s="258"/>
      <c r="O187" s="187"/>
      <c r="P187" s="187"/>
      <c r="Q187" s="187"/>
    </row>
    <row r="188" spans="1:17" ht="14.25">
      <c r="A188" s="290" t="s">
        <v>672</v>
      </c>
      <c r="B188" s="291" t="s">
        <v>673</v>
      </c>
      <c r="C188" s="291" t="s">
        <v>674</v>
      </c>
      <c r="D188" s="291" t="s">
        <v>594</v>
      </c>
      <c r="E188" s="291"/>
      <c r="F188" s="291" t="s">
        <v>660</v>
      </c>
      <c r="G188" s="291" t="s">
        <v>675</v>
      </c>
      <c r="H188" s="291" t="s">
        <v>595</v>
      </c>
      <c r="I188" s="291" t="s">
        <v>326</v>
      </c>
      <c r="J188" s="291">
        <v>1975</v>
      </c>
      <c r="K188" s="260">
        <f t="shared" si="24"/>
        <v>47</v>
      </c>
      <c r="L188" s="259" t="str">
        <f t="shared" si="23"/>
        <v>OK</v>
      </c>
      <c r="M188" s="291" t="s">
        <v>198</v>
      </c>
      <c r="N188" s="258"/>
      <c r="O188" s="187"/>
      <c r="P188" s="187"/>
      <c r="Q188" s="187"/>
    </row>
    <row r="189" spans="1:17" ht="14.25">
      <c r="A189" s="290" t="s">
        <v>676</v>
      </c>
      <c r="B189" s="291" t="s">
        <v>677</v>
      </c>
      <c r="C189" s="291" t="s">
        <v>678</v>
      </c>
      <c r="D189" s="291" t="s">
        <v>594</v>
      </c>
      <c r="E189" s="291"/>
      <c r="F189" s="291" t="s">
        <v>664</v>
      </c>
      <c r="G189" s="291" t="s">
        <v>679</v>
      </c>
      <c r="H189" s="291" t="s">
        <v>595</v>
      </c>
      <c r="I189" s="291" t="s">
        <v>326</v>
      </c>
      <c r="J189" s="291">
        <v>1980</v>
      </c>
      <c r="K189" s="260">
        <f t="shared" si="24"/>
        <v>42</v>
      </c>
      <c r="L189" s="259" t="str">
        <f t="shared" si="23"/>
        <v>OK</v>
      </c>
      <c r="M189" s="291" t="s">
        <v>680</v>
      </c>
      <c r="N189" s="258"/>
      <c r="O189" s="187"/>
      <c r="P189" s="187"/>
      <c r="Q189" s="187"/>
    </row>
    <row r="190" spans="1:17" ht="14.25">
      <c r="A190" s="290" t="s">
        <v>681</v>
      </c>
      <c r="B190" s="291" t="s">
        <v>682</v>
      </c>
      <c r="C190" s="291" t="s">
        <v>683</v>
      </c>
      <c r="D190" s="291" t="s">
        <v>594</v>
      </c>
      <c r="E190" s="291"/>
      <c r="F190" s="291" t="s">
        <v>668</v>
      </c>
      <c r="G190" s="291" t="s">
        <v>684</v>
      </c>
      <c r="H190" s="291" t="s">
        <v>595</v>
      </c>
      <c r="I190" s="291" t="s">
        <v>326</v>
      </c>
      <c r="J190" s="291">
        <v>1987</v>
      </c>
      <c r="K190" s="260">
        <f t="shared" si="24"/>
        <v>35</v>
      </c>
      <c r="L190" s="259" t="str">
        <f t="shared" si="23"/>
        <v>OK</v>
      </c>
      <c r="M190" s="291" t="s">
        <v>680</v>
      </c>
      <c r="N190" s="258"/>
      <c r="O190" s="187"/>
      <c r="P190" s="187"/>
      <c r="Q190" s="187"/>
    </row>
    <row r="191" spans="1:17" ht="14.25">
      <c r="A191" s="290" t="s">
        <v>685</v>
      </c>
      <c r="B191" s="291" t="s">
        <v>686</v>
      </c>
      <c r="C191" s="291" t="s">
        <v>687</v>
      </c>
      <c r="D191" s="291" t="s">
        <v>594</v>
      </c>
      <c r="E191" s="291"/>
      <c r="F191" s="291" t="s">
        <v>672</v>
      </c>
      <c r="G191" s="291" t="s">
        <v>688</v>
      </c>
      <c r="H191" s="291" t="s">
        <v>595</v>
      </c>
      <c r="I191" s="291" t="s">
        <v>326</v>
      </c>
      <c r="J191" s="291">
        <v>1994</v>
      </c>
      <c r="K191" s="260">
        <f t="shared" si="24"/>
        <v>28</v>
      </c>
      <c r="L191" s="259" t="str">
        <f t="shared" si="23"/>
        <v>OK</v>
      </c>
      <c r="M191" s="291" t="s">
        <v>689</v>
      </c>
      <c r="N191" s="258"/>
      <c r="O191" s="187"/>
      <c r="P191" s="187"/>
      <c r="Q191" s="187"/>
    </row>
    <row r="192" spans="1:17" ht="14.25">
      <c r="A192" s="290" t="s">
        <v>690</v>
      </c>
      <c r="B192" s="291" t="s">
        <v>691</v>
      </c>
      <c r="C192" s="291" t="s">
        <v>692</v>
      </c>
      <c r="D192" s="291" t="s">
        <v>594</v>
      </c>
      <c r="E192" s="291"/>
      <c r="F192" s="291" t="s">
        <v>676</v>
      </c>
      <c r="G192" s="291" t="s">
        <v>693</v>
      </c>
      <c r="H192" s="291" t="s">
        <v>595</v>
      </c>
      <c r="I192" s="291" t="s">
        <v>326</v>
      </c>
      <c r="J192" s="291">
        <v>1993</v>
      </c>
      <c r="K192" s="260">
        <f t="shared" si="24"/>
        <v>29</v>
      </c>
      <c r="L192" s="259" t="str">
        <f t="shared" si="23"/>
        <v>OK</v>
      </c>
      <c r="M192" s="291" t="s">
        <v>680</v>
      </c>
      <c r="N192" s="258"/>
      <c r="O192" s="187"/>
      <c r="P192" s="187"/>
      <c r="Q192" s="187"/>
    </row>
    <row r="193" spans="1:17" ht="14.25">
      <c r="A193" s="290" t="s">
        <v>694</v>
      </c>
      <c r="B193" s="291" t="s">
        <v>695</v>
      </c>
      <c r="C193" s="291" t="s">
        <v>696</v>
      </c>
      <c r="D193" s="291" t="s">
        <v>594</v>
      </c>
      <c r="E193" s="291"/>
      <c r="F193" s="291" t="s">
        <v>681</v>
      </c>
      <c r="G193" s="291" t="s">
        <v>697</v>
      </c>
      <c r="H193" s="291" t="s">
        <v>595</v>
      </c>
      <c r="I193" s="291" t="s">
        <v>326</v>
      </c>
      <c r="J193" s="291">
        <v>1992</v>
      </c>
      <c r="K193" s="260">
        <f t="shared" si="24"/>
        <v>30</v>
      </c>
      <c r="L193" s="259" t="str">
        <f t="shared" si="23"/>
        <v>OK</v>
      </c>
      <c r="M193" s="291" t="s">
        <v>680</v>
      </c>
      <c r="N193" s="187"/>
      <c r="O193" s="187"/>
      <c r="P193" s="187"/>
      <c r="Q193" s="187"/>
    </row>
    <row r="194" spans="1:17" ht="14.25">
      <c r="A194" s="290" t="s">
        <v>698</v>
      </c>
      <c r="B194" s="291" t="s">
        <v>699</v>
      </c>
      <c r="C194" s="291" t="s">
        <v>700</v>
      </c>
      <c r="D194" s="291" t="s">
        <v>594</v>
      </c>
      <c r="E194" s="291"/>
      <c r="F194" s="291" t="s">
        <v>690</v>
      </c>
      <c r="G194" s="291" t="s">
        <v>701</v>
      </c>
      <c r="H194" s="291" t="s">
        <v>595</v>
      </c>
      <c r="I194" s="291" t="s">
        <v>326</v>
      </c>
      <c r="J194" s="291">
        <v>1991</v>
      </c>
      <c r="K194" s="260">
        <f t="shared" si="24"/>
        <v>31</v>
      </c>
      <c r="L194" s="259" t="str">
        <f t="shared" si="23"/>
        <v>OK</v>
      </c>
      <c r="M194" s="291" t="s">
        <v>680</v>
      </c>
      <c r="N194" s="187"/>
      <c r="O194" s="187"/>
      <c r="P194" s="187"/>
      <c r="Q194" s="187"/>
    </row>
    <row r="195" spans="1:17" ht="14.25">
      <c r="A195" s="290" t="s">
        <v>702</v>
      </c>
      <c r="B195" s="291" t="s">
        <v>703</v>
      </c>
      <c r="C195" s="291" t="s">
        <v>704</v>
      </c>
      <c r="D195" s="291" t="s">
        <v>594</v>
      </c>
      <c r="E195" s="291"/>
      <c r="F195" s="291" t="s">
        <v>694</v>
      </c>
      <c r="G195" s="291" t="s">
        <v>705</v>
      </c>
      <c r="H195" s="291" t="s">
        <v>595</v>
      </c>
      <c r="I195" s="291" t="s">
        <v>326</v>
      </c>
      <c r="J195" s="291">
        <v>1991</v>
      </c>
      <c r="K195" s="260">
        <f t="shared" si="24"/>
        <v>31</v>
      </c>
      <c r="L195" s="259" t="str">
        <f t="shared" si="23"/>
        <v>OK</v>
      </c>
      <c r="M195" s="291" t="s">
        <v>194</v>
      </c>
      <c r="N195" s="187"/>
      <c r="O195" s="187"/>
      <c r="P195" s="187"/>
      <c r="Q195" s="187"/>
    </row>
    <row r="196" spans="1:17" ht="14.25">
      <c r="A196" s="290" t="s">
        <v>706</v>
      </c>
      <c r="B196" s="291" t="s">
        <v>707</v>
      </c>
      <c r="C196" s="291" t="s">
        <v>708</v>
      </c>
      <c r="D196" s="291" t="s">
        <v>594</v>
      </c>
      <c r="E196" s="291"/>
      <c r="F196" s="291" t="s">
        <v>698</v>
      </c>
      <c r="G196" s="291" t="s">
        <v>709</v>
      </c>
      <c r="H196" s="291" t="s">
        <v>595</v>
      </c>
      <c r="I196" s="291" t="s">
        <v>326</v>
      </c>
      <c r="J196" s="291">
        <v>1996</v>
      </c>
      <c r="K196" s="260">
        <f t="shared" si="24"/>
        <v>26</v>
      </c>
      <c r="L196" s="259" t="str">
        <f t="shared" si="23"/>
        <v>OK</v>
      </c>
      <c r="M196" s="291" t="s">
        <v>194</v>
      </c>
      <c r="N196" s="187"/>
      <c r="O196" s="187"/>
      <c r="P196" s="187"/>
      <c r="Q196" s="187"/>
    </row>
    <row r="197" spans="1:17" ht="14.25">
      <c r="A197" s="290" t="s">
        <v>710</v>
      </c>
      <c r="B197" s="291" t="s">
        <v>263</v>
      </c>
      <c r="C197" s="291" t="s">
        <v>711</v>
      </c>
      <c r="D197" s="291" t="s">
        <v>594</v>
      </c>
      <c r="E197" s="291"/>
      <c r="F197" s="291" t="s">
        <v>706</v>
      </c>
      <c r="G197" s="291" t="s">
        <v>712</v>
      </c>
      <c r="H197" s="291" t="s">
        <v>595</v>
      </c>
      <c r="I197" s="291" t="s">
        <v>326</v>
      </c>
      <c r="J197" s="291">
        <v>1991</v>
      </c>
      <c r="K197" s="260">
        <f t="shared" si="24"/>
        <v>31</v>
      </c>
      <c r="L197" s="259" t="str">
        <f t="shared" si="23"/>
        <v>OK</v>
      </c>
      <c r="M197" s="291" t="s">
        <v>194</v>
      </c>
      <c r="N197" s="187"/>
      <c r="O197" s="187"/>
      <c r="P197" s="187"/>
      <c r="Q197" s="187"/>
    </row>
    <row r="198" spans="1:17" ht="14.25">
      <c r="A198" s="290" t="s">
        <v>713</v>
      </c>
      <c r="B198" s="291" t="s">
        <v>714</v>
      </c>
      <c r="C198" s="291" t="s">
        <v>715</v>
      </c>
      <c r="D198" s="291" t="s">
        <v>594</v>
      </c>
      <c r="E198" s="291"/>
      <c r="F198" s="291" t="s">
        <v>716</v>
      </c>
      <c r="G198" s="291" t="s">
        <v>717</v>
      </c>
      <c r="H198" s="291" t="s">
        <v>595</v>
      </c>
      <c r="I198" s="291" t="s">
        <v>326</v>
      </c>
      <c r="J198" s="291">
        <v>1985</v>
      </c>
      <c r="K198" s="260">
        <f t="shared" si="24"/>
        <v>37</v>
      </c>
      <c r="L198" s="259" t="str">
        <f t="shared" si="23"/>
        <v>OK</v>
      </c>
      <c r="M198" s="300" t="s">
        <v>414</v>
      </c>
      <c r="N198" s="187"/>
      <c r="O198" s="187"/>
      <c r="P198" s="187"/>
      <c r="Q198" s="187"/>
    </row>
    <row r="199" spans="1:17" ht="14.25">
      <c r="A199" s="290" t="s">
        <v>716</v>
      </c>
      <c r="B199" s="291" t="s">
        <v>718</v>
      </c>
      <c r="C199" s="291" t="s">
        <v>719</v>
      </c>
      <c r="D199" s="291" t="s">
        <v>594</v>
      </c>
      <c r="E199" s="291"/>
      <c r="F199" s="291" t="s">
        <v>716</v>
      </c>
      <c r="G199" s="291" t="s">
        <v>720</v>
      </c>
      <c r="H199" s="291" t="s">
        <v>595</v>
      </c>
      <c r="I199" s="291" t="s">
        <v>326</v>
      </c>
      <c r="J199" s="291">
        <v>1993</v>
      </c>
      <c r="K199" s="260">
        <f t="shared" si="24"/>
        <v>29</v>
      </c>
      <c r="L199" s="259" t="str">
        <f t="shared" si="23"/>
        <v>OK</v>
      </c>
      <c r="M199" s="291" t="s">
        <v>721</v>
      </c>
      <c r="N199" s="187"/>
      <c r="O199" s="187"/>
      <c r="P199" s="187"/>
      <c r="Q199" s="187"/>
    </row>
    <row r="200" spans="1:17" ht="14.25">
      <c r="A200" s="290" t="s">
        <v>722</v>
      </c>
      <c r="B200" s="291" t="s">
        <v>723</v>
      </c>
      <c r="C200" s="291" t="s">
        <v>724</v>
      </c>
      <c r="D200" s="291" t="s">
        <v>594</v>
      </c>
      <c r="E200" s="291"/>
      <c r="F200" s="291" t="s">
        <v>725</v>
      </c>
      <c r="G200" s="291" t="s">
        <v>726</v>
      </c>
      <c r="H200" s="291" t="s">
        <v>595</v>
      </c>
      <c r="I200" s="291" t="s">
        <v>326</v>
      </c>
      <c r="J200" s="291">
        <v>1992</v>
      </c>
      <c r="K200" s="260">
        <f t="shared" si="24"/>
        <v>30</v>
      </c>
      <c r="L200" s="259" t="str">
        <f t="shared" si="23"/>
        <v>OK</v>
      </c>
      <c r="M200" s="291" t="s">
        <v>721</v>
      </c>
      <c r="N200" s="187"/>
      <c r="O200" s="187"/>
      <c r="P200" s="187"/>
      <c r="Q200" s="187"/>
    </row>
    <row r="201" spans="1:17" ht="14.25">
      <c r="A201" s="301" t="s">
        <v>727</v>
      </c>
      <c r="B201" s="300" t="s">
        <v>728</v>
      </c>
      <c r="C201" s="300" t="s">
        <v>729</v>
      </c>
      <c r="D201" s="302" t="s">
        <v>594</v>
      </c>
      <c r="E201" s="302"/>
      <c r="F201" s="302" t="s">
        <v>727</v>
      </c>
      <c r="G201" s="302" t="s">
        <v>730</v>
      </c>
      <c r="H201" s="302" t="s">
        <v>595</v>
      </c>
      <c r="I201" s="300" t="s">
        <v>219</v>
      </c>
      <c r="J201" s="302">
        <v>1971</v>
      </c>
      <c r="K201" s="303">
        <f t="shared" si="24"/>
        <v>51</v>
      </c>
      <c r="L201" s="259" t="str">
        <f t="shared" si="23"/>
        <v>OK</v>
      </c>
      <c r="M201" s="302" t="s">
        <v>198</v>
      </c>
      <c r="N201" s="187"/>
      <c r="O201" s="187"/>
      <c r="P201" s="187"/>
      <c r="Q201" s="187"/>
    </row>
    <row r="202" spans="1:17" ht="14.25">
      <c r="A202" s="301" t="s">
        <v>725</v>
      </c>
      <c r="B202" s="300" t="s">
        <v>731</v>
      </c>
      <c r="C202" s="300" t="s">
        <v>732</v>
      </c>
      <c r="D202" s="302" t="s">
        <v>594</v>
      </c>
      <c r="E202" s="302"/>
      <c r="F202" s="302" t="s">
        <v>725</v>
      </c>
      <c r="G202" s="302" t="s">
        <v>733</v>
      </c>
      <c r="H202" s="302" t="s">
        <v>595</v>
      </c>
      <c r="I202" s="300" t="s">
        <v>219</v>
      </c>
      <c r="J202" s="302">
        <v>1974</v>
      </c>
      <c r="K202" s="303">
        <f t="shared" si="24"/>
        <v>48</v>
      </c>
      <c r="L202" s="259" t="str">
        <f t="shared" si="23"/>
        <v>OK</v>
      </c>
      <c r="M202" s="302" t="s">
        <v>231</v>
      </c>
      <c r="N202" s="187"/>
      <c r="O202" s="187"/>
      <c r="P202" s="187"/>
      <c r="Q202" s="187"/>
    </row>
    <row r="203" spans="1:17" ht="13.5" customHeight="1">
      <c r="A203" s="301" t="s">
        <v>734</v>
      </c>
      <c r="B203" s="300" t="s">
        <v>618</v>
      </c>
      <c r="C203" s="300" t="s">
        <v>735</v>
      </c>
      <c r="D203" s="302" t="s">
        <v>594</v>
      </c>
      <c r="E203" s="302"/>
      <c r="F203" s="302" t="s">
        <v>727</v>
      </c>
      <c r="G203" s="302" t="s">
        <v>736</v>
      </c>
      <c r="H203" s="302" t="s">
        <v>595</v>
      </c>
      <c r="I203" s="300" t="s">
        <v>219</v>
      </c>
      <c r="J203" s="302">
        <v>1992</v>
      </c>
      <c r="K203" s="303">
        <f>IF(J203="","",(2022-J203))</f>
        <v>30</v>
      </c>
      <c r="L203" s="259" t="str">
        <f t="shared" si="23"/>
        <v>OK</v>
      </c>
      <c r="M203" s="302" t="s">
        <v>194</v>
      </c>
      <c r="N203" s="187"/>
      <c r="O203" s="187"/>
      <c r="P203" s="187"/>
      <c r="Q203" s="187"/>
    </row>
    <row r="204" spans="1:17" ht="13.5" customHeight="1">
      <c r="A204" s="301" t="s">
        <v>737</v>
      </c>
      <c r="B204" s="300" t="s">
        <v>738</v>
      </c>
      <c r="C204" s="300" t="s">
        <v>739</v>
      </c>
      <c r="D204" s="302" t="s">
        <v>594</v>
      </c>
      <c r="E204" s="302"/>
      <c r="F204" s="302" t="s">
        <v>734</v>
      </c>
      <c r="G204" s="302" t="s">
        <v>740</v>
      </c>
      <c r="H204" s="302" t="s">
        <v>595</v>
      </c>
      <c r="I204" s="300" t="s">
        <v>219</v>
      </c>
      <c r="J204" s="302">
        <v>1994</v>
      </c>
      <c r="K204" s="303">
        <f t="shared" si="24"/>
        <v>28</v>
      </c>
      <c r="L204" s="259" t="str">
        <f t="shared" si="23"/>
        <v>OK</v>
      </c>
      <c r="M204" s="302" t="s">
        <v>680</v>
      </c>
      <c r="N204" s="187"/>
      <c r="O204" s="187"/>
      <c r="P204" s="187"/>
      <c r="Q204" s="187"/>
    </row>
    <row r="205" spans="1:17" ht="14.25">
      <c r="A205" s="301" t="s">
        <v>741</v>
      </c>
      <c r="B205" s="300" t="s">
        <v>742</v>
      </c>
      <c r="C205" s="300" t="s">
        <v>743</v>
      </c>
      <c r="D205" s="302" t="s">
        <v>594</v>
      </c>
      <c r="E205" s="302"/>
      <c r="F205" s="302" t="s">
        <v>741</v>
      </c>
      <c r="G205" s="302" t="s">
        <v>744</v>
      </c>
      <c r="H205" s="302" t="s">
        <v>595</v>
      </c>
      <c r="I205" s="300" t="s">
        <v>219</v>
      </c>
      <c r="J205" s="302">
        <v>1977</v>
      </c>
      <c r="K205" s="303">
        <f t="shared" si="24"/>
        <v>45</v>
      </c>
      <c r="L205" s="259" t="str">
        <f t="shared" si="23"/>
        <v>OK</v>
      </c>
      <c r="M205" s="302" t="s">
        <v>680</v>
      </c>
      <c r="N205" s="187"/>
      <c r="O205" s="187"/>
      <c r="P205" s="187"/>
      <c r="Q205" s="187"/>
    </row>
    <row r="206" spans="1:17" ht="14.25">
      <c r="A206" s="301" t="s">
        <v>745</v>
      </c>
      <c r="B206" s="300" t="s">
        <v>746</v>
      </c>
      <c r="C206" s="300" t="s">
        <v>747</v>
      </c>
      <c r="D206" s="302" t="s">
        <v>594</v>
      </c>
      <c r="E206" s="302"/>
      <c r="F206" s="302" t="s">
        <v>745</v>
      </c>
      <c r="G206" s="302" t="s">
        <v>748</v>
      </c>
      <c r="H206" s="302" t="s">
        <v>595</v>
      </c>
      <c r="I206" s="300" t="s">
        <v>219</v>
      </c>
      <c r="J206" s="302">
        <v>1986</v>
      </c>
      <c r="K206" s="303">
        <f t="shared" si="24"/>
        <v>36</v>
      </c>
      <c r="L206" s="259" t="str">
        <f t="shared" si="23"/>
        <v>OK</v>
      </c>
      <c r="M206" s="302" t="s">
        <v>680</v>
      </c>
      <c r="N206" s="187"/>
      <c r="O206" s="187"/>
      <c r="P206" s="187"/>
      <c r="Q206" s="187"/>
    </row>
    <row r="207" spans="1:17" ht="14.25">
      <c r="A207" s="301" t="s">
        <v>749</v>
      </c>
      <c r="B207" s="300" t="s">
        <v>746</v>
      </c>
      <c r="C207" s="300" t="s">
        <v>747</v>
      </c>
      <c r="D207" s="302" t="s">
        <v>594</v>
      </c>
      <c r="E207" s="302"/>
      <c r="F207" s="302" t="s">
        <v>745</v>
      </c>
      <c r="G207" s="302" t="s">
        <v>748</v>
      </c>
      <c r="H207" s="302" t="s">
        <v>595</v>
      </c>
      <c r="I207" s="300" t="s">
        <v>219</v>
      </c>
      <c r="J207" s="302">
        <v>1986</v>
      </c>
      <c r="K207" s="303">
        <f t="shared" si="24"/>
        <v>36</v>
      </c>
      <c r="L207" s="259" t="str">
        <f t="shared" si="23"/>
        <v>OK</v>
      </c>
      <c r="M207" s="302" t="s">
        <v>680</v>
      </c>
      <c r="N207" s="187"/>
      <c r="O207" s="187"/>
      <c r="P207" s="187"/>
      <c r="Q207" s="187"/>
    </row>
    <row r="208" spans="1:17" ht="14.25">
      <c r="A208" s="301" t="s">
        <v>750</v>
      </c>
      <c r="B208" s="300" t="s">
        <v>266</v>
      </c>
      <c r="C208" s="300" t="s">
        <v>751</v>
      </c>
      <c r="D208" s="302" t="s">
        <v>594</v>
      </c>
      <c r="E208" s="302"/>
      <c r="F208" s="302" t="s">
        <v>752</v>
      </c>
      <c r="G208" s="302" t="s">
        <v>753</v>
      </c>
      <c r="H208" s="302" t="s">
        <v>595</v>
      </c>
      <c r="I208" s="300" t="s">
        <v>219</v>
      </c>
      <c r="J208" s="302">
        <v>1993</v>
      </c>
      <c r="K208" s="303">
        <f t="shared" si="24"/>
        <v>29</v>
      </c>
      <c r="L208" s="259" t="str">
        <f>IF(G208="","",IF(COUNTIF($G$1:$G$38,G208)&gt;1,"2重登録","OK"))</f>
        <v>OK</v>
      </c>
      <c r="M208" s="302" t="s">
        <v>227</v>
      </c>
      <c r="N208" s="187"/>
      <c r="O208" s="187"/>
      <c r="P208" s="187"/>
      <c r="Q208" s="187"/>
    </row>
    <row r="209" spans="1:17" ht="14.25">
      <c r="A209" s="301" t="s">
        <v>754</v>
      </c>
      <c r="B209" s="300" t="s">
        <v>755</v>
      </c>
      <c r="C209" s="300" t="s">
        <v>756</v>
      </c>
      <c r="D209" s="302" t="s">
        <v>594</v>
      </c>
      <c r="E209" s="302"/>
      <c r="F209" s="302" t="s">
        <v>757</v>
      </c>
      <c r="G209" s="302" t="s">
        <v>758</v>
      </c>
      <c r="H209" s="302" t="s">
        <v>595</v>
      </c>
      <c r="I209" s="300" t="s">
        <v>219</v>
      </c>
      <c r="J209" s="302">
        <v>1995</v>
      </c>
      <c r="K209" s="303">
        <f t="shared" si="24"/>
        <v>27</v>
      </c>
      <c r="L209" s="259" t="str">
        <f t="shared" si="23"/>
        <v>OK</v>
      </c>
      <c r="M209" s="302" t="s">
        <v>227</v>
      </c>
      <c r="N209" s="187"/>
      <c r="O209" s="187"/>
      <c r="P209" s="187"/>
      <c r="Q209" s="187"/>
    </row>
    <row r="210" spans="1:17" ht="14.25">
      <c r="A210" s="301" t="s">
        <v>759</v>
      </c>
      <c r="B210" s="300" t="s">
        <v>731</v>
      </c>
      <c r="C210" s="300" t="s">
        <v>760</v>
      </c>
      <c r="D210" s="302" t="s">
        <v>594</v>
      </c>
      <c r="E210" s="302"/>
      <c r="F210" s="302" t="s">
        <v>761</v>
      </c>
      <c r="G210" s="302" t="s">
        <v>762</v>
      </c>
      <c r="H210" s="302" t="s">
        <v>595</v>
      </c>
      <c r="I210" s="300" t="s">
        <v>219</v>
      </c>
      <c r="J210" s="302">
        <v>1979</v>
      </c>
      <c r="K210" s="303">
        <f t="shared" si="24"/>
        <v>43</v>
      </c>
      <c r="L210" s="259" t="str">
        <f t="shared" si="23"/>
        <v>OK</v>
      </c>
      <c r="M210" s="302" t="s">
        <v>209</v>
      </c>
      <c r="N210" s="187"/>
      <c r="O210" s="187"/>
      <c r="P210" s="187"/>
      <c r="Q210" s="187"/>
    </row>
    <row r="211" spans="1:17" ht="14.25">
      <c r="A211" s="301"/>
      <c r="B211" s="300"/>
      <c r="C211" s="300"/>
      <c r="D211" s="300"/>
      <c r="E211" s="300"/>
      <c r="F211" s="300"/>
      <c r="G211" s="300"/>
      <c r="H211" s="300"/>
      <c r="I211" s="300"/>
      <c r="J211" s="300"/>
      <c r="K211" s="300"/>
      <c r="L211" s="300"/>
      <c r="M211" s="300"/>
      <c r="N211" s="187"/>
      <c r="O211" s="187"/>
      <c r="P211" s="187"/>
      <c r="Q211" s="187"/>
    </row>
    <row r="212" spans="1:17" ht="14.25">
      <c r="A212" s="301"/>
      <c r="B212" s="300"/>
      <c r="C212" s="300"/>
      <c r="D212" s="300"/>
      <c r="E212" s="300"/>
      <c r="F212" s="300"/>
      <c r="G212" s="300"/>
      <c r="H212" s="300"/>
      <c r="I212" s="300"/>
      <c r="J212" s="300"/>
      <c r="K212" s="300"/>
      <c r="L212" s="300"/>
      <c r="M212" s="300"/>
      <c r="N212" s="187"/>
      <c r="O212" s="187"/>
      <c r="P212" s="187"/>
      <c r="Q212" s="187"/>
    </row>
    <row r="213" spans="1:17" ht="14.25">
      <c r="A213" s="301"/>
      <c r="B213" s="300"/>
      <c r="C213" s="300"/>
      <c r="D213" s="300"/>
      <c r="E213" s="300"/>
      <c r="F213" s="300"/>
      <c r="G213" s="300"/>
      <c r="H213" s="300"/>
      <c r="I213" s="300"/>
      <c r="J213" s="300"/>
      <c r="K213" s="300"/>
      <c r="L213" s="300"/>
      <c r="M213" s="300"/>
      <c r="N213" s="187"/>
      <c r="O213" s="187"/>
      <c r="P213" s="187"/>
      <c r="Q213" s="187"/>
    </row>
    <row r="214" spans="1:12" ht="13.5">
      <c r="A214" s="200"/>
      <c r="D214" s="177"/>
      <c r="F214" s="173"/>
      <c r="G214" s="169" t="s">
        <v>184</v>
      </c>
      <c r="H214" s="172" t="s">
        <v>185</v>
      </c>
      <c r="I214" s="172"/>
      <c r="J214" s="172"/>
      <c r="K214" s="173"/>
      <c r="L214" s="173"/>
    </row>
    <row r="215" spans="1:12" ht="13.5">
      <c r="A215" s="200"/>
      <c r="B215" s="172" t="s">
        <v>763</v>
      </c>
      <c r="C215" s="172"/>
      <c r="D215" s="304" t="s">
        <v>189</v>
      </c>
      <c r="F215" s="173"/>
      <c r="G215" s="175">
        <f>COUNTIF($M$217:$N$240,"東近江市")</f>
        <v>11</v>
      </c>
      <c r="H215" s="176">
        <f>(G215/RIGHT(A240,2))</f>
        <v>0.4583333333333333</v>
      </c>
      <c r="I215" s="176"/>
      <c r="J215" s="176"/>
      <c r="K215" s="173"/>
      <c r="L215" s="173"/>
    </row>
    <row r="216" spans="1:12" ht="13.5">
      <c r="A216" s="200"/>
      <c r="B216" s="169" t="s">
        <v>764</v>
      </c>
      <c r="C216" s="305"/>
      <c r="D216" s="279" t="s">
        <v>187</v>
      </c>
      <c r="E216" s="279"/>
      <c r="F216" s="279"/>
      <c r="G216" s="175"/>
      <c r="I216" s="306"/>
      <c r="J216" s="306"/>
      <c r="K216" s="173"/>
      <c r="L216" s="173"/>
    </row>
    <row r="217" spans="1:13" ht="13.5">
      <c r="A217" s="200" t="s">
        <v>765</v>
      </c>
      <c r="B217" s="206" t="s">
        <v>766</v>
      </c>
      <c r="C217" s="169" t="s">
        <v>767</v>
      </c>
      <c r="D217" s="177" t="s">
        <v>764</v>
      </c>
      <c r="F217" s="169" t="str">
        <f aca="true" t="shared" si="25" ref="F217:F274">A217</f>
        <v>け０１</v>
      </c>
      <c r="G217" s="169" t="str">
        <f aca="true" t="shared" si="26" ref="G217:G241">B217&amp;C217</f>
        <v>稲岡和紀</v>
      </c>
      <c r="H217" s="183" t="s">
        <v>763</v>
      </c>
      <c r="I217" s="183" t="s">
        <v>193</v>
      </c>
      <c r="J217" s="180">
        <v>1978</v>
      </c>
      <c r="K217" s="180">
        <f aca="true" t="shared" si="27" ref="K217:K241">IF(J217="","",(2022-J217))</f>
        <v>44</v>
      </c>
      <c r="L217" s="173" t="str">
        <f aca="true" t="shared" si="28" ref="L217:L233">IF(G217="","",IF(COUNTIF($G$15:$G$391,G217)&gt;1,"2重登録","OK"))</f>
        <v>OK</v>
      </c>
      <c r="M217" s="185" t="s">
        <v>768</v>
      </c>
    </row>
    <row r="218" spans="1:13" ht="13.5">
      <c r="A218" s="200" t="s">
        <v>769</v>
      </c>
      <c r="B218" s="206" t="s">
        <v>770</v>
      </c>
      <c r="C218" s="177" t="s">
        <v>771</v>
      </c>
      <c r="D218" s="177" t="s">
        <v>764</v>
      </c>
      <c r="F218" s="169" t="str">
        <f t="shared" si="25"/>
        <v>け０２</v>
      </c>
      <c r="G218" s="177" t="str">
        <f t="shared" si="26"/>
        <v>川上政治</v>
      </c>
      <c r="H218" s="183" t="s">
        <v>763</v>
      </c>
      <c r="I218" s="183" t="s">
        <v>193</v>
      </c>
      <c r="J218" s="184">
        <v>1970</v>
      </c>
      <c r="K218" s="180">
        <f t="shared" si="27"/>
        <v>52</v>
      </c>
      <c r="L218" s="173" t="str">
        <f t="shared" si="28"/>
        <v>OK</v>
      </c>
      <c r="M218" s="185" t="s">
        <v>768</v>
      </c>
    </row>
    <row r="219" spans="1:13" ht="13.5">
      <c r="A219" s="200" t="s">
        <v>772</v>
      </c>
      <c r="B219" s="206" t="s">
        <v>773</v>
      </c>
      <c r="C219" s="169" t="s">
        <v>774</v>
      </c>
      <c r="D219" s="177" t="s">
        <v>764</v>
      </c>
      <c r="F219" s="169" t="str">
        <f t="shared" si="25"/>
        <v>け０３</v>
      </c>
      <c r="G219" s="169" t="str">
        <f t="shared" si="26"/>
        <v>上村　武</v>
      </c>
      <c r="H219" s="183" t="s">
        <v>763</v>
      </c>
      <c r="I219" s="183" t="s">
        <v>193</v>
      </c>
      <c r="J219" s="180">
        <v>1978</v>
      </c>
      <c r="K219" s="180">
        <f t="shared" si="27"/>
        <v>44</v>
      </c>
      <c r="L219" s="173" t="str">
        <f t="shared" si="28"/>
        <v>OK</v>
      </c>
      <c r="M219" s="169" t="s">
        <v>775</v>
      </c>
    </row>
    <row r="220" spans="1:13" ht="13.5">
      <c r="A220" s="200" t="s">
        <v>776</v>
      </c>
      <c r="B220" s="307" t="s">
        <v>770</v>
      </c>
      <c r="C220" s="209" t="s">
        <v>777</v>
      </c>
      <c r="D220" s="169" t="s">
        <v>764</v>
      </c>
      <c r="F220" s="169" t="str">
        <f t="shared" si="25"/>
        <v>け０４</v>
      </c>
      <c r="G220" s="169" t="str">
        <f t="shared" si="26"/>
        <v>川上悠作</v>
      </c>
      <c r="H220" s="183" t="s">
        <v>763</v>
      </c>
      <c r="I220" s="183" t="s">
        <v>193</v>
      </c>
      <c r="J220" s="184">
        <v>2000</v>
      </c>
      <c r="K220" s="180">
        <f t="shared" si="27"/>
        <v>22</v>
      </c>
      <c r="L220" s="173" t="str">
        <f t="shared" si="28"/>
        <v>OK</v>
      </c>
      <c r="M220" s="185" t="s">
        <v>768</v>
      </c>
    </row>
    <row r="221" spans="1:13" ht="13.5">
      <c r="A221" s="200" t="s">
        <v>778</v>
      </c>
      <c r="B221" s="206" t="s">
        <v>779</v>
      </c>
      <c r="C221" s="177" t="s">
        <v>780</v>
      </c>
      <c r="D221" s="169" t="s">
        <v>764</v>
      </c>
      <c r="F221" s="169" t="str">
        <f t="shared" si="25"/>
        <v>け０５</v>
      </c>
      <c r="G221" s="169" t="str">
        <f t="shared" si="26"/>
        <v>川並和之</v>
      </c>
      <c r="H221" s="183" t="s">
        <v>763</v>
      </c>
      <c r="I221" s="183" t="s">
        <v>193</v>
      </c>
      <c r="J221" s="184">
        <v>1959</v>
      </c>
      <c r="K221" s="180">
        <f t="shared" si="27"/>
        <v>63</v>
      </c>
      <c r="L221" s="173" t="str">
        <f t="shared" si="28"/>
        <v>OK</v>
      </c>
      <c r="M221" s="185" t="s">
        <v>768</v>
      </c>
    </row>
    <row r="222" spans="1:13" ht="13.5">
      <c r="A222" s="200" t="s">
        <v>781</v>
      </c>
      <c r="B222" s="206" t="s">
        <v>782</v>
      </c>
      <c r="C222" s="177" t="s">
        <v>783</v>
      </c>
      <c r="D222" s="169" t="s">
        <v>764</v>
      </c>
      <c r="F222" s="169" t="str">
        <f t="shared" si="25"/>
        <v>け０６</v>
      </c>
      <c r="G222" s="169" t="str">
        <f t="shared" si="26"/>
        <v>竹村　治</v>
      </c>
      <c r="H222" s="183" t="s">
        <v>763</v>
      </c>
      <c r="I222" s="183" t="s">
        <v>193</v>
      </c>
      <c r="J222" s="184">
        <v>1961</v>
      </c>
      <c r="K222" s="180">
        <f t="shared" si="27"/>
        <v>61</v>
      </c>
      <c r="L222" s="173" t="str">
        <f t="shared" si="28"/>
        <v>OK</v>
      </c>
      <c r="M222" s="169" t="s">
        <v>331</v>
      </c>
    </row>
    <row r="223" spans="1:13" ht="13.5">
      <c r="A223" s="200" t="s">
        <v>784</v>
      </c>
      <c r="B223" s="206" t="s">
        <v>785</v>
      </c>
      <c r="C223" s="177" t="s">
        <v>786</v>
      </c>
      <c r="D223" s="169" t="s">
        <v>764</v>
      </c>
      <c r="F223" s="169" t="str">
        <f t="shared" si="25"/>
        <v>け０７</v>
      </c>
      <c r="G223" s="169" t="str">
        <f t="shared" si="26"/>
        <v>坪田真嘉</v>
      </c>
      <c r="H223" s="183" t="s">
        <v>763</v>
      </c>
      <c r="I223" s="183" t="s">
        <v>193</v>
      </c>
      <c r="J223" s="184">
        <v>1976</v>
      </c>
      <c r="K223" s="180">
        <f t="shared" si="27"/>
        <v>46</v>
      </c>
      <c r="L223" s="173" t="str">
        <f t="shared" si="28"/>
        <v>OK</v>
      </c>
      <c r="M223" s="185" t="s">
        <v>768</v>
      </c>
    </row>
    <row r="224" spans="1:13" ht="13.5">
      <c r="A224" s="200" t="s">
        <v>787</v>
      </c>
      <c r="B224" s="206" t="s">
        <v>788</v>
      </c>
      <c r="C224" s="177" t="s">
        <v>789</v>
      </c>
      <c r="D224" s="169" t="s">
        <v>764</v>
      </c>
      <c r="F224" s="169" t="str">
        <f t="shared" si="25"/>
        <v>け０８</v>
      </c>
      <c r="G224" s="169" t="str">
        <f t="shared" si="26"/>
        <v>永里裕次</v>
      </c>
      <c r="H224" s="183" t="s">
        <v>763</v>
      </c>
      <c r="I224" s="183" t="s">
        <v>193</v>
      </c>
      <c r="J224" s="184">
        <v>1979</v>
      </c>
      <c r="K224" s="180">
        <f t="shared" si="27"/>
        <v>43</v>
      </c>
      <c r="L224" s="173" t="str">
        <f t="shared" si="28"/>
        <v>OK</v>
      </c>
      <c r="M224" s="169" t="s">
        <v>790</v>
      </c>
    </row>
    <row r="225" spans="1:13" ht="13.5">
      <c r="A225" s="200" t="s">
        <v>791</v>
      </c>
      <c r="B225" s="206" t="s">
        <v>792</v>
      </c>
      <c r="C225" s="177" t="s">
        <v>793</v>
      </c>
      <c r="D225" s="169" t="s">
        <v>764</v>
      </c>
      <c r="F225" s="169" t="str">
        <f t="shared" si="25"/>
        <v>け０９</v>
      </c>
      <c r="G225" s="169" t="str">
        <f t="shared" si="26"/>
        <v>山口直彦</v>
      </c>
      <c r="H225" s="183" t="s">
        <v>763</v>
      </c>
      <c r="I225" s="183" t="s">
        <v>193</v>
      </c>
      <c r="J225" s="184">
        <v>1986</v>
      </c>
      <c r="K225" s="180">
        <f t="shared" si="27"/>
        <v>36</v>
      </c>
      <c r="L225" s="173" t="str">
        <f t="shared" si="28"/>
        <v>OK</v>
      </c>
      <c r="M225" s="185" t="s">
        <v>768</v>
      </c>
    </row>
    <row r="226" spans="1:13" ht="13.5">
      <c r="A226" s="200" t="s">
        <v>794</v>
      </c>
      <c r="B226" s="206" t="s">
        <v>792</v>
      </c>
      <c r="C226" s="177" t="s">
        <v>795</v>
      </c>
      <c r="D226" s="169" t="s">
        <v>764</v>
      </c>
      <c r="F226" s="169" t="str">
        <f t="shared" si="25"/>
        <v>け１０</v>
      </c>
      <c r="G226" s="169" t="str">
        <f t="shared" si="26"/>
        <v>山口真彦</v>
      </c>
      <c r="H226" s="183" t="s">
        <v>763</v>
      </c>
      <c r="I226" s="183" t="s">
        <v>193</v>
      </c>
      <c r="J226" s="184">
        <v>1988</v>
      </c>
      <c r="K226" s="180">
        <f t="shared" si="27"/>
        <v>34</v>
      </c>
      <c r="L226" s="173" t="str">
        <f t="shared" si="28"/>
        <v>OK</v>
      </c>
      <c r="M226" s="185" t="s">
        <v>768</v>
      </c>
    </row>
    <row r="227" spans="1:13" ht="13.5">
      <c r="A227" s="200" t="s">
        <v>796</v>
      </c>
      <c r="B227" s="188" t="s">
        <v>797</v>
      </c>
      <c r="C227" s="185" t="s">
        <v>798</v>
      </c>
      <c r="D227" s="177" t="s">
        <v>764</v>
      </c>
      <c r="F227" s="169" t="str">
        <f t="shared" si="25"/>
        <v>け１１</v>
      </c>
      <c r="G227" s="169" t="str">
        <f t="shared" si="26"/>
        <v>池尻陽香</v>
      </c>
      <c r="H227" s="183" t="s">
        <v>763</v>
      </c>
      <c r="I227" s="308" t="s">
        <v>292</v>
      </c>
      <c r="J227" s="180">
        <v>1994</v>
      </c>
      <c r="K227" s="180">
        <f t="shared" si="27"/>
        <v>28</v>
      </c>
      <c r="L227" s="173" t="str">
        <f t="shared" si="28"/>
        <v>OK</v>
      </c>
      <c r="M227" s="169" t="s">
        <v>799</v>
      </c>
    </row>
    <row r="228" spans="1:13" ht="13.5">
      <c r="A228" s="200" t="s">
        <v>800</v>
      </c>
      <c r="B228" s="188" t="s">
        <v>797</v>
      </c>
      <c r="C228" s="185" t="s">
        <v>801</v>
      </c>
      <c r="D228" s="177" t="s">
        <v>764</v>
      </c>
      <c r="F228" s="169" t="str">
        <f t="shared" si="25"/>
        <v>け１２</v>
      </c>
      <c r="G228" s="169" t="str">
        <f t="shared" si="26"/>
        <v>池尻姫欧</v>
      </c>
      <c r="H228" s="183" t="s">
        <v>763</v>
      </c>
      <c r="I228" s="308" t="s">
        <v>292</v>
      </c>
      <c r="J228" s="180">
        <v>1990</v>
      </c>
      <c r="K228" s="180">
        <f t="shared" si="27"/>
        <v>32</v>
      </c>
      <c r="L228" s="173" t="str">
        <f t="shared" si="28"/>
        <v>OK</v>
      </c>
      <c r="M228" s="169" t="s">
        <v>799</v>
      </c>
    </row>
    <row r="229" spans="1:13" ht="13.5">
      <c r="A229" s="200" t="s">
        <v>802</v>
      </c>
      <c r="B229" s="188" t="s">
        <v>803</v>
      </c>
      <c r="C229" s="185" t="s">
        <v>804</v>
      </c>
      <c r="D229" s="169" t="s">
        <v>764</v>
      </c>
      <c r="F229" s="169" t="str">
        <f t="shared" si="25"/>
        <v>け１３</v>
      </c>
      <c r="G229" s="177" t="str">
        <f t="shared" si="26"/>
        <v>福永裕美</v>
      </c>
      <c r="H229" s="183" t="s">
        <v>763</v>
      </c>
      <c r="I229" s="186" t="s">
        <v>292</v>
      </c>
      <c r="J229" s="184">
        <v>1963</v>
      </c>
      <c r="K229" s="180">
        <f t="shared" si="27"/>
        <v>59</v>
      </c>
      <c r="L229" s="173" t="str">
        <f t="shared" si="28"/>
        <v>OK</v>
      </c>
      <c r="M229" s="185" t="s">
        <v>768</v>
      </c>
    </row>
    <row r="230" spans="1:13" ht="13.5">
      <c r="A230" s="200" t="s">
        <v>805</v>
      </c>
      <c r="B230" s="188" t="s">
        <v>792</v>
      </c>
      <c r="C230" s="185" t="s">
        <v>806</v>
      </c>
      <c r="D230" s="169" t="s">
        <v>764</v>
      </c>
      <c r="F230" s="169" t="str">
        <f t="shared" si="25"/>
        <v>け１４</v>
      </c>
      <c r="G230" s="177" t="str">
        <f t="shared" si="26"/>
        <v>山口美由希</v>
      </c>
      <c r="H230" s="183" t="s">
        <v>763</v>
      </c>
      <c r="I230" s="186" t="s">
        <v>292</v>
      </c>
      <c r="J230" s="180">
        <v>1989</v>
      </c>
      <c r="K230" s="180">
        <f t="shared" si="27"/>
        <v>33</v>
      </c>
      <c r="L230" s="173" t="str">
        <f t="shared" si="28"/>
        <v>OK</v>
      </c>
      <c r="M230" s="185" t="s">
        <v>768</v>
      </c>
    </row>
    <row r="231" spans="1:13" ht="13.5">
      <c r="A231" s="200" t="s">
        <v>807</v>
      </c>
      <c r="B231" s="206" t="s">
        <v>808</v>
      </c>
      <c r="C231" s="169" t="s">
        <v>809</v>
      </c>
      <c r="D231" s="169" t="s">
        <v>764</v>
      </c>
      <c r="F231" s="169" t="str">
        <f t="shared" si="25"/>
        <v>け１５</v>
      </c>
      <c r="G231" s="169" t="str">
        <f t="shared" si="26"/>
        <v>福永一典</v>
      </c>
      <c r="H231" s="183" t="s">
        <v>763</v>
      </c>
      <c r="I231" s="183" t="s">
        <v>193</v>
      </c>
      <c r="J231" s="180">
        <v>1967</v>
      </c>
      <c r="K231" s="180">
        <f t="shared" si="27"/>
        <v>55</v>
      </c>
      <c r="L231" s="173" t="str">
        <f t="shared" si="28"/>
        <v>OK</v>
      </c>
      <c r="M231" s="169" t="s">
        <v>375</v>
      </c>
    </row>
    <row r="232" spans="1:13" ht="13.5">
      <c r="A232" s="200" t="s">
        <v>810</v>
      </c>
      <c r="B232" s="206" t="s">
        <v>811</v>
      </c>
      <c r="C232" s="206" t="s">
        <v>812</v>
      </c>
      <c r="D232" s="169" t="s">
        <v>764</v>
      </c>
      <c r="F232" s="169" t="str">
        <f t="shared" si="25"/>
        <v>け１６</v>
      </c>
      <c r="G232" s="169" t="str">
        <f t="shared" si="26"/>
        <v>小澤藤信</v>
      </c>
      <c r="H232" s="183" t="s">
        <v>763</v>
      </c>
      <c r="I232" s="183" t="s">
        <v>193</v>
      </c>
      <c r="J232" s="180">
        <v>1964</v>
      </c>
      <c r="K232" s="180">
        <f t="shared" si="27"/>
        <v>58</v>
      </c>
      <c r="L232" s="309" t="str">
        <f t="shared" si="28"/>
        <v>OK</v>
      </c>
      <c r="M232" s="169" t="s">
        <v>194</v>
      </c>
    </row>
    <row r="233" spans="1:13" ht="13.5">
      <c r="A233" s="200" t="s">
        <v>813</v>
      </c>
      <c r="B233" s="206" t="s">
        <v>814</v>
      </c>
      <c r="C233" s="206" t="s">
        <v>815</v>
      </c>
      <c r="D233" s="169" t="s">
        <v>764</v>
      </c>
      <c r="F233" s="169" t="str">
        <f t="shared" si="25"/>
        <v>け１７</v>
      </c>
      <c r="G233" s="169" t="str">
        <f t="shared" si="26"/>
        <v>疋田之宏</v>
      </c>
      <c r="H233" s="183" t="s">
        <v>763</v>
      </c>
      <c r="I233" s="183" t="s">
        <v>193</v>
      </c>
      <c r="J233" s="180">
        <v>1960</v>
      </c>
      <c r="K233" s="180">
        <f t="shared" si="27"/>
        <v>62</v>
      </c>
      <c r="L233" s="309" t="str">
        <f t="shared" si="28"/>
        <v>OK</v>
      </c>
      <c r="M233" s="188" t="s">
        <v>3</v>
      </c>
    </row>
    <row r="234" spans="1:17" ht="13.5">
      <c r="A234" s="200" t="s">
        <v>816</v>
      </c>
      <c r="B234" s="206" t="s">
        <v>817</v>
      </c>
      <c r="C234" s="206" t="s">
        <v>818</v>
      </c>
      <c r="D234" s="169" t="s">
        <v>764</v>
      </c>
      <c r="F234" s="169" t="str">
        <f t="shared" si="25"/>
        <v>け１８</v>
      </c>
      <c r="G234" s="169" t="str">
        <f t="shared" si="26"/>
        <v>朝日尚紀</v>
      </c>
      <c r="H234" s="183" t="s">
        <v>763</v>
      </c>
      <c r="I234" s="183" t="s">
        <v>193</v>
      </c>
      <c r="J234" s="180">
        <v>1983</v>
      </c>
      <c r="K234" s="180">
        <f t="shared" si="27"/>
        <v>39</v>
      </c>
      <c r="L234" s="173" t="str">
        <f>IF(G234="","",IF(COUNTIF($G$15:$G$488,G234)&gt;1,"2重登録","OK"))</f>
        <v>OK</v>
      </c>
      <c r="M234" s="169" t="s">
        <v>819</v>
      </c>
      <c r="O234" s="187"/>
      <c r="P234" s="187"/>
      <c r="Q234" s="187"/>
    </row>
    <row r="235" spans="1:17" ht="13.5">
      <c r="A235" s="200" t="s">
        <v>820</v>
      </c>
      <c r="B235" s="188" t="s">
        <v>817</v>
      </c>
      <c r="C235" s="188" t="s">
        <v>821</v>
      </c>
      <c r="D235" s="169" t="s">
        <v>764</v>
      </c>
      <c r="F235" s="169" t="str">
        <f t="shared" si="25"/>
        <v>け１９</v>
      </c>
      <c r="G235" s="169" t="str">
        <f t="shared" si="26"/>
        <v>朝日智美</v>
      </c>
      <c r="H235" s="183" t="s">
        <v>763</v>
      </c>
      <c r="I235" s="186" t="s">
        <v>292</v>
      </c>
      <c r="J235" s="180">
        <v>1983</v>
      </c>
      <c r="K235" s="180">
        <f t="shared" si="27"/>
        <v>39</v>
      </c>
      <c r="L235" s="169" t="str">
        <f>IF(G235="","",IF(COUNTIF($G$15:$G$391,G235)&gt;1,"2重登録","OK"))</f>
        <v>OK</v>
      </c>
      <c r="M235" s="169" t="s">
        <v>819</v>
      </c>
      <c r="N235" s="187"/>
      <c r="O235" s="187"/>
      <c r="P235" s="187"/>
      <c r="Q235" s="187"/>
    </row>
    <row r="236" spans="1:13" ht="13.5">
      <c r="A236" s="200" t="s">
        <v>822</v>
      </c>
      <c r="B236" s="177" t="s">
        <v>665</v>
      </c>
      <c r="C236" s="177" t="s">
        <v>823</v>
      </c>
      <c r="D236" s="169" t="s">
        <v>764</v>
      </c>
      <c r="F236" s="169" t="str">
        <f t="shared" si="25"/>
        <v>け２０</v>
      </c>
      <c r="G236" s="169" t="str">
        <f t="shared" si="26"/>
        <v>山本健治</v>
      </c>
      <c r="H236" s="183" t="s">
        <v>763</v>
      </c>
      <c r="I236" s="183" t="s">
        <v>193</v>
      </c>
      <c r="J236" s="184">
        <v>1971</v>
      </c>
      <c r="K236" s="180">
        <f t="shared" si="27"/>
        <v>51</v>
      </c>
      <c r="L236" s="173" t="str">
        <f>IF(G236="","",IF(COUNTIF($G$47:$G$513,G236)&gt;1,"2重登録","OK"))</f>
        <v>OK</v>
      </c>
      <c r="M236" s="169" t="s">
        <v>824</v>
      </c>
    </row>
    <row r="237" spans="1:13" ht="13.5">
      <c r="A237" s="200" t="s">
        <v>825</v>
      </c>
      <c r="B237" s="206" t="s">
        <v>826</v>
      </c>
      <c r="C237" s="177" t="s">
        <v>827</v>
      </c>
      <c r="D237" s="169" t="s">
        <v>764</v>
      </c>
      <c r="F237" s="169" t="str">
        <f t="shared" si="25"/>
        <v>け２１</v>
      </c>
      <c r="G237" s="169" t="str">
        <f t="shared" si="26"/>
        <v>本多勇輝</v>
      </c>
      <c r="H237" s="183" t="s">
        <v>763</v>
      </c>
      <c r="I237" s="183" t="s">
        <v>252</v>
      </c>
      <c r="J237" s="180">
        <v>1989</v>
      </c>
      <c r="K237" s="180">
        <f t="shared" si="27"/>
        <v>33</v>
      </c>
      <c r="L237" s="173" t="str">
        <f>IF(G237="","",IF(COUNTIF($G$15:$G$391,G237)&gt;1,"2重登録","OK"))</f>
        <v>OK</v>
      </c>
      <c r="M237" s="169" t="s">
        <v>799</v>
      </c>
    </row>
    <row r="238" spans="1:14" ht="13.5">
      <c r="A238" s="200" t="s">
        <v>828</v>
      </c>
      <c r="B238" s="206" t="s">
        <v>454</v>
      </c>
      <c r="C238" s="177" t="s">
        <v>829</v>
      </c>
      <c r="D238" s="169" t="s">
        <v>764</v>
      </c>
      <c r="F238" s="169" t="str">
        <f t="shared" si="25"/>
        <v>け２２</v>
      </c>
      <c r="G238" s="169" t="str">
        <f t="shared" si="26"/>
        <v>澤田浩一</v>
      </c>
      <c r="H238" s="183" t="s">
        <v>763</v>
      </c>
      <c r="I238" s="183" t="s">
        <v>252</v>
      </c>
      <c r="J238" s="184">
        <v>1960</v>
      </c>
      <c r="K238" s="180">
        <f t="shared" si="27"/>
        <v>62</v>
      </c>
      <c r="L238" s="173" t="str">
        <f>IF(G238="","",IF(COUNTIF($G$15:$G$391,G238)&gt;1,"2重登録","OK"))</f>
        <v>OK</v>
      </c>
      <c r="M238" s="310" t="s">
        <v>194</v>
      </c>
      <c r="N238" s="310"/>
    </row>
    <row r="239" spans="1:13" ht="13.5">
      <c r="A239" s="200" t="s">
        <v>830</v>
      </c>
      <c r="B239" s="206" t="s">
        <v>831</v>
      </c>
      <c r="C239" s="177" t="s">
        <v>832</v>
      </c>
      <c r="D239" s="169" t="s">
        <v>764</v>
      </c>
      <c r="F239" s="169" t="str">
        <f t="shared" si="25"/>
        <v>け２３</v>
      </c>
      <c r="G239" s="169" t="str">
        <f t="shared" si="26"/>
        <v>堤泰彦</v>
      </c>
      <c r="H239" s="183" t="s">
        <v>763</v>
      </c>
      <c r="I239" s="183" t="s">
        <v>252</v>
      </c>
      <c r="J239" s="184">
        <v>1987</v>
      </c>
      <c r="K239" s="180">
        <f t="shared" si="27"/>
        <v>35</v>
      </c>
      <c r="L239" s="173" t="str">
        <f>IF(G239="","",IF(COUNTIF($G$15:$G$391,G239)&gt;1,"2重登録","OK"))</f>
        <v>OK</v>
      </c>
      <c r="M239" s="189" t="s">
        <v>414</v>
      </c>
    </row>
    <row r="240" spans="1:13" ht="13.5">
      <c r="A240" s="200" t="s">
        <v>833</v>
      </c>
      <c r="B240" s="206" t="s">
        <v>834</v>
      </c>
      <c r="C240" s="177" t="s">
        <v>835</v>
      </c>
      <c r="D240" s="169" t="s">
        <v>764</v>
      </c>
      <c r="E240" s="169"/>
      <c r="F240" s="169" t="str">
        <f t="shared" si="25"/>
        <v>け２４</v>
      </c>
      <c r="G240" s="169" t="str">
        <f t="shared" si="26"/>
        <v>新谷良</v>
      </c>
      <c r="H240" s="183" t="s">
        <v>763</v>
      </c>
      <c r="I240" s="183" t="s">
        <v>252</v>
      </c>
      <c r="J240" s="184">
        <v>1984</v>
      </c>
      <c r="K240" s="180">
        <f t="shared" si="27"/>
        <v>38</v>
      </c>
      <c r="L240" s="173" t="str">
        <f>IF(G240="","",IF(COUNTIF($G$15:$G$391,G240)&gt;1,"2重登録","OK"))</f>
        <v>OK</v>
      </c>
      <c r="M240" s="187" t="s">
        <v>248</v>
      </c>
    </row>
    <row r="241" spans="1:13" ht="15.75" customHeight="1">
      <c r="A241" s="200" t="s">
        <v>836</v>
      </c>
      <c r="B241" s="188" t="s">
        <v>837</v>
      </c>
      <c r="C241" s="188" t="s">
        <v>838</v>
      </c>
      <c r="D241" s="169" t="s">
        <v>764</v>
      </c>
      <c r="E241" s="169"/>
      <c r="F241" s="169" t="str">
        <f t="shared" si="25"/>
        <v>け２５</v>
      </c>
      <c r="G241" s="169" t="str">
        <f t="shared" si="26"/>
        <v>谷寿子</v>
      </c>
      <c r="H241" s="183" t="s">
        <v>763</v>
      </c>
      <c r="I241" s="186" t="s">
        <v>292</v>
      </c>
      <c r="J241" s="180">
        <v>1960</v>
      </c>
      <c r="K241" s="180">
        <f t="shared" si="27"/>
        <v>62</v>
      </c>
      <c r="L241" s="173" t="str">
        <f>IF(G241="","",IF(COUNTIF($G$15:$G$391,G241)&gt;1,"2重登録","OK"))</f>
        <v>OK</v>
      </c>
      <c r="M241" s="185" t="s">
        <v>768</v>
      </c>
    </row>
    <row r="242" spans="1:13" ht="15.75" customHeight="1">
      <c r="A242" s="200"/>
      <c r="B242" s="188"/>
      <c r="C242" s="177"/>
      <c r="H242" s="183"/>
      <c r="I242" s="183"/>
      <c r="J242" s="184"/>
      <c r="L242" s="173"/>
      <c r="M242" s="189"/>
    </row>
    <row r="243" spans="1:12" ht="15.75" customHeight="1">
      <c r="A243" s="200"/>
      <c r="L243" s="309"/>
    </row>
    <row r="244" spans="1:17" ht="13.5">
      <c r="A244" s="311"/>
      <c r="B244" s="312" t="s">
        <v>839</v>
      </c>
      <c r="C244" s="312"/>
      <c r="D244" s="313" t="s">
        <v>840</v>
      </c>
      <c r="E244" s="187"/>
      <c r="H244" s="183"/>
      <c r="I244" s="183"/>
      <c r="L244" s="173">
        <f>IF(G244="","",IF(COUNTIF($G$1:$G$6,G244)&gt;1,"2重登録","OK"))</f>
      </c>
      <c r="O244" s="187"/>
      <c r="P244" s="187">
        <f>COUNTIF($O$7:$O$33,"〇")</f>
        <v>0</v>
      </c>
      <c r="Q244" s="169"/>
    </row>
    <row r="245" spans="1:17" ht="13.5">
      <c r="A245" s="182"/>
      <c r="B245" s="312"/>
      <c r="C245" s="312"/>
      <c r="D245" s="187"/>
      <c r="E245" s="187"/>
      <c r="H245" s="169" t="s">
        <v>184</v>
      </c>
      <c r="I245" s="172" t="s">
        <v>185</v>
      </c>
      <c r="J245" s="172"/>
      <c r="K245" s="172"/>
      <c r="L245" s="172"/>
      <c r="O245" s="187"/>
      <c r="P245" s="187">
        <f>COUNTIF($O$7:$O$33,"×")</f>
        <v>0</v>
      </c>
      <c r="Q245" s="169"/>
    </row>
    <row r="246" spans="1:17" ht="13.5">
      <c r="A246" s="182"/>
      <c r="B246" s="209" t="s">
        <v>841</v>
      </c>
      <c r="C246" s="169"/>
      <c r="D246" s="279" t="s">
        <v>187</v>
      </c>
      <c r="H246" s="175">
        <f>COUNTIF(M248:M274,"東近江市")</f>
        <v>7</v>
      </c>
      <c r="I246" s="176">
        <f>H246/COUNTA(M248:M270)</f>
        <v>0.30434782608695654</v>
      </c>
      <c r="J246" s="176"/>
      <c r="K246" s="176"/>
      <c r="L246" s="176"/>
      <c r="O246" s="187"/>
      <c r="P246" s="187">
        <f>COUNTIF($O$7:$O$33,"△")</f>
        <v>0</v>
      </c>
      <c r="Q246" s="169"/>
    </row>
    <row r="247" spans="1:17" ht="13.5">
      <c r="A247" s="182"/>
      <c r="B247" s="209" t="s">
        <v>842</v>
      </c>
      <c r="C247" s="209"/>
      <c r="D247" s="304" t="s">
        <v>189</v>
      </c>
      <c r="I247" s="176"/>
      <c r="J247" s="176"/>
      <c r="K247" s="176"/>
      <c r="L247" s="176"/>
      <c r="O247" s="314" t="s">
        <v>843</v>
      </c>
      <c r="P247" s="314" t="s">
        <v>844</v>
      </c>
      <c r="Q247" s="169"/>
    </row>
    <row r="248" spans="1:16" ht="13.5">
      <c r="A248" s="315" t="s">
        <v>845</v>
      </c>
      <c r="B248" s="316" t="s">
        <v>846</v>
      </c>
      <c r="C248" s="316" t="s">
        <v>847</v>
      </c>
      <c r="D248" s="209" t="s">
        <v>841</v>
      </c>
      <c r="E248" s="283"/>
      <c r="F248" s="169" t="str">
        <f t="shared" si="25"/>
        <v>む０１</v>
      </c>
      <c r="G248" s="317" t="str">
        <f aca="true" t="shared" si="29" ref="G248:G274">B248&amp;C248</f>
        <v>岡川謙二</v>
      </c>
      <c r="H248" s="318" t="s">
        <v>842</v>
      </c>
      <c r="I248" s="283" t="s">
        <v>193</v>
      </c>
      <c r="J248" s="283">
        <v>1967</v>
      </c>
      <c r="K248" s="181">
        <f>IF(J248="","",(2022-J248))</f>
        <v>55</v>
      </c>
      <c r="L248" s="173" t="str">
        <f aca="true" t="shared" si="30" ref="L248:L255">IF(G248="","",IF(COUNTIF($G$7:$G$568,G248)&gt;1,"2重登録","OK"))</f>
        <v>OK</v>
      </c>
      <c r="M248" s="283" t="s">
        <v>375</v>
      </c>
      <c r="O248" s="319" t="s">
        <v>848</v>
      </c>
      <c r="P248" s="319" t="s">
        <v>848</v>
      </c>
    </row>
    <row r="249" spans="1:16" ht="13.5">
      <c r="A249" s="315" t="s">
        <v>849</v>
      </c>
      <c r="B249" s="320" t="s">
        <v>850</v>
      </c>
      <c r="C249" s="316" t="s">
        <v>851</v>
      </c>
      <c r="D249" s="209" t="s">
        <v>841</v>
      </c>
      <c r="E249" s="283"/>
      <c r="F249" s="169" t="str">
        <f t="shared" si="25"/>
        <v>む０２</v>
      </c>
      <c r="G249" s="317" t="str">
        <f t="shared" si="29"/>
        <v>徳永剛</v>
      </c>
      <c r="H249" s="318" t="s">
        <v>842</v>
      </c>
      <c r="I249" s="283" t="s">
        <v>193</v>
      </c>
      <c r="J249" s="283">
        <v>1966</v>
      </c>
      <c r="K249" s="181">
        <f aca="true" t="shared" si="31" ref="K249:K274">IF(J249="","",(2022-J249))</f>
        <v>56</v>
      </c>
      <c r="L249" s="173" t="str">
        <f t="shared" si="30"/>
        <v>OK</v>
      </c>
      <c r="M249" s="283" t="s">
        <v>852</v>
      </c>
      <c r="O249" s="319" t="s">
        <v>848</v>
      </c>
      <c r="P249" s="319" t="s">
        <v>848</v>
      </c>
    </row>
    <row r="250" spans="1:17" ht="13.5">
      <c r="A250" s="315" t="s">
        <v>853</v>
      </c>
      <c r="B250" s="316" t="s">
        <v>854</v>
      </c>
      <c r="C250" s="316" t="s">
        <v>855</v>
      </c>
      <c r="D250" s="209" t="s">
        <v>841</v>
      </c>
      <c r="E250" s="283"/>
      <c r="F250" s="169" t="str">
        <f t="shared" si="25"/>
        <v>む０３</v>
      </c>
      <c r="G250" s="317" t="str">
        <f t="shared" si="29"/>
        <v>杉山邦夫</v>
      </c>
      <c r="H250" s="318" t="s">
        <v>842</v>
      </c>
      <c r="I250" s="283" t="s">
        <v>193</v>
      </c>
      <c r="J250" s="283">
        <v>1950</v>
      </c>
      <c r="K250" s="181">
        <f t="shared" si="31"/>
        <v>72</v>
      </c>
      <c r="L250" s="173" t="str">
        <f t="shared" si="30"/>
        <v>OK</v>
      </c>
      <c r="M250" s="283" t="s">
        <v>856</v>
      </c>
      <c r="N250" s="187"/>
      <c r="O250" s="319" t="s">
        <v>848</v>
      </c>
      <c r="P250" s="319" t="s">
        <v>848</v>
      </c>
      <c r="Q250" s="187"/>
    </row>
    <row r="251" spans="1:17" ht="13.5">
      <c r="A251" s="315" t="s">
        <v>857</v>
      </c>
      <c r="B251" s="316" t="s">
        <v>770</v>
      </c>
      <c r="C251" s="316" t="s">
        <v>858</v>
      </c>
      <c r="D251" s="209" t="s">
        <v>841</v>
      </c>
      <c r="E251" s="283"/>
      <c r="F251" s="169" t="str">
        <f t="shared" si="25"/>
        <v>む０４</v>
      </c>
      <c r="G251" s="317" t="str">
        <f t="shared" si="29"/>
        <v>川上英二</v>
      </c>
      <c r="H251" s="318" t="s">
        <v>842</v>
      </c>
      <c r="I251" s="283" t="s">
        <v>193</v>
      </c>
      <c r="J251" s="283">
        <v>1963</v>
      </c>
      <c r="K251" s="181">
        <f t="shared" si="31"/>
        <v>59</v>
      </c>
      <c r="L251" s="173" t="str">
        <f t="shared" si="30"/>
        <v>OK</v>
      </c>
      <c r="M251" s="321" t="s">
        <v>768</v>
      </c>
      <c r="N251" s="187"/>
      <c r="O251" s="319" t="s">
        <v>848</v>
      </c>
      <c r="P251" s="319" t="s">
        <v>848</v>
      </c>
      <c r="Q251" s="187"/>
    </row>
    <row r="252" spans="1:17" ht="13.5">
      <c r="A252" s="315" t="s">
        <v>859</v>
      </c>
      <c r="B252" s="316" t="s">
        <v>860</v>
      </c>
      <c r="C252" s="316" t="s">
        <v>861</v>
      </c>
      <c r="D252" s="209" t="s">
        <v>841</v>
      </c>
      <c r="E252" s="283"/>
      <c r="F252" s="169" t="str">
        <f t="shared" si="25"/>
        <v>む０５</v>
      </c>
      <c r="G252" s="317" t="str">
        <f t="shared" si="29"/>
        <v>泉谷純也</v>
      </c>
      <c r="H252" s="318" t="s">
        <v>842</v>
      </c>
      <c r="I252" s="283" t="s">
        <v>193</v>
      </c>
      <c r="J252" s="283">
        <v>1982</v>
      </c>
      <c r="K252" s="181">
        <f t="shared" si="31"/>
        <v>40</v>
      </c>
      <c r="L252" s="173" t="str">
        <f t="shared" si="30"/>
        <v>OK</v>
      </c>
      <c r="M252" s="321" t="s">
        <v>768</v>
      </c>
      <c r="N252" s="187"/>
      <c r="O252" s="319" t="s">
        <v>848</v>
      </c>
      <c r="P252" s="319" t="s">
        <v>848</v>
      </c>
      <c r="Q252" s="187"/>
    </row>
    <row r="253" spans="1:17" ht="13.5">
      <c r="A253" s="315" t="s">
        <v>862</v>
      </c>
      <c r="B253" s="316" t="s">
        <v>863</v>
      </c>
      <c r="C253" s="316" t="s">
        <v>864</v>
      </c>
      <c r="D253" s="209" t="s">
        <v>841</v>
      </c>
      <c r="E253" s="283"/>
      <c r="F253" s="169" t="str">
        <f t="shared" si="25"/>
        <v>む０６</v>
      </c>
      <c r="G253" s="317" t="str">
        <f t="shared" si="29"/>
        <v>浅田隆昭</v>
      </c>
      <c r="H253" s="318" t="s">
        <v>842</v>
      </c>
      <c r="I253" s="283" t="s">
        <v>193</v>
      </c>
      <c r="J253" s="283">
        <v>1964</v>
      </c>
      <c r="K253" s="181">
        <f t="shared" si="31"/>
        <v>58</v>
      </c>
      <c r="L253" s="173" t="str">
        <f t="shared" si="30"/>
        <v>OK</v>
      </c>
      <c r="M253" s="283" t="s">
        <v>799</v>
      </c>
      <c r="N253" s="187"/>
      <c r="O253" s="319" t="s">
        <v>848</v>
      </c>
      <c r="P253" s="319" t="s">
        <v>848</v>
      </c>
      <c r="Q253" s="187"/>
    </row>
    <row r="254" spans="1:17" ht="13.5">
      <c r="A254" s="315" t="s">
        <v>865</v>
      </c>
      <c r="B254" s="316" t="s">
        <v>866</v>
      </c>
      <c r="C254" s="316" t="s">
        <v>867</v>
      </c>
      <c r="D254" s="209" t="s">
        <v>841</v>
      </c>
      <c r="E254" s="283"/>
      <c r="F254" s="169" t="str">
        <f t="shared" si="25"/>
        <v>む０７</v>
      </c>
      <c r="G254" s="317" t="str">
        <f t="shared" si="29"/>
        <v>森永洋介</v>
      </c>
      <c r="H254" s="318" t="s">
        <v>842</v>
      </c>
      <c r="I254" s="283" t="s">
        <v>193</v>
      </c>
      <c r="J254" s="283">
        <v>1986</v>
      </c>
      <c r="K254" s="181">
        <f t="shared" si="31"/>
        <v>36</v>
      </c>
      <c r="L254" s="173" t="str">
        <f t="shared" si="30"/>
        <v>OK</v>
      </c>
      <c r="M254" s="283" t="s">
        <v>375</v>
      </c>
      <c r="N254" s="187"/>
      <c r="O254" s="319" t="s">
        <v>848</v>
      </c>
      <c r="P254" s="319" t="s">
        <v>848</v>
      </c>
      <c r="Q254" s="187"/>
    </row>
    <row r="255" spans="1:17" ht="13.5">
      <c r="A255" s="315" t="s">
        <v>868</v>
      </c>
      <c r="B255" s="316" t="s">
        <v>869</v>
      </c>
      <c r="C255" s="316" t="s">
        <v>870</v>
      </c>
      <c r="D255" s="209" t="s">
        <v>841</v>
      </c>
      <c r="E255" s="283"/>
      <c r="F255" s="169" t="str">
        <f t="shared" si="25"/>
        <v>む０８</v>
      </c>
      <c r="G255" s="317" t="str">
        <f t="shared" si="29"/>
        <v>辰巳悟朗</v>
      </c>
      <c r="H255" s="318" t="s">
        <v>842</v>
      </c>
      <c r="I255" s="283" t="s">
        <v>193</v>
      </c>
      <c r="J255" s="283">
        <v>1974</v>
      </c>
      <c r="K255" s="181">
        <f t="shared" si="31"/>
        <v>48</v>
      </c>
      <c r="L255" s="173" t="str">
        <f t="shared" si="30"/>
        <v>OK</v>
      </c>
      <c r="M255" s="283" t="s">
        <v>824</v>
      </c>
      <c r="N255" s="187"/>
      <c r="O255" s="319" t="s">
        <v>848</v>
      </c>
      <c r="P255" s="319" t="s">
        <v>848</v>
      </c>
      <c r="Q255" s="187"/>
    </row>
    <row r="256" spans="1:17" s="325" customFormat="1" ht="13.5">
      <c r="A256" s="315" t="s">
        <v>871</v>
      </c>
      <c r="B256" s="322" t="s">
        <v>872</v>
      </c>
      <c r="C256" s="323" t="s">
        <v>873</v>
      </c>
      <c r="D256" s="209" t="s">
        <v>841</v>
      </c>
      <c r="E256" s="283"/>
      <c r="F256" s="169" t="str">
        <f t="shared" si="25"/>
        <v>む０９</v>
      </c>
      <c r="G256" s="324" t="str">
        <f t="shared" si="29"/>
        <v>堀田明子</v>
      </c>
      <c r="H256" s="318" t="s">
        <v>842</v>
      </c>
      <c r="I256" s="308" t="s">
        <v>292</v>
      </c>
      <c r="J256" s="283">
        <v>1970</v>
      </c>
      <c r="K256" s="181">
        <f t="shared" si="31"/>
        <v>52</v>
      </c>
      <c r="L256" s="173" t="str">
        <f>IF(G256="","",IF(COUNTIF($G$7:$G$633,G256)&gt;1,"2重登録","OK"))</f>
        <v>OK</v>
      </c>
      <c r="M256" s="321" t="s">
        <v>768</v>
      </c>
      <c r="N256" s="187"/>
      <c r="O256" s="319" t="s">
        <v>848</v>
      </c>
      <c r="P256" s="319" t="s">
        <v>848</v>
      </c>
      <c r="Q256" s="187"/>
    </row>
    <row r="257" spans="1:17" s="325" customFormat="1" ht="13.5">
      <c r="A257" s="315" t="s">
        <v>874</v>
      </c>
      <c r="B257" s="323" t="s">
        <v>875</v>
      </c>
      <c r="C257" s="323" t="s">
        <v>876</v>
      </c>
      <c r="D257" s="209" t="s">
        <v>841</v>
      </c>
      <c r="E257" s="283"/>
      <c r="F257" s="169" t="str">
        <f t="shared" si="25"/>
        <v>む１０</v>
      </c>
      <c r="G257" s="324" t="str">
        <f t="shared" si="29"/>
        <v>大脇和世</v>
      </c>
      <c r="H257" s="318" t="s">
        <v>842</v>
      </c>
      <c r="I257" s="308" t="s">
        <v>292</v>
      </c>
      <c r="J257" s="283">
        <v>1970</v>
      </c>
      <c r="K257" s="181">
        <f t="shared" si="31"/>
        <v>52</v>
      </c>
      <c r="L257" s="173" t="str">
        <f aca="true" t="shared" si="32" ref="L257:L270">IF(G257="","",IF(COUNTIF($G$7:$G$568,G257)&gt;1,"2重登録","OK"))</f>
        <v>OK</v>
      </c>
      <c r="M257" s="283" t="s">
        <v>877</v>
      </c>
      <c r="N257" s="187"/>
      <c r="O257" s="319" t="s">
        <v>848</v>
      </c>
      <c r="P257" s="319" t="s">
        <v>848</v>
      </c>
      <c r="Q257" s="187"/>
    </row>
    <row r="258" spans="1:17" s="325" customFormat="1" ht="13.5">
      <c r="A258" s="315" t="s">
        <v>878</v>
      </c>
      <c r="B258" s="326" t="s">
        <v>879</v>
      </c>
      <c r="C258" s="327" t="s">
        <v>880</v>
      </c>
      <c r="D258" s="209" t="s">
        <v>841</v>
      </c>
      <c r="E258" s="187"/>
      <c r="F258" s="169" t="str">
        <f t="shared" si="25"/>
        <v>む１１</v>
      </c>
      <c r="G258" s="324" t="str">
        <f t="shared" si="29"/>
        <v>村田彩子</v>
      </c>
      <c r="H258" s="318" t="s">
        <v>842</v>
      </c>
      <c r="I258" s="328" t="s">
        <v>292</v>
      </c>
      <c r="J258" s="279">
        <v>1968</v>
      </c>
      <c r="K258" s="181">
        <f t="shared" si="31"/>
        <v>54</v>
      </c>
      <c r="L258" s="279" t="str">
        <f t="shared" si="32"/>
        <v>OK</v>
      </c>
      <c r="M258" s="258" t="s">
        <v>375</v>
      </c>
      <c r="N258" s="187"/>
      <c r="O258" s="319" t="s">
        <v>848</v>
      </c>
      <c r="P258" s="319" t="s">
        <v>848</v>
      </c>
      <c r="Q258" s="187"/>
    </row>
    <row r="259" spans="1:17" s="325" customFormat="1" ht="13.5">
      <c r="A259" s="315" t="s">
        <v>881</v>
      </c>
      <c r="B259" s="327" t="s">
        <v>882</v>
      </c>
      <c r="C259" s="329" t="s">
        <v>883</v>
      </c>
      <c r="D259" s="209" t="s">
        <v>841</v>
      </c>
      <c r="E259" s="187"/>
      <c r="F259" s="169" t="str">
        <f t="shared" si="25"/>
        <v>む１２</v>
      </c>
      <c r="G259" s="324" t="str">
        <f t="shared" si="29"/>
        <v>村川庸子</v>
      </c>
      <c r="H259" s="318" t="s">
        <v>842</v>
      </c>
      <c r="I259" s="328" t="s">
        <v>292</v>
      </c>
      <c r="J259" s="279">
        <v>1969</v>
      </c>
      <c r="K259" s="181">
        <f t="shared" si="31"/>
        <v>53</v>
      </c>
      <c r="L259" s="279" t="str">
        <f t="shared" si="32"/>
        <v>OK</v>
      </c>
      <c r="M259" s="258" t="s">
        <v>877</v>
      </c>
      <c r="N259" s="187"/>
      <c r="O259" s="319" t="s">
        <v>848</v>
      </c>
      <c r="P259" s="319" t="s">
        <v>848</v>
      </c>
      <c r="Q259" s="187"/>
    </row>
    <row r="260" spans="1:17" s="325" customFormat="1" ht="13.5">
      <c r="A260" s="315" t="s">
        <v>884</v>
      </c>
      <c r="B260" s="279" t="s">
        <v>885</v>
      </c>
      <c r="C260" s="279" t="s">
        <v>886</v>
      </c>
      <c r="D260" s="209" t="s">
        <v>841</v>
      </c>
      <c r="E260" s="187"/>
      <c r="F260" s="169" t="str">
        <f t="shared" si="25"/>
        <v>む１３</v>
      </c>
      <c r="G260" s="324" t="str">
        <f t="shared" si="29"/>
        <v>西村国太郎</v>
      </c>
      <c r="H260" s="318" t="s">
        <v>842</v>
      </c>
      <c r="I260" s="279" t="s">
        <v>193</v>
      </c>
      <c r="J260" s="279">
        <v>1942</v>
      </c>
      <c r="K260" s="181">
        <f t="shared" si="31"/>
        <v>80</v>
      </c>
      <c r="L260" s="279" t="str">
        <f t="shared" si="32"/>
        <v>OK</v>
      </c>
      <c r="M260" s="189" t="s">
        <v>768</v>
      </c>
      <c r="N260" s="187"/>
      <c r="O260" s="319" t="s">
        <v>848</v>
      </c>
      <c r="P260" s="319" t="s">
        <v>848</v>
      </c>
      <c r="Q260" s="187"/>
    </row>
    <row r="261" spans="1:17" s="325" customFormat="1" ht="13.5">
      <c r="A261" s="315" t="s">
        <v>887</v>
      </c>
      <c r="B261" s="189" t="s">
        <v>888</v>
      </c>
      <c r="C261" s="189" t="s">
        <v>889</v>
      </c>
      <c r="D261" s="209" t="s">
        <v>841</v>
      </c>
      <c r="E261" s="187"/>
      <c r="F261" s="169" t="str">
        <f t="shared" si="25"/>
        <v>む１４</v>
      </c>
      <c r="G261" s="324" t="str">
        <f t="shared" si="29"/>
        <v>藤原まい</v>
      </c>
      <c r="H261" s="318" t="s">
        <v>842</v>
      </c>
      <c r="I261" s="327" t="s">
        <v>292</v>
      </c>
      <c r="J261" s="279">
        <v>1992</v>
      </c>
      <c r="K261" s="181">
        <f t="shared" si="31"/>
        <v>30</v>
      </c>
      <c r="L261" s="279" t="str">
        <f t="shared" si="32"/>
        <v>OK</v>
      </c>
      <c r="M261" s="330" t="s">
        <v>504</v>
      </c>
      <c r="N261" s="187"/>
      <c r="O261" s="319" t="s">
        <v>848</v>
      </c>
      <c r="P261" s="319" t="s">
        <v>848</v>
      </c>
      <c r="Q261" s="187"/>
    </row>
    <row r="262" spans="1:17" s="325" customFormat="1" ht="13.5">
      <c r="A262" s="315" t="s">
        <v>890</v>
      </c>
      <c r="B262" s="279" t="s">
        <v>891</v>
      </c>
      <c r="C262" s="258" t="s">
        <v>892</v>
      </c>
      <c r="D262" s="209" t="s">
        <v>841</v>
      </c>
      <c r="E262" s="187"/>
      <c r="F262" s="169" t="str">
        <f t="shared" si="25"/>
        <v>む１５</v>
      </c>
      <c r="G262" s="331" t="str">
        <f t="shared" si="29"/>
        <v>並河康訓</v>
      </c>
      <c r="H262" s="318" t="s">
        <v>842</v>
      </c>
      <c r="I262" s="279" t="s">
        <v>193</v>
      </c>
      <c r="J262" s="279">
        <v>1959</v>
      </c>
      <c r="K262" s="181">
        <f t="shared" si="31"/>
        <v>63</v>
      </c>
      <c r="L262" s="279" t="str">
        <f t="shared" si="32"/>
        <v>OK</v>
      </c>
      <c r="M262" s="283" t="s">
        <v>893</v>
      </c>
      <c r="N262" s="187"/>
      <c r="O262" s="332" t="s">
        <v>848</v>
      </c>
      <c r="P262" s="332" t="s">
        <v>848</v>
      </c>
      <c r="Q262" s="187"/>
    </row>
    <row r="263" spans="1:17" s="325" customFormat="1" ht="13.5">
      <c r="A263" s="315" t="s">
        <v>894</v>
      </c>
      <c r="B263" s="327" t="s">
        <v>895</v>
      </c>
      <c r="C263" s="327" t="s">
        <v>896</v>
      </c>
      <c r="D263" s="209" t="s">
        <v>841</v>
      </c>
      <c r="E263" s="187"/>
      <c r="F263" s="169" t="str">
        <f t="shared" si="25"/>
        <v>む１６</v>
      </c>
      <c r="G263" s="324" t="str">
        <f t="shared" si="29"/>
        <v>川上美弥子</v>
      </c>
      <c r="H263" s="318" t="s">
        <v>842</v>
      </c>
      <c r="I263" s="327" t="s">
        <v>292</v>
      </c>
      <c r="J263" s="279">
        <v>1971</v>
      </c>
      <c r="K263" s="181">
        <f t="shared" si="31"/>
        <v>51</v>
      </c>
      <c r="L263" s="279" t="str">
        <f t="shared" si="32"/>
        <v>OK</v>
      </c>
      <c r="M263" s="333" t="s">
        <v>768</v>
      </c>
      <c r="N263" s="187"/>
      <c r="O263" s="334" t="s">
        <v>848</v>
      </c>
      <c r="P263" s="334" t="s">
        <v>848</v>
      </c>
      <c r="Q263" s="187"/>
    </row>
    <row r="264" spans="1:17" s="325" customFormat="1" ht="13.5">
      <c r="A264" s="315" t="s">
        <v>897</v>
      </c>
      <c r="B264" s="335" t="s">
        <v>898</v>
      </c>
      <c r="C264" s="335" t="s">
        <v>899</v>
      </c>
      <c r="D264" s="209" t="s">
        <v>841</v>
      </c>
      <c r="E264" s="177"/>
      <c r="F264" s="169" t="str">
        <f t="shared" si="25"/>
        <v>む１７</v>
      </c>
      <c r="G264" s="336" t="str">
        <f t="shared" si="29"/>
        <v>的場弘明</v>
      </c>
      <c r="H264" s="318" t="s">
        <v>842</v>
      </c>
      <c r="I264" s="209" t="s">
        <v>252</v>
      </c>
      <c r="J264" s="337">
        <v>1964</v>
      </c>
      <c r="K264" s="181">
        <f t="shared" si="31"/>
        <v>58</v>
      </c>
      <c r="L264" s="173" t="str">
        <f t="shared" si="32"/>
        <v>OK</v>
      </c>
      <c r="M264" s="283" t="s">
        <v>900</v>
      </c>
      <c r="N264" s="187"/>
      <c r="O264" s="319" t="s">
        <v>848</v>
      </c>
      <c r="P264" s="319" t="s">
        <v>848</v>
      </c>
      <c r="Q264" s="187"/>
    </row>
    <row r="265" spans="1:17" s="325" customFormat="1" ht="13.5">
      <c r="A265" s="315" t="s">
        <v>901</v>
      </c>
      <c r="B265" s="335" t="s">
        <v>622</v>
      </c>
      <c r="C265" s="335" t="s">
        <v>902</v>
      </c>
      <c r="D265" s="209" t="s">
        <v>841</v>
      </c>
      <c r="E265" s="177"/>
      <c r="F265" s="169" t="str">
        <f t="shared" si="25"/>
        <v>む１８</v>
      </c>
      <c r="G265" s="336" t="str">
        <f t="shared" si="29"/>
        <v>土田典人</v>
      </c>
      <c r="H265" s="318" t="s">
        <v>842</v>
      </c>
      <c r="I265" s="209" t="s">
        <v>252</v>
      </c>
      <c r="J265" s="337">
        <v>1963</v>
      </c>
      <c r="K265" s="181">
        <f t="shared" si="31"/>
        <v>59</v>
      </c>
      <c r="L265" s="173" t="str">
        <f t="shared" si="32"/>
        <v>OK</v>
      </c>
      <c r="M265" s="283" t="s">
        <v>824</v>
      </c>
      <c r="N265" s="187"/>
      <c r="O265" s="319" t="s">
        <v>848</v>
      </c>
      <c r="P265" s="319" t="s">
        <v>848</v>
      </c>
      <c r="Q265" s="187"/>
    </row>
    <row r="266" spans="1:17" s="325" customFormat="1" ht="13.5">
      <c r="A266" s="315" t="s">
        <v>903</v>
      </c>
      <c r="B266" s="335" t="s">
        <v>904</v>
      </c>
      <c r="C266" s="335" t="s">
        <v>905</v>
      </c>
      <c r="D266" s="209" t="s">
        <v>841</v>
      </c>
      <c r="E266" s="177"/>
      <c r="F266" s="169" t="str">
        <f t="shared" si="25"/>
        <v>む１９</v>
      </c>
      <c r="G266" s="336" t="str">
        <f t="shared" si="29"/>
        <v>荒深透</v>
      </c>
      <c r="H266" s="318" t="s">
        <v>842</v>
      </c>
      <c r="I266" s="209" t="s">
        <v>252</v>
      </c>
      <c r="J266" s="337">
        <v>1976</v>
      </c>
      <c r="K266" s="181">
        <f t="shared" si="31"/>
        <v>46</v>
      </c>
      <c r="L266" s="173" t="str">
        <f t="shared" si="32"/>
        <v>OK</v>
      </c>
      <c r="M266" s="321" t="s">
        <v>768</v>
      </c>
      <c r="N266" s="187"/>
      <c r="O266" s="319" t="s">
        <v>848</v>
      </c>
      <c r="P266" s="319" t="s">
        <v>848</v>
      </c>
      <c r="Q266" s="187"/>
    </row>
    <row r="267" spans="1:17" s="325" customFormat="1" ht="13.5">
      <c r="A267" s="315" t="s">
        <v>906</v>
      </c>
      <c r="B267" s="338" t="s">
        <v>907</v>
      </c>
      <c r="C267" s="338" t="s">
        <v>908</v>
      </c>
      <c r="D267" s="209" t="s">
        <v>841</v>
      </c>
      <c r="E267" s="177"/>
      <c r="F267" s="169" t="str">
        <f t="shared" si="25"/>
        <v>む２０</v>
      </c>
      <c r="G267" s="336" t="str">
        <f t="shared" si="29"/>
        <v>中野美和</v>
      </c>
      <c r="H267" s="318" t="s">
        <v>842</v>
      </c>
      <c r="I267" s="327" t="s">
        <v>292</v>
      </c>
      <c r="J267" s="337">
        <v>1964</v>
      </c>
      <c r="K267" s="181">
        <f t="shared" si="31"/>
        <v>58</v>
      </c>
      <c r="L267" s="173" t="str">
        <f t="shared" si="32"/>
        <v>OK</v>
      </c>
      <c r="M267" s="283" t="s">
        <v>852</v>
      </c>
      <c r="N267" s="187"/>
      <c r="O267" s="319" t="s">
        <v>848</v>
      </c>
      <c r="P267" s="319" t="s">
        <v>848</v>
      </c>
      <c r="Q267" s="187"/>
    </row>
    <row r="268" spans="1:17" s="325" customFormat="1" ht="13.5">
      <c r="A268" s="315" t="s">
        <v>909</v>
      </c>
      <c r="B268" s="335" t="s">
        <v>910</v>
      </c>
      <c r="C268" s="335" t="s">
        <v>829</v>
      </c>
      <c r="D268" s="209" t="s">
        <v>841</v>
      </c>
      <c r="E268" s="177"/>
      <c r="F268" s="169" t="str">
        <f t="shared" si="25"/>
        <v>む２１</v>
      </c>
      <c r="G268" s="336" t="str">
        <f t="shared" si="29"/>
        <v>寺村浩一</v>
      </c>
      <c r="H268" s="318" t="s">
        <v>842</v>
      </c>
      <c r="I268" s="209" t="s">
        <v>252</v>
      </c>
      <c r="J268" s="337">
        <v>1968</v>
      </c>
      <c r="K268" s="181">
        <f t="shared" si="31"/>
        <v>54</v>
      </c>
      <c r="L268" s="173" t="str">
        <f t="shared" si="32"/>
        <v>OK</v>
      </c>
      <c r="M268" s="283" t="s">
        <v>911</v>
      </c>
      <c r="N268" s="187"/>
      <c r="O268" s="319" t="s">
        <v>848</v>
      </c>
      <c r="P268" s="319" t="s">
        <v>848</v>
      </c>
      <c r="Q268" s="187"/>
    </row>
    <row r="269" spans="1:17" s="325" customFormat="1" ht="13.5">
      <c r="A269" s="315" t="s">
        <v>912</v>
      </c>
      <c r="B269" s="335" t="s">
        <v>913</v>
      </c>
      <c r="C269" s="335" t="s">
        <v>914</v>
      </c>
      <c r="D269" s="209" t="s">
        <v>841</v>
      </c>
      <c r="E269" s="177"/>
      <c r="F269" s="169" t="str">
        <f t="shared" si="25"/>
        <v>む２２</v>
      </c>
      <c r="G269" s="336" t="str">
        <f t="shared" si="29"/>
        <v>征矢洋平</v>
      </c>
      <c r="H269" s="318" t="s">
        <v>842</v>
      </c>
      <c r="I269" s="209" t="s">
        <v>252</v>
      </c>
      <c r="J269" s="337">
        <v>1977</v>
      </c>
      <c r="K269" s="181">
        <f t="shared" si="31"/>
        <v>45</v>
      </c>
      <c r="L269" s="173" t="str">
        <f t="shared" si="32"/>
        <v>OK</v>
      </c>
      <c r="M269" s="283" t="s">
        <v>504</v>
      </c>
      <c r="N269" s="187"/>
      <c r="O269" s="319" t="s">
        <v>848</v>
      </c>
      <c r="P269" s="319" t="s">
        <v>848</v>
      </c>
      <c r="Q269" s="187"/>
    </row>
    <row r="270" spans="1:17" s="325" customFormat="1" ht="13.5">
      <c r="A270" s="315" t="s">
        <v>915</v>
      </c>
      <c r="B270" s="335" t="s">
        <v>916</v>
      </c>
      <c r="C270" s="335" t="s">
        <v>917</v>
      </c>
      <c r="D270" s="209" t="s">
        <v>841</v>
      </c>
      <c r="E270" s="177"/>
      <c r="F270" s="169" t="str">
        <f t="shared" si="25"/>
        <v>む２３</v>
      </c>
      <c r="G270" s="336" t="str">
        <f t="shared" si="29"/>
        <v>大塚陽</v>
      </c>
      <c r="H270" s="318" t="s">
        <v>842</v>
      </c>
      <c r="I270" s="209" t="s">
        <v>252</v>
      </c>
      <c r="J270" s="337">
        <v>1985</v>
      </c>
      <c r="K270" s="181">
        <f t="shared" si="31"/>
        <v>37</v>
      </c>
      <c r="L270" s="173" t="str">
        <f t="shared" si="32"/>
        <v>OK</v>
      </c>
      <c r="M270" s="283" t="s">
        <v>235</v>
      </c>
      <c r="N270" s="187"/>
      <c r="O270" s="319" t="s">
        <v>848</v>
      </c>
      <c r="P270" s="319" t="s">
        <v>848</v>
      </c>
      <c r="Q270" s="187"/>
    </row>
    <row r="271" spans="1:17" s="325" customFormat="1" ht="13.5">
      <c r="A271" s="315" t="s">
        <v>918</v>
      </c>
      <c r="B271" s="335" t="s">
        <v>919</v>
      </c>
      <c r="C271" s="335" t="s">
        <v>920</v>
      </c>
      <c r="D271" s="209" t="s">
        <v>841</v>
      </c>
      <c r="E271" s="177"/>
      <c r="F271" s="169" t="str">
        <f t="shared" si="25"/>
        <v>む２４</v>
      </c>
      <c r="G271" s="336" t="str">
        <f t="shared" si="29"/>
        <v>山内雄平</v>
      </c>
      <c r="H271" s="318" t="s">
        <v>842</v>
      </c>
      <c r="I271" s="209" t="s">
        <v>252</v>
      </c>
      <c r="J271" s="337">
        <v>1989</v>
      </c>
      <c r="K271" s="181">
        <f t="shared" si="31"/>
        <v>33</v>
      </c>
      <c r="L271" s="173" t="str">
        <f>IF(G271="","",IF(COUNTIF($G$7:$G$567,G271)&gt;1,"2重登録","OK"))</f>
        <v>OK</v>
      </c>
      <c r="M271" s="321" t="s">
        <v>421</v>
      </c>
      <c r="N271" s="187"/>
      <c r="O271" s="319" t="s">
        <v>848</v>
      </c>
      <c r="P271" s="319" t="s">
        <v>848</v>
      </c>
      <c r="Q271" s="187"/>
    </row>
    <row r="272" spans="1:17" s="325" customFormat="1" ht="13.5">
      <c r="A272" s="315" t="s">
        <v>921</v>
      </c>
      <c r="B272" s="339" t="s">
        <v>922</v>
      </c>
      <c r="C272" s="339" t="s">
        <v>923</v>
      </c>
      <c r="D272" s="209" t="s">
        <v>841</v>
      </c>
      <c r="E272" s="177"/>
      <c r="F272" s="169" t="str">
        <f t="shared" si="25"/>
        <v>む２５</v>
      </c>
      <c r="G272" s="336" t="str">
        <f t="shared" si="29"/>
        <v>木村美香</v>
      </c>
      <c r="H272" s="318" t="s">
        <v>842</v>
      </c>
      <c r="I272" s="327" t="s">
        <v>292</v>
      </c>
      <c r="J272" s="337">
        <v>1962</v>
      </c>
      <c r="K272" s="181">
        <f t="shared" si="31"/>
        <v>60</v>
      </c>
      <c r="L272" s="173" t="str">
        <f>IF(G272="","",IF(COUNTIF($G$7:$G$568,G272)&gt;1,"2重登録","OK"))</f>
        <v>OK</v>
      </c>
      <c r="M272" s="283" t="s">
        <v>235</v>
      </c>
      <c r="N272" s="187"/>
      <c r="O272" s="319" t="s">
        <v>848</v>
      </c>
      <c r="P272" s="319" t="s">
        <v>848</v>
      </c>
      <c r="Q272" s="187"/>
    </row>
    <row r="273" spans="1:17" s="325" customFormat="1" ht="13.5">
      <c r="A273" s="315" t="s">
        <v>924</v>
      </c>
      <c r="B273" s="339" t="s">
        <v>925</v>
      </c>
      <c r="C273" s="339" t="s">
        <v>926</v>
      </c>
      <c r="D273" s="209" t="s">
        <v>841</v>
      </c>
      <c r="E273" s="177"/>
      <c r="F273" s="169" t="str">
        <f t="shared" si="25"/>
        <v>む２６</v>
      </c>
      <c r="G273" s="336" t="str">
        <f t="shared" si="29"/>
        <v>梶木和子</v>
      </c>
      <c r="H273" s="318" t="s">
        <v>842</v>
      </c>
      <c r="I273" s="327" t="s">
        <v>292</v>
      </c>
      <c r="J273" s="337">
        <v>1960</v>
      </c>
      <c r="K273" s="181">
        <f t="shared" si="31"/>
        <v>62</v>
      </c>
      <c r="L273" s="173" t="str">
        <f>IF(G273="","",IF(COUNTIF($G$7:$G$567,G273)&gt;1,"2重登録","OK"))</f>
        <v>OK</v>
      </c>
      <c r="M273" s="283" t="s">
        <v>824</v>
      </c>
      <c r="N273" s="187"/>
      <c r="O273" s="319" t="s">
        <v>848</v>
      </c>
      <c r="P273" s="319" t="s">
        <v>848</v>
      </c>
      <c r="Q273" s="187"/>
    </row>
    <row r="274" spans="1:17" s="325" customFormat="1" ht="13.5">
      <c r="A274" s="315" t="s">
        <v>927</v>
      </c>
      <c r="B274" s="340" t="s">
        <v>854</v>
      </c>
      <c r="C274" s="340" t="s">
        <v>928</v>
      </c>
      <c r="D274" s="209" t="s">
        <v>841</v>
      </c>
      <c r="E274" s="283"/>
      <c r="F274" s="169" t="str">
        <f t="shared" si="25"/>
        <v>む２７</v>
      </c>
      <c r="G274" s="317" t="str">
        <f t="shared" si="29"/>
        <v>杉山春澄</v>
      </c>
      <c r="H274" s="318" t="s">
        <v>842</v>
      </c>
      <c r="I274" s="283" t="s">
        <v>193</v>
      </c>
      <c r="J274" s="283">
        <v>2004</v>
      </c>
      <c r="K274" s="181">
        <f t="shared" si="31"/>
        <v>18</v>
      </c>
      <c r="L274" s="173" t="str">
        <f>IF(G274="","",IF(COUNTIF($G$7:$G$568,G274)&gt;1,"2重登録","OK"))</f>
        <v>OK</v>
      </c>
      <c r="M274" s="283" t="s">
        <v>824</v>
      </c>
      <c r="N274" s="187"/>
      <c r="O274" s="319" t="s">
        <v>848</v>
      </c>
      <c r="P274" s="319" t="s">
        <v>848</v>
      </c>
      <c r="Q274" s="187"/>
    </row>
    <row r="275" spans="1:17" s="325" customFormat="1" ht="13.5">
      <c r="A275" s="315"/>
      <c r="B275" s="169"/>
      <c r="C275" s="169"/>
      <c r="D275" s="169"/>
      <c r="E275" s="169"/>
      <c r="F275" s="169"/>
      <c r="G275" s="169"/>
      <c r="H275" s="169"/>
      <c r="I275" s="169"/>
      <c r="J275" s="169"/>
      <c r="K275" s="180"/>
      <c r="L275" s="173">
        <f aca="true" t="shared" si="33" ref="L275:L294">IF(G275="","",IF(COUNTIF($G$7:$G$568,G275)&gt;1,"2重登録","OK"))</f>
      </c>
      <c r="M275" s="169"/>
      <c r="N275" s="169"/>
      <c r="O275" s="187"/>
      <c r="P275" s="187"/>
      <c r="Q275" s="187"/>
    </row>
    <row r="276" spans="1:17" s="325" customFormat="1" ht="13.5">
      <c r="A276" s="315"/>
      <c r="B276" s="169"/>
      <c r="C276" s="341"/>
      <c r="D276" s="220"/>
      <c r="E276" s="342"/>
      <c r="F276" s="182"/>
      <c r="G276" s="341"/>
      <c r="H276" s="209"/>
      <c r="I276" s="220"/>
      <c r="J276" s="343"/>
      <c r="K276" s="344"/>
      <c r="L276" s="173">
        <f t="shared" si="33"/>
      </c>
      <c r="M276" s="345"/>
      <c r="N276" s="187"/>
      <c r="O276" s="187"/>
      <c r="P276" s="187"/>
      <c r="Q276" s="187"/>
    </row>
    <row r="277" spans="1:17" s="325" customFormat="1" ht="13.5">
      <c r="A277" s="315"/>
      <c r="B277" s="341"/>
      <c r="C277" s="341"/>
      <c r="D277" s="220"/>
      <c r="E277" s="342"/>
      <c r="F277" s="182"/>
      <c r="G277" s="341"/>
      <c r="H277" s="209"/>
      <c r="I277" s="220"/>
      <c r="J277" s="343"/>
      <c r="K277" s="344"/>
      <c r="L277" s="173">
        <f t="shared" si="33"/>
      </c>
      <c r="M277" s="345"/>
      <c r="N277" s="187"/>
      <c r="O277" s="187"/>
      <c r="P277" s="187"/>
      <c r="Q277" s="187"/>
    </row>
    <row r="278" spans="1:17" s="325" customFormat="1" ht="13.5">
      <c r="A278" s="315"/>
      <c r="B278" s="341"/>
      <c r="C278" s="341"/>
      <c r="D278" s="220"/>
      <c r="E278" s="342"/>
      <c r="F278" s="182"/>
      <c r="G278" s="341"/>
      <c r="H278" s="209"/>
      <c r="I278" s="220"/>
      <c r="J278" s="343"/>
      <c r="K278" s="344"/>
      <c r="L278" s="173">
        <f t="shared" si="33"/>
      </c>
      <c r="M278" s="345"/>
      <c r="N278" s="187"/>
      <c r="O278" s="187"/>
      <c r="P278" s="187"/>
      <c r="Q278" s="187"/>
    </row>
    <row r="279" spans="1:17" s="325" customFormat="1" ht="13.5">
      <c r="A279" s="315"/>
      <c r="B279" s="335"/>
      <c r="C279" s="335"/>
      <c r="D279" s="209"/>
      <c r="E279" s="177"/>
      <c r="F279" s="169"/>
      <c r="G279" s="177"/>
      <c r="H279" s="209"/>
      <c r="I279" s="209"/>
      <c r="J279" s="337"/>
      <c r="K279" s="181">
        <f>IF(J279="","",(2022-J279))</f>
      </c>
      <c r="L279" s="173">
        <f t="shared" si="33"/>
      </c>
      <c r="M279" s="209"/>
      <c r="N279" s="169"/>
      <c r="O279" s="169"/>
      <c r="P279" s="187"/>
      <c r="Q279" s="187"/>
    </row>
    <row r="280" spans="1:17" s="325" customFormat="1" ht="13.5">
      <c r="A280" s="187"/>
      <c r="B280" s="187" t="s">
        <v>929</v>
      </c>
      <c r="C280" s="187"/>
      <c r="D280" s="187" t="s">
        <v>930</v>
      </c>
      <c r="E280" s="187"/>
      <c r="F280" s="187"/>
      <c r="G280" s="187"/>
      <c r="H280" s="187"/>
      <c r="I280" s="187"/>
      <c r="J280" s="187"/>
      <c r="K280" s="187"/>
      <c r="L280" s="173">
        <f t="shared" si="33"/>
      </c>
      <c r="M280" s="187"/>
      <c r="N280"/>
      <c r="O280"/>
      <c r="P280"/>
      <c r="Q280"/>
    </row>
    <row r="281" spans="1:17" s="325" customFormat="1" ht="13.5">
      <c r="A281" s="187"/>
      <c r="B281" s="169"/>
      <c r="C281" s="187"/>
      <c r="D281" s="187"/>
      <c r="E281" s="187"/>
      <c r="F281" s="187"/>
      <c r="G281" s="187" t="s">
        <v>184</v>
      </c>
      <c r="H281" s="346" t="s">
        <v>185</v>
      </c>
      <c r="I281" s="346"/>
      <c r="J281" s="346"/>
      <c r="K281" s="187"/>
      <c r="L281" s="173"/>
      <c r="M281" s="187"/>
      <c r="N281"/>
      <c r="O281"/>
      <c r="P281"/>
      <c r="Q281"/>
    </row>
    <row r="282" spans="1:17" s="325" customFormat="1" ht="13.5">
      <c r="A282" s="187"/>
      <c r="B282" s="187" t="s">
        <v>931</v>
      </c>
      <c r="C282" s="187"/>
      <c r="D282" s="279" t="s">
        <v>187</v>
      </c>
      <c r="E282" s="187"/>
      <c r="F282" s="187"/>
      <c r="G282" s="175">
        <f>COUNTIF(M284:M310,"東近江市")</f>
        <v>4</v>
      </c>
      <c r="H282" s="346">
        <v>0.4583333333333333</v>
      </c>
      <c r="I282" s="346"/>
      <c r="J282" s="346"/>
      <c r="K282" s="319"/>
      <c r="L282" s="173"/>
      <c r="M282" s="187"/>
      <c r="N282"/>
      <c r="O282"/>
      <c r="P282"/>
      <c r="Q282"/>
    </row>
    <row r="283" spans="1:13" ht="13.5">
      <c r="A283" s="187"/>
      <c r="B283" s="187" t="s">
        <v>932</v>
      </c>
      <c r="C283" s="187"/>
      <c r="D283" s="304" t="s">
        <v>189</v>
      </c>
      <c r="E283" s="187"/>
      <c r="F283" s="187"/>
      <c r="G283" s="187"/>
      <c r="H283" s="187"/>
      <c r="I283" s="187"/>
      <c r="J283" s="187"/>
      <c r="K283" s="187"/>
      <c r="L283" s="173">
        <f t="shared" si="33"/>
      </c>
      <c r="M283" s="187"/>
    </row>
    <row r="284" spans="1:17" s="325" customFormat="1" ht="13.5">
      <c r="A284" s="187" t="s">
        <v>933</v>
      </c>
      <c r="B284" s="187" t="s">
        <v>934</v>
      </c>
      <c r="C284" s="187" t="s">
        <v>935</v>
      </c>
      <c r="D284" s="187" t="s">
        <v>931</v>
      </c>
      <c r="E284" s="187"/>
      <c r="F284" s="169" t="str">
        <f aca="true" t="shared" si="34" ref="F284:F294">A284</f>
        <v>ぷ０１</v>
      </c>
      <c r="G284" s="335" t="str">
        <f aca="true" t="shared" si="35" ref="G284:G294">B284&amp;C284</f>
        <v>青井亘</v>
      </c>
      <c r="H284" s="187" t="s">
        <v>936</v>
      </c>
      <c r="I284" s="187" t="s">
        <v>193</v>
      </c>
      <c r="J284" s="187">
        <v>1954</v>
      </c>
      <c r="K284" s="181">
        <f aca="true" t="shared" si="36" ref="K284:K294">IF(J284="","",(2022-J284))</f>
        <v>68</v>
      </c>
      <c r="L284" s="173" t="str">
        <f t="shared" si="33"/>
        <v>OK</v>
      </c>
      <c r="M284" s="187" t="s">
        <v>375</v>
      </c>
      <c r="N284"/>
      <c r="O284"/>
      <c r="P284"/>
      <c r="Q284"/>
    </row>
    <row r="285" spans="1:17" s="325" customFormat="1" ht="13.5">
      <c r="A285" s="187" t="s">
        <v>937</v>
      </c>
      <c r="B285" s="187" t="s">
        <v>938</v>
      </c>
      <c r="C285" s="187" t="s">
        <v>939</v>
      </c>
      <c r="D285" s="187" t="s">
        <v>931</v>
      </c>
      <c r="E285" s="187"/>
      <c r="F285" s="169" t="str">
        <f t="shared" si="34"/>
        <v>ぷ０２</v>
      </c>
      <c r="G285" s="335" t="str">
        <f t="shared" si="35"/>
        <v>高田洋治</v>
      </c>
      <c r="H285" s="187" t="s">
        <v>936</v>
      </c>
      <c r="I285" s="187" t="s">
        <v>193</v>
      </c>
      <c r="J285" s="187">
        <v>1942</v>
      </c>
      <c r="K285" s="181">
        <f t="shared" si="36"/>
        <v>80</v>
      </c>
      <c r="L285" s="173" t="str">
        <f t="shared" si="33"/>
        <v>OK</v>
      </c>
      <c r="M285" s="187" t="s">
        <v>375</v>
      </c>
      <c r="N285"/>
      <c r="O285"/>
      <c r="P285"/>
      <c r="Q285"/>
    </row>
    <row r="286" spans="1:17" ht="13.5">
      <c r="A286" s="187" t="s">
        <v>940</v>
      </c>
      <c r="B286" s="187" t="s">
        <v>941</v>
      </c>
      <c r="C286" s="187" t="s">
        <v>942</v>
      </c>
      <c r="D286" s="187" t="s">
        <v>931</v>
      </c>
      <c r="E286" s="187"/>
      <c r="F286" s="169" t="str">
        <f t="shared" si="34"/>
        <v>ぷ０３</v>
      </c>
      <c r="G286" s="335" t="str">
        <f t="shared" si="35"/>
        <v>羽田照夫</v>
      </c>
      <c r="H286" s="187" t="s">
        <v>936</v>
      </c>
      <c r="I286" s="187" t="s">
        <v>193</v>
      </c>
      <c r="J286" s="187">
        <v>1943</v>
      </c>
      <c r="K286" s="181">
        <f t="shared" si="36"/>
        <v>79</v>
      </c>
      <c r="L286" s="173" t="str">
        <f t="shared" si="33"/>
        <v>OK</v>
      </c>
      <c r="M286" s="187" t="s">
        <v>331</v>
      </c>
      <c r="N286"/>
      <c r="O286"/>
      <c r="P286"/>
      <c r="Q286"/>
    </row>
    <row r="287" spans="1:17" ht="13.5">
      <c r="A287" s="187" t="s">
        <v>943</v>
      </c>
      <c r="B287" s="187" t="s">
        <v>944</v>
      </c>
      <c r="C287" s="187" t="s">
        <v>945</v>
      </c>
      <c r="D287" s="187" t="s">
        <v>931</v>
      </c>
      <c r="E287" s="187"/>
      <c r="F287" s="169" t="str">
        <f t="shared" si="34"/>
        <v>ぷ０４</v>
      </c>
      <c r="G287" s="335" t="str">
        <f t="shared" si="35"/>
        <v>藤本昌彦</v>
      </c>
      <c r="H287" s="187" t="s">
        <v>936</v>
      </c>
      <c r="I287" s="187" t="s">
        <v>193</v>
      </c>
      <c r="J287" s="187">
        <v>1939</v>
      </c>
      <c r="K287" s="181">
        <f t="shared" si="36"/>
        <v>83</v>
      </c>
      <c r="L287" s="173" t="str">
        <f t="shared" si="33"/>
        <v>OK</v>
      </c>
      <c r="M287" s="187" t="s">
        <v>375</v>
      </c>
      <c r="N287"/>
      <c r="O287"/>
      <c r="P287"/>
      <c r="Q287"/>
    </row>
    <row r="288" spans="1:17" ht="13.5">
      <c r="A288" s="187" t="s">
        <v>946</v>
      </c>
      <c r="B288" s="187" t="s">
        <v>947</v>
      </c>
      <c r="C288" s="187" t="s">
        <v>948</v>
      </c>
      <c r="D288" s="187" t="s">
        <v>931</v>
      </c>
      <c r="E288" s="187"/>
      <c r="F288" s="169" t="str">
        <f t="shared" si="34"/>
        <v>ぷ０５</v>
      </c>
      <c r="G288" s="335" t="str">
        <f t="shared" si="35"/>
        <v>安田和彦</v>
      </c>
      <c r="H288" s="187" t="s">
        <v>936</v>
      </c>
      <c r="I288" s="187" t="s">
        <v>193</v>
      </c>
      <c r="J288" s="187">
        <v>1945</v>
      </c>
      <c r="K288" s="181">
        <f t="shared" si="36"/>
        <v>77</v>
      </c>
      <c r="L288" s="173" t="str">
        <f t="shared" si="33"/>
        <v>OK</v>
      </c>
      <c r="M288" s="187" t="s">
        <v>375</v>
      </c>
      <c r="N288"/>
      <c r="O288"/>
      <c r="P288"/>
      <c r="Q288"/>
    </row>
    <row r="289" spans="1:17" ht="13.5">
      <c r="A289" s="187" t="s">
        <v>949</v>
      </c>
      <c r="B289" s="187" t="s">
        <v>950</v>
      </c>
      <c r="C289" s="187" t="s">
        <v>951</v>
      </c>
      <c r="D289" s="187" t="s">
        <v>931</v>
      </c>
      <c r="E289" s="187"/>
      <c r="F289" s="169" t="str">
        <f t="shared" si="34"/>
        <v>ぷ０６</v>
      </c>
      <c r="G289" s="335" t="str">
        <f t="shared" si="35"/>
        <v>吉田知司</v>
      </c>
      <c r="H289" s="187" t="s">
        <v>936</v>
      </c>
      <c r="I289" s="187" t="s">
        <v>193</v>
      </c>
      <c r="J289" s="187">
        <v>1948</v>
      </c>
      <c r="K289" s="181">
        <f t="shared" si="36"/>
        <v>74</v>
      </c>
      <c r="L289" s="173" t="str">
        <f t="shared" si="33"/>
        <v>OK</v>
      </c>
      <c r="M289" s="189" t="s">
        <v>768</v>
      </c>
      <c r="N289"/>
      <c r="O289"/>
      <c r="P289"/>
      <c r="Q289"/>
    </row>
    <row r="290" spans="1:17" ht="13.5">
      <c r="A290" s="187" t="s">
        <v>952</v>
      </c>
      <c r="B290" s="187" t="s">
        <v>953</v>
      </c>
      <c r="C290" s="187" t="s">
        <v>954</v>
      </c>
      <c r="D290" s="187" t="s">
        <v>931</v>
      </c>
      <c r="E290" s="187"/>
      <c r="F290" s="169" t="str">
        <f t="shared" si="34"/>
        <v>ぷ０７</v>
      </c>
      <c r="G290" s="335" t="str">
        <f t="shared" si="35"/>
        <v>鈴木英夫</v>
      </c>
      <c r="H290" s="187" t="s">
        <v>936</v>
      </c>
      <c r="I290" s="187" t="s">
        <v>193</v>
      </c>
      <c r="J290" s="187">
        <v>1955</v>
      </c>
      <c r="K290" s="181">
        <f t="shared" si="36"/>
        <v>67</v>
      </c>
      <c r="L290" s="173" t="str">
        <f t="shared" si="33"/>
        <v>OK</v>
      </c>
      <c r="M290" s="189" t="s">
        <v>768</v>
      </c>
      <c r="N290"/>
      <c r="O290"/>
      <c r="P290"/>
      <c r="Q290"/>
    </row>
    <row r="291" spans="1:17" ht="13.5">
      <c r="A291" s="187" t="s">
        <v>955</v>
      </c>
      <c r="B291" s="187" t="s">
        <v>956</v>
      </c>
      <c r="C291" s="187" t="s">
        <v>957</v>
      </c>
      <c r="D291" s="187" t="s">
        <v>931</v>
      </c>
      <c r="E291" s="187"/>
      <c r="F291" s="169" t="str">
        <f t="shared" si="34"/>
        <v>ぷ０８</v>
      </c>
      <c r="G291" s="335" t="str">
        <f t="shared" si="35"/>
        <v>谷口一男</v>
      </c>
      <c r="H291" s="187" t="s">
        <v>936</v>
      </c>
      <c r="I291" s="187" t="s">
        <v>193</v>
      </c>
      <c r="J291" s="187">
        <v>1947</v>
      </c>
      <c r="K291" s="181">
        <f t="shared" si="36"/>
        <v>75</v>
      </c>
      <c r="L291" s="173" t="str">
        <f t="shared" si="33"/>
        <v>OK</v>
      </c>
      <c r="M291" s="189" t="s">
        <v>768</v>
      </c>
      <c r="N291"/>
      <c r="O291"/>
      <c r="P291"/>
      <c r="Q291"/>
    </row>
    <row r="292" spans="1:17" ht="13.5">
      <c r="A292" s="187" t="s">
        <v>958</v>
      </c>
      <c r="B292" s="187" t="s">
        <v>959</v>
      </c>
      <c r="C292" s="187" t="s">
        <v>960</v>
      </c>
      <c r="D292" s="187" t="s">
        <v>931</v>
      </c>
      <c r="E292" s="187"/>
      <c r="F292" s="169" t="str">
        <f t="shared" si="34"/>
        <v>ぷ０９</v>
      </c>
      <c r="G292" s="335" t="str">
        <f t="shared" si="35"/>
        <v>油利亨</v>
      </c>
      <c r="H292" s="187" t="s">
        <v>936</v>
      </c>
      <c r="I292" s="187" t="s">
        <v>193</v>
      </c>
      <c r="J292" s="187">
        <v>1955</v>
      </c>
      <c r="K292" s="181">
        <f t="shared" si="36"/>
        <v>67</v>
      </c>
      <c r="L292" s="173" t="str">
        <f t="shared" si="33"/>
        <v>OK</v>
      </c>
      <c r="M292" s="189" t="s">
        <v>768</v>
      </c>
      <c r="N292"/>
      <c r="O292"/>
      <c r="P292"/>
      <c r="Q292"/>
    </row>
    <row r="293" spans="1:17" ht="13.5">
      <c r="A293" s="187" t="s">
        <v>961</v>
      </c>
      <c r="B293" s="187" t="s">
        <v>962</v>
      </c>
      <c r="C293" s="187" t="s">
        <v>963</v>
      </c>
      <c r="D293" s="187" t="s">
        <v>931</v>
      </c>
      <c r="E293" s="187"/>
      <c r="F293" s="169" t="str">
        <f t="shared" si="34"/>
        <v>ぷ１０</v>
      </c>
      <c r="G293" s="335" t="str">
        <f t="shared" si="35"/>
        <v>小柳寛明</v>
      </c>
      <c r="H293" s="187" t="s">
        <v>936</v>
      </c>
      <c r="I293" s="187" t="s">
        <v>193</v>
      </c>
      <c r="J293" s="187">
        <v>1953</v>
      </c>
      <c r="K293" s="181">
        <f t="shared" si="36"/>
        <v>69</v>
      </c>
      <c r="L293" s="173" t="str">
        <f t="shared" si="33"/>
        <v>OK</v>
      </c>
      <c r="M293" s="187" t="s">
        <v>775</v>
      </c>
      <c r="N293"/>
      <c r="O293"/>
      <c r="P293"/>
      <c r="Q293"/>
    </row>
    <row r="294" spans="1:17" ht="13.5">
      <c r="A294" s="187" t="s">
        <v>964</v>
      </c>
      <c r="B294" s="187" t="s">
        <v>965</v>
      </c>
      <c r="C294" s="187" t="s">
        <v>966</v>
      </c>
      <c r="D294" s="187" t="s">
        <v>931</v>
      </c>
      <c r="E294" s="187"/>
      <c r="F294" s="169" t="str">
        <f t="shared" si="34"/>
        <v>ぷ１１</v>
      </c>
      <c r="G294" s="335" t="str">
        <f t="shared" si="35"/>
        <v>堀川敬二</v>
      </c>
      <c r="H294" s="187" t="s">
        <v>936</v>
      </c>
      <c r="I294" s="187" t="s">
        <v>193</v>
      </c>
      <c r="J294" s="187">
        <v>1952</v>
      </c>
      <c r="K294" s="181">
        <f t="shared" si="36"/>
        <v>70</v>
      </c>
      <c r="L294" s="173" t="str">
        <f t="shared" si="33"/>
        <v>OK</v>
      </c>
      <c r="M294" s="187" t="s">
        <v>375</v>
      </c>
      <c r="N294"/>
      <c r="O294"/>
      <c r="P294"/>
      <c r="Q294"/>
    </row>
    <row r="295" spans="1:17" ht="13.5">
      <c r="A295" s="347"/>
      <c r="B295" s="209"/>
      <c r="E295" s="173"/>
      <c r="G295" s="183"/>
      <c r="H295" s="183"/>
      <c r="I295" s="184"/>
      <c r="J295" s="181"/>
      <c r="K295" s="279"/>
      <c r="L295" s="206"/>
      <c r="M295" s="187"/>
      <c r="N295" s="187"/>
      <c r="O295" s="187"/>
      <c r="P295" s="187"/>
      <c r="Q295" s="187"/>
    </row>
    <row r="296" spans="1:17" ht="13.5">
      <c r="A296" s="177"/>
      <c r="B296" s="177"/>
      <c r="E296" s="173"/>
      <c r="G296" s="183"/>
      <c r="H296" s="183"/>
      <c r="I296" s="184"/>
      <c r="J296" s="181"/>
      <c r="K296" s="279"/>
      <c r="L296" s="185"/>
      <c r="M296" s="187"/>
      <c r="N296" s="187"/>
      <c r="O296" s="187"/>
      <c r="P296" s="187"/>
      <c r="Q296" s="187"/>
    </row>
    <row r="297" spans="1:17" ht="13.5">
      <c r="A297" s="200"/>
      <c r="B297" s="182"/>
      <c r="C297" s="182"/>
      <c r="D297" s="182"/>
      <c r="E297" s="182"/>
      <c r="F297" s="182"/>
      <c r="H297" s="182"/>
      <c r="I297" s="182"/>
      <c r="J297" s="348"/>
      <c r="L297" s="279"/>
      <c r="M297" s="182"/>
      <c r="N297" s="187"/>
      <c r="O297" s="187"/>
      <c r="P297" s="187"/>
      <c r="Q297" s="187"/>
    </row>
    <row r="298" spans="1:17" ht="13.5">
      <c r="A298" s="200"/>
      <c r="B298" s="349"/>
      <c r="C298" s="349"/>
      <c r="D298" s="182"/>
      <c r="E298" s="182"/>
      <c r="F298" s="182"/>
      <c r="H298" s="182"/>
      <c r="I298" s="281"/>
      <c r="J298" s="348"/>
      <c r="L298" s="173"/>
      <c r="M298" s="182"/>
      <c r="N298" s="187"/>
      <c r="O298" s="187"/>
      <c r="P298" s="187"/>
      <c r="Q298" s="187"/>
    </row>
    <row r="299" spans="1:17" ht="13.5">
      <c r="A299" s="200"/>
      <c r="B299" s="349"/>
      <c r="C299" s="349"/>
      <c r="D299" s="182"/>
      <c r="E299" s="182" t="s">
        <v>967</v>
      </c>
      <c r="F299" s="182"/>
      <c r="H299" s="182"/>
      <c r="I299" s="281"/>
      <c r="J299" s="348"/>
      <c r="L299" s="173"/>
      <c r="M299" s="182"/>
      <c r="N299" s="187"/>
      <c r="O299" s="187"/>
      <c r="P299" s="187"/>
      <c r="Q299" s="187"/>
    </row>
    <row r="300" spans="1:17" ht="13.5">
      <c r="A300" s="174"/>
      <c r="B300" s="235" t="s">
        <v>968</v>
      </c>
      <c r="C300" s="235"/>
      <c r="D300" s="237" t="s">
        <v>969</v>
      </c>
      <c r="E300" s="237"/>
      <c r="F300" s="237"/>
      <c r="G300" s="237"/>
      <c r="H300" s="174" t="s">
        <v>184</v>
      </c>
      <c r="I300" s="238" t="s">
        <v>185</v>
      </c>
      <c r="J300" s="238"/>
      <c r="K300" s="238"/>
      <c r="L300" s="239">
        <f>IF(G300="","",IF(COUNTIF($G$3:$G$626,G300)&gt;1,"2重登録","OK"))</f>
      </c>
      <c r="M300" s="174"/>
      <c r="N300" s="174"/>
      <c r="O300" s="174"/>
      <c r="P300" s="174"/>
      <c r="Q300" s="174"/>
    </row>
    <row r="301" spans="1:17" ht="13.5">
      <c r="A301" s="174"/>
      <c r="B301" s="235"/>
      <c r="C301" s="235"/>
      <c r="D301" s="237"/>
      <c r="E301" s="237"/>
      <c r="F301" s="237"/>
      <c r="G301" s="237"/>
      <c r="H301" s="240">
        <f>COUNTIF(M304:M310,"東近江市")</f>
        <v>0</v>
      </c>
      <c r="I301" s="241">
        <f>(H301/RIGHT(F339,2))</f>
        <v>0</v>
      </c>
      <c r="J301" s="241"/>
      <c r="K301" s="241"/>
      <c r="L301" s="239">
        <f>IF(G301="","",IF(COUNTIF($G$3:$G$626,G301)&gt;1,"2重登録","OK"))</f>
      </c>
      <c r="M301" s="174"/>
      <c r="N301" s="174"/>
      <c r="O301" s="174"/>
      <c r="P301" s="174"/>
      <c r="Q301" s="174"/>
    </row>
    <row r="302" spans="1:17" ht="13.5">
      <c r="A302" s="174"/>
      <c r="B302" s="242" t="s">
        <v>970</v>
      </c>
      <c r="C302" s="242"/>
      <c r="D302" s="243" t="s">
        <v>187</v>
      </c>
      <c r="E302" s="174" t="s">
        <v>971</v>
      </c>
      <c r="F302" s="239"/>
      <c r="G302" s="174"/>
      <c r="H302" s="174"/>
      <c r="I302" s="174"/>
      <c r="J302" s="244"/>
      <c r="K302" s="245">
        <f>IF(J302="","",(2012-J302))</f>
      </c>
      <c r="L302" s="239">
        <f>IF(G302="","",IF(COUNTIF($G$3:$G$626,G302)&gt;1,"2重登録","OK"))</f>
      </c>
      <c r="M302" s="174"/>
      <c r="N302" s="174"/>
      <c r="O302" s="174"/>
      <c r="P302" s="174"/>
      <c r="Q302" s="174"/>
    </row>
    <row r="303" spans="1:17" ht="13.5">
      <c r="A303" s="174"/>
      <c r="B303" s="264" t="s">
        <v>972</v>
      </c>
      <c r="C303" s="264"/>
      <c r="D303" s="174" t="s">
        <v>189</v>
      </c>
      <c r="E303" s="174" t="s">
        <v>973</v>
      </c>
      <c r="F303" s="239"/>
      <c r="G303" s="174"/>
      <c r="H303" s="174"/>
      <c r="I303" s="174"/>
      <c r="J303" s="244"/>
      <c r="K303" s="245">
        <f>IF(J303="","",(2012-J303))</f>
      </c>
      <c r="L303" s="239"/>
      <c r="M303" s="174"/>
      <c r="N303" s="174"/>
      <c r="O303" s="174"/>
      <c r="P303" s="174"/>
      <c r="Q303" s="174"/>
    </row>
    <row r="304" spans="1:17" ht="13.5">
      <c r="A304" s="234" t="s">
        <v>974</v>
      </c>
      <c r="B304" s="350" t="s">
        <v>975</v>
      </c>
      <c r="C304" s="242" t="s">
        <v>976</v>
      </c>
      <c r="D304" s="174" t="s">
        <v>970</v>
      </c>
      <c r="E304" s="174"/>
      <c r="F304" s="239" t="str">
        <f aca="true" t="shared" si="37" ref="F304:F310">A304</f>
        <v>じ０１</v>
      </c>
      <c r="G304" s="174" t="str">
        <f aca="true" t="shared" si="38" ref="G304:G310">B304&amp;C304</f>
        <v>国村昌生</v>
      </c>
      <c r="H304" s="214" t="s">
        <v>972</v>
      </c>
      <c r="I304" s="214" t="s">
        <v>193</v>
      </c>
      <c r="J304" s="215">
        <v>1983</v>
      </c>
      <c r="K304" s="245">
        <f aca="true" t="shared" si="39" ref="K304:K315">IF(J304="","",(2022-J304))</f>
        <v>39</v>
      </c>
      <c r="L304" s="239" t="str">
        <f aca="true" t="shared" si="40" ref="L304:L310">IF(G304="","",IF(COUNTIF($G$3:$G$626,G304)&gt;1,"2重登録","OK"))</f>
        <v>OK</v>
      </c>
      <c r="M304" s="217" t="s">
        <v>293</v>
      </c>
      <c r="N304" s="174"/>
      <c r="O304" s="174"/>
      <c r="P304" s="174"/>
      <c r="Q304" s="174"/>
    </row>
    <row r="305" spans="1:17" ht="13.5">
      <c r="A305" s="234" t="s">
        <v>977</v>
      </c>
      <c r="B305" s="174" t="s">
        <v>978</v>
      </c>
      <c r="C305" s="174" t="s">
        <v>979</v>
      </c>
      <c r="D305" s="174" t="s">
        <v>970</v>
      </c>
      <c r="E305" s="174"/>
      <c r="F305" s="174" t="str">
        <f t="shared" si="37"/>
        <v>じ０２</v>
      </c>
      <c r="G305" s="174" t="str">
        <f t="shared" si="38"/>
        <v>白井秀幸</v>
      </c>
      <c r="H305" s="214" t="s">
        <v>972</v>
      </c>
      <c r="I305" s="214" t="s">
        <v>193</v>
      </c>
      <c r="J305" s="244">
        <v>1988</v>
      </c>
      <c r="K305" s="245">
        <f t="shared" si="39"/>
        <v>34</v>
      </c>
      <c r="L305" s="239" t="str">
        <f t="shared" si="40"/>
        <v>OK</v>
      </c>
      <c r="M305" s="217" t="s">
        <v>980</v>
      </c>
      <c r="N305" s="174"/>
      <c r="O305" s="174"/>
      <c r="P305" s="174"/>
      <c r="Q305" s="174"/>
    </row>
    <row r="306" spans="1:17" s="351" customFormat="1" ht="13.5">
      <c r="A306" s="234" t="s">
        <v>981</v>
      </c>
      <c r="B306" s="350" t="s">
        <v>558</v>
      </c>
      <c r="C306" s="242" t="s">
        <v>982</v>
      </c>
      <c r="D306" s="174" t="s">
        <v>970</v>
      </c>
      <c r="E306" s="174"/>
      <c r="F306" s="239" t="str">
        <f t="shared" si="37"/>
        <v>じ０３</v>
      </c>
      <c r="G306" s="174" t="str">
        <f t="shared" si="38"/>
        <v>中川雄介</v>
      </c>
      <c r="H306" s="214" t="s">
        <v>972</v>
      </c>
      <c r="I306" s="214" t="s">
        <v>193</v>
      </c>
      <c r="J306" s="215">
        <v>1984</v>
      </c>
      <c r="K306" s="245">
        <f t="shared" si="39"/>
        <v>38</v>
      </c>
      <c r="L306" s="239" t="str">
        <f t="shared" si="40"/>
        <v>OK</v>
      </c>
      <c r="M306" s="217" t="s">
        <v>293</v>
      </c>
      <c r="N306" s="174"/>
      <c r="O306" s="174"/>
      <c r="P306" s="174"/>
      <c r="Q306" s="174"/>
    </row>
    <row r="307" spans="1:17" s="351" customFormat="1" ht="13.5">
      <c r="A307" s="234" t="s">
        <v>983</v>
      </c>
      <c r="B307" s="242" t="s">
        <v>984</v>
      </c>
      <c r="C307" s="242" t="s">
        <v>985</v>
      </c>
      <c r="D307" s="174" t="s">
        <v>970</v>
      </c>
      <c r="E307" s="174"/>
      <c r="F307" s="239" t="str">
        <f t="shared" si="37"/>
        <v>じ０４</v>
      </c>
      <c r="G307" s="174" t="str">
        <f t="shared" si="38"/>
        <v>永友康貴</v>
      </c>
      <c r="H307" s="214" t="s">
        <v>972</v>
      </c>
      <c r="I307" s="214" t="s">
        <v>193</v>
      </c>
      <c r="J307" s="215">
        <v>1992</v>
      </c>
      <c r="K307" s="245">
        <f t="shared" si="39"/>
        <v>30</v>
      </c>
      <c r="L307" s="239" t="str">
        <f t="shared" si="40"/>
        <v>OK</v>
      </c>
      <c r="M307" s="217" t="s">
        <v>980</v>
      </c>
      <c r="N307" s="174"/>
      <c r="O307" s="174"/>
      <c r="P307" s="174"/>
      <c r="Q307" s="174"/>
    </row>
    <row r="308" spans="1:17" ht="13.5">
      <c r="A308" s="234" t="s">
        <v>986</v>
      </c>
      <c r="B308" s="350" t="s">
        <v>987</v>
      </c>
      <c r="C308" s="242" t="s">
        <v>988</v>
      </c>
      <c r="D308" s="174" t="s">
        <v>970</v>
      </c>
      <c r="E308" s="174"/>
      <c r="F308" s="239" t="str">
        <f t="shared" si="37"/>
        <v>じ０５</v>
      </c>
      <c r="G308" s="174" t="str">
        <f t="shared" si="38"/>
        <v>中嶋徹</v>
      </c>
      <c r="H308" s="214" t="s">
        <v>972</v>
      </c>
      <c r="I308" s="214" t="s">
        <v>193</v>
      </c>
      <c r="J308" s="215">
        <v>1986</v>
      </c>
      <c r="K308" s="245">
        <f t="shared" si="39"/>
        <v>36</v>
      </c>
      <c r="L308" s="239" t="str">
        <f t="shared" si="40"/>
        <v>OK</v>
      </c>
      <c r="M308" s="217" t="s">
        <v>989</v>
      </c>
      <c r="N308" s="174"/>
      <c r="O308" s="174"/>
      <c r="P308" s="174"/>
      <c r="Q308" s="174"/>
    </row>
    <row r="309" spans="1:17" ht="13.5">
      <c r="A309" s="234" t="s">
        <v>990</v>
      </c>
      <c r="B309" s="253" t="s">
        <v>991</v>
      </c>
      <c r="C309" s="253" t="s">
        <v>992</v>
      </c>
      <c r="D309" s="174" t="s">
        <v>970</v>
      </c>
      <c r="E309" s="174"/>
      <c r="F309" s="239" t="str">
        <f t="shared" si="37"/>
        <v>じ０６</v>
      </c>
      <c r="G309" s="174" t="str">
        <f t="shared" si="38"/>
        <v>河野祐司</v>
      </c>
      <c r="H309" s="214" t="s">
        <v>972</v>
      </c>
      <c r="I309" s="214" t="s">
        <v>193</v>
      </c>
      <c r="J309" s="215">
        <v>1977</v>
      </c>
      <c r="K309" s="245">
        <f t="shared" si="39"/>
        <v>45</v>
      </c>
      <c r="L309" s="239" t="str">
        <f t="shared" si="40"/>
        <v>OK</v>
      </c>
      <c r="M309" s="217" t="s">
        <v>591</v>
      </c>
      <c r="N309" s="174"/>
      <c r="O309" s="174"/>
      <c r="P309" s="174"/>
      <c r="Q309" s="174"/>
    </row>
    <row r="310" spans="1:17" ht="13.5">
      <c r="A310" s="234" t="s">
        <v>993</v>
      </c>
      <c r="B310" s="350" t="s">
        <v>991</v>
      </c>
      <c r="C310" s="242" t="s">
        <v>994</v>
      </c>
      <c r="D310" s="174" t="s">
        <v>970</v>
      </c>
      <c r="E310" s="174" t="s">
        <v>995</v>
      </c>
      <c r="F310" s="239" t="str">
        <f t="shared" si="37"/>
        <v>じ０７</v>
      </c>
      <c r="G310" s="174" t="str">
        <f t="shared" si="38"/>
        <v>河野冬磨</v>
      </c>
      <c r="H310" s="214" t="s">
        <v>972</v>
      </c>
      <c r="I310" s="214" t="s">
        <v>193</v>
      </c>
      <c r="J310" s="215">
        <v>2008</v>
      </c>
      <c r="K310" s="245">
        <f t="shared" si="39"/>
        <v>14</v>
      </c>
      <c r="L310" s="239" t="str">
        <f t="shared" si="40"/>
        <v>OK</v>
      </c>
      <c r="M310" s="217" t="s">
        <v>198</v>
      </c>
      <c r="N310" s="174"/>
      <c r="O310" s="174"/>
      <c r="P310" s="174"/>
      <c r="Q310" s="174"/>
    </row>
    <row r="311" spans="1:13" ht="13.5">
      <c r="A311" s="200"/>
      <c r="B311" s="209"/>
      <c r="C311" s="209"/>
      <c r="F311" s="173"/>
      <c r="H311" s="183"/>
      <c r="I311" s="183"/>
      <c r="J311" s="184"/>
      <c r="K311" s="181">
        <f t="shared" si="39"/>
      </c>
      <c r="L311" s="173">
        <f>IF(G311="","",IF(COUNTIF($G$3:$G$634,G311)&gt;1,"2重登録","OK"))</f>
      </c>
      <c r="M311" s="206"/>
    </row>
    <row r="312" spans="1:15" ht="13.5">
      <c r="A312" s="200"/>
      <c r="B312" s="352"/>
      <c r="C312" s="352"/>
      <c r="F312" s="173"/>
      <c r="H312" s="183"/>
      <c r="I312" s="183"/>
      <c r="J312" s="184"/>
      <c r="K312" s="181">
        <f t="shared" si="39"/>
      </c>
      <c r="L312" s="173">
        <f>IF(G312="","",IF(COUNTIF($G$3:$G$634,G312)&gt;1,"2重登録","OK"))</f>
      </c>
      <c r="M312" s="185"/>
      <c r="N312" s="187"/>
      <c r="O312" s="187"/>
    </row>
    <row r="313" spans="1:15" ht="13.5">
      <c r="A313" s="200"/>
      <c r="B313" s="352"/>
      <c r="C313" s="352"/>
      <c r="F313" s="173"/>
      <c r="H313" s="183"/>
      <c r="I313" s="183"/>
      <c r="J313" s="184"/>
      <c r="K313" s="181">
        <f t="shared" si="39"/>
      </c>
      <c r="L313" s="173">
        <f>IF(G313="","",IF(COUNTIF($G$3:$G$634,G313)&gt;1,"2重登録","OK"))</f>
      </c>
      <c r="M313" s="185"/>
      <c r="N313" s="187"/>
      <c r="O313" s="187"/>
    </row>
    <row r="314" spans="1:17" ht="13.5">
      <c r="A314" s="200"/>
      <c r="B314" s="353"/>
      <c r="C314" s="353"/>
      <c r="D314" s="177"/>
      <c r="E314" s="209"/>
      <c r="H314" s="183"/>
      <c r="I314" s="209"/>
      <c r="J314" s="337"/>
      <c r="K314" s="181">
        <f t="shared" si="39"/>
      </c>
      <c r="L314" s="173">
        <f>IF(G314="","",IF(COUNTIF($G$3:$G$634,G314)&gt;1,"2重登録","OK"))</f>
      </c>
      <c r="P314" s="187"/>
      <c r="Q314" s="187"/>
    </row>
    <row r="315" spans="1:17" ht="13.5">
      <c r="A315" s="200"/>
      <c r="B315" s="188"/>
      <c r="C315" s="188"/>
      <c r="F315" s="173"/>
      <c r="I315" s="281"/>
      <c r="J315" s="184"/>
      <c r="K315" s="181">
        <f t="shared" si="39"/>
      </c>
      <c r="L315" s="173">
        <f>IF(G315="","",IF(COUNTIF($G$3:$G$634,G315)&gt;1,"2重登録","OK"))</f>
      </c>
      <c r="M315" s="206"/>
      <c r="P315" s="187"/>
      <c r="Q315" s="187"/>
    </row>
    <row r="316" spans="1:17" ht="13.5">
      <c r="A316" s="262"/>
      <c r="B316" s="346" t="s">
        <v>996</v>
      </c>
      <c r="C316" s="346"/>
      <c r="D316" s="346" t="s">
        <v>997</v>
      </c>
      <c r="E316" s="346"/>
      <c r="F316" s="346"/>
      <c r="G316" s="346"/>
      <c r="H316" s="354"/>
      <c r="I316" s="354"/>
      <c r="J316" s="244"/>
      <c r="K316" s="244"/>
      <c r="L316" s="239"/>
      <c r="M316" s="174"/>
      <c r="N316" s="174"/>
      <c r="O316" s="174"/>
      <c r="P316" s="174"/>
      <c r="Q316" s="174"/>
    </row>
    <row r="317" spans="1:17" ht="13.5">
      <c r="A317" s="262"/>
      <c r="B317" s="346"/>
      <c r="C317" s="346"/>
      <c r="D317" s="346"/>
      <c r="E317" s="346"/>
      <c r="F317" s="346"/>
      <c r="G317" s="346"/>
      <c r="H317" s="354"/>
      <c r="I317" s="354"/>
      <c r="J317" s="244"/>
      <c r="K317" s="244"/>
      <c r="L317" s="239"/>
      <c r="M317" s="174"/>
      <c r="N317" s="174"/>
      <c r="O317" s="174"/>
      <c r="P317" s="174"/>
      <c r="Q317" s="174"/>
    </row>
    <row r="318" spans="1:17" ht="13.5">
      <c r="A318" s="262"/>
      <c r="B318" s="174"/>
      <c r="C318" s="174"/>
      <c r="D318" s="242"/>
      <c r="E318" s="174"/>
      <c r="F318" s="239"/>
      <c r="G318" s="174" t="s">
        <v>184</v>
      </c>
      <c r="H318" s="238" t="s">
        <v>185</v>
      </c>
      <c r="I318" s="238"/>
      <c r="J318" s="238"/>
      <c r="K318" s="239"/>
      <c r="L318" s="239"/>
      <c r="M318" s="174"/>
      <c r="N318" s="174"/>
      <c r="O318" s="174"/>
      <c r="P318" s="174"/>
      <c r="Q318" s="174"/>
    </row>
    <row r="319" spans="1:17" ht="13.5">
      <c r="A319" s="262"/>
      <c r="B319" s="238" t="s">
        <v>998</v>
      </c>
      <c r="C319" s="238"/>
      <c r="D319" s="266" t="s">
        <v>189</v>
      </c>
      <c r="E319" s="174"/>
      <c r="F319" s="239"/>
      <c r="G319" s="240">
        <f>COUNTIF(M321:M365,"東近江市")</f>
        <v>6</v>
      </c>
      <c r="H319" s="241">
        <f>(G319/RIGHT(A352,2))</f>
        <v>0.1875</v>
      </c>
      <c r="I319" s="241"/>
      <c r="J319" s="241"/>
      <c r="K319" s="239"/>
      <c r="L319" s="239"/>
      <c r="M319" s="174"/>
      <c r="N319" s="174"/>
      <c r="O319" s="174"/>
      <c r="P319" s="174"/>
      <c r="Q319" s="174"/>
    </row>
    <row r="320" spans="1:17" ht="13.5">
      <c r="A320" s="262"/>
      <c r="B320" s="174" t="s">
        <v>999</v>
      </c>
      <c r="C320" s="265"/>
      <c r="D320" s="205" t="s">
        <v>187</v>
      </c>
      <c r="E320" s="205"/>
      <c r="F320" s="205"/>
      <c r="G320" s="240"/>
      <c r="H320" s="174"/>
      <c r="I320" s="267"/>
      <c r="J320" s="267"/>
      <c r="K320" s="239"/>
      <c r="L320" s="239"/>
      <c r="M320" s="174"/>
      <c r="N320" s="174"/>
      <c r="O320" s="174"/>
      <c r="P320" s="174"/>
      <c r="Q320" s="174"/>
    </row>
    <row r="321" spans="1:17" ht="13.5">
      <c r="A321" s="355" t="s">
        <v>1000</v>
      </c>
      <c r="B321" s="356" t="s">
        <v>1001</v>
      </c>
      <c r="C321" s="356" t="s">
        <v>1002</v>
      </c>
      <c r="D321" s="253" t="s">
        <v>1003</v>
      </c>
      <c r="E321" s="174"/>
      <c r="F321" s="174" t="str">
        <f aca="true" t="shared" si="41" ref="F321:F368">A321</f>
        <v>う０１</v>
      </c>
      <c r="G321" s="174" t="str">
        <f aca="true" t="shared" si="42" ref="G321:G370">B321&amp;C321</f>
        <v>阿部泰孝</v>
      </c>
      <c r="H321" s="253" t="s">
        <v>998</v>
      </c>
      <c r="I321" s="214" t="s">
        <v>193</v>
      </c>
      <c r="J321" s="357">
        <v>1970</v>
      </c>
      <c r="K321" s="244">
        <f>IF(J321="","",(2022-J321))</f>
        <v>52</v>
      </c>
      <c r="L321" s="239" t="str">
        <f aca="true" t="shared" si="43" ref="L321:L344">IF(G321="","",IF(COUNTIF($G$15:$G$390,G321)&gt;1,"2重登録","OK"))</f>
        <v>OK</v>
      </c>
      <c r="M321" s="358" t="s">
        <v>231</v>
      </c>
      <c r="N321" s="174"/>
      <c r="O321" s="174"/>
      <c r="P321" s="174"/>
      <c r="Q321" s="174"/>
    </row>
    <row r="322" spans="1:17" ht="14.25">
      <c r="A322" s="355" t="s">
        <v>1004</v>
      </c>
      <c r="B322" s="359" t="s">
        <v>1005</v>
      </c>
      <c r="C322" s="359" t="s">
        <v>1006</v>
      </c>
      <c r="D322" s="253" t="s">
        <v>1003</v>
      </c>
      <c r="E322" s="174"/>
      <c r="F322" s="174" t="str">
        <f t="shared" si="41"/>
        <v>う０２</v>
      </c>
      <c r="G322" s="242" t="str">
        <f t="shared" si="42"/>
        <v>石岡良典</v>
      </c>
      <c r="H322" s="253" t="s">
        <v>998</v>
      </c>
      <c r="I322" s="253" t="s">
        <v>193</v>
      </c>
      <c r="J322" s="360">
        <v>1978</v>
      </c>
      <c r="K322" s="244">
        <f aca="true" t="shared" si="44" ref="K322:K370">IF(J322="","",(2022-J322))</f>
        <v>44</v>
      </c>
      <c r="L322" s="239" t="str">
        <f t="shared" si="43"/>
        <v>OK</v>
      </c>
      <c r="M322" s="359" t="s">
        <v>375</v>
      </c>
      <c r="N322" s="174"/>
      <c r="O322" s="174"/>
      <c r="P322" s="174"/>
      <c r="Q322" s="174"/>
    </row>
    <row r="323" spans="1:17" ht="14.25">
      <c r="A323" s="355" t="s">
        <v>1007</v>
      </c>
      <c r="B323" s="361" t="s">
        <v>1008</v>
      </c>
      <c r="C323" s="361" t="s">
        <v>982</v>
      </c>
      <c r="D323" s="253" t="s">
        <v>1003</v>
      </c>
      <c r="E323" s="174"/>
      <c r="F323" s="174" t="str">
        <f t="shared" si="41"/>
        <v>う０３</v>
      </c>
      <c r="G323" s="174" t="str">
        <f t="shared" si="42"/>
        <v>牛道雄介</v>
      </c>
      <c r="H323" s="253" t="s">
        <v>998</v>
      </c>
      <c r="I323" s="214" t="s">
        <v>193</v>
      </c>
      <c r="J323" s="362">
        <v>1978</v>
      </c>
      <c r="K323" s="244">
        <f t="shared" si="44"/>
        <v>44</v>
      </c>
      <c r="L323" s="239" t="str">
        <f t="shared" si="43"/>
        <v>OK</v>
      </c>
      <c r="M323" s="363" t="s">
        <v>227</v>
      </c>
      <c r="N323" s="174"/>
      <c r="O323" s="174"/>
      <c r="P323" s="174"/>
      <c r="Q323" s="174"/>
    </row>
    <row r="324" spans="1:17" ht="14.25">
      <c r="A324" s="355" t="s">
        <v>1009</v>
      </c>
      <c r="B324" s="187" t="s">
        <v>1010</v>
      </c>
      <c r="C324" s="187" t="s">
        <v>1011</v>
      </c>
      <c r="D324" s="253" t="s">
        <v>1003</v>
      </c>
      <c r="E324" s="174"/>
      <c r="F324" s="174" t="str">
        <f t="shared" si="41"/>
        <v>う０４</v>
      </c>
      <c r="G324" s="174" t="str">
        <f t="shared" si="42"/>
        <v>岡村治孝</v>
      </c>
      <c r="H324" s="253" t="s">
        <v>998</v>
      </c>
      <c r="I324" s="253" t="s">
        <v>193</v>
      </c>
      <c r="J324" s="364">
        <v>1971</v>
      </c>
      <c r="K324" s="244">
        <f t="shared" si="44"/>
        <v>51</v>
      </c>
      <c r="L324" s="239" t="str">
        <f t="shared" si="43"/>
        <v>OK</v>
      </c>
      <c r="M324" s="363" t="s">
        <v>587</v>
      </c>
      <c r="N324" s="174"/>
      <c r="O324" s="174"/>
      <c r="P324" s="174"/>
      <c r="Q324" s="174"/>
    </row>
    <row r="325" spans="1:17" ht="14.25">
      <c r="A325" s="355" t="s">
        <v>1012</v>
      </c>
      <c r="B325" s="356" t="s">
        <v>1013</v>
      </c>
      <c r="C325" s="356" t="s">
        <v>1014</v>
      </c>
      <c r="D325" s="253" t="s">
        <v>1003</v>
      </c>
      <c r="E325" s="174"/>
      <c r="F325" s="174" t="str">
        <f t="shared" si="41"/>
        <v>う０５</v>
      </c>
      <c r="G325" s="174" t="str">
        <f t="shared" si="42"/>
        <v>奥内栄治</v>
      </c>
      <c r="H325" s="253" t="s">
        <v>998</v>
      </c>
      <c r="I325" s="253" t="s">
        <v>193</v>
      </c>
      <c r="J325" s="360">
        <v>1969</v>
      </c>
      <c r="K325" s="244">
        <f t="shared" si="44"/>
        <v>53</v>
      </c>
      <c r="L325" s="239" t="str">
        <f t="shared" si="43"/>
        <v>OK</v>
      </c>
      <c r="M325" s="359" t="s">
        <v>375</v>
      </c>
      <c r="N325" s="174"/>
      <c r="O325" s="174"/>
      <c r="P325" s="174"/>
      <c r="Q325" s="174"/>
    </row>
    <row r="326" spans="1:17" ht="14.25">
      <c r="A326" s="355" t="s">
        <v>1015</v>
      </c>
      <c r="B326" s="356" t="s">
        <v>1016</v>
      </c>
      <c r="C326" s="356" t="s">
        <v>1017</v>
      </c>
      <c r="D326" s="253" t="s">
        <v>1003</v>
      </c>
      <c r="E326" s="174"/>
      <c r="F326" s="174" t="str">
        <f t="shared" si="41"/>
        <v>う０６</v>
      </c>
      <c r="G326" s="174" t="str">
        <f t="shared" si="42"/>
        <v>小倉俊郎</v>
      </c>
      <c r="H326" s="253" t="s">
        <v>998</v>
      </c>
      <c r="I326" s="253" t="s">
        <v>193</v>
      </c>
      <c r="J326" s="360">
        <v>1959</v>
      </c>
      <c r="K326" s="244">
        <f t="shared" si="44"/>
        <v>63</v>
      </c>
      <c r="L326" s="239" t="str">
        <f t="shared" si="43"/>
        <v>OK</v>
      </c>
      <c r="M326" s="365" t="s">
        <v>248</v>
      </c>
      <c r="N326" s="174"/>
      <c r="O326" s="174"/>
      <c r="P326" s="174"/>
      <c r="Q326" s="174"/>
    </row>
    <row r="327" spans="1:17" ht="14.25">
      <c r="A327" s="355" t="s">
        <v>1018</v>
      </c>
      <c r="B327" s="366" t="s">
        <v>1019</v>
      </c>
      <c r="C327" s="366" t="s">
        <v>1020</v>
      </c>
      <c r="D327" s="253" t="s">
        <v>1003</v>
      </c>
      <c r="E327" s="174"/>
      <c r="F327" s="174" t="str">
        <f t="shared" si="41"/>
        <v>う０７</v>
      </c>
      <c r="G327" s="174" t="str">
        <f t="shared" si="42"/>
        <v>片岡一寿</v>
      </c>
      <c r="H327" s="253" t="s">
        <v>998</v>
      </c>
      <c r="I327" s="253" t="s">
        <v>193</v>
      </c>
      <c r="J327" s="367">
        <v>1971</v>
      </c>
      <c r="K327" s="244">
        <f t="shared" si="44"/>
        <v>51</v>
      </c>
      <c r="L327" s="239" t="str">
        <f t="shared" si="43"/>
        <v>OK</v>
      </c>
      <c r="M327" s="368" t="s">
        <v>248</v>
      </c>
      <c r="N327" s="174"/>
      <c r="O327" s="174"/>
      <c r="P327" s="174"/>
      <c r="Q327" s="174"/>
    </row>
    <row r="328" spans="1:17" ht="14.25">
      <c r="A328" s="355" t="s">
        <v>1021</v>
      </c>
      <c r="B328" s="258" t="s">
        <v>1022</v>
      </c>
      <c r="C328" s="258" t="s">
        <v>1023</v>
      </c>
      <c r="D328" s="253" t="s">
        <v>1003</v>
      </c>
      <c r="E328" s="174"/>
      <c r="F328" s="174" t="str">
        <f t="shared" si="41"/>
        <v>う０８</v>
      </c>
      <c r="G328" s="174" t="str">
        <f t="shared" si="42"/>
        <v>加藤仁</v>
      </c>
      <c r="H328" s="253" t="s">
        <v>998</v>
      </c>
      <c r="I328" s="174" t="s">
        <v>219</v>
      </c>
      <c r="J328" s="369">
        <v>1974</v>
      </c>
      <c r="K328" s="244">
        <f t="shared" si="44"/>
        <v>48</v>
      </c>
      <c r="L328" s="239" t="str">
        <f t="shared" si="43"/>
        <v>OK</v>
      </c>
      <c r="M328" s="187" t="s">
        <v>398</v>
      </c>
      <c r="N328" s="174"/>
      <c r="O328" s="174"/>
      <c r="P328" s="174"/>
      <c r="Q328" s="174"/>
    </row>
    <row r="329" spans="1:17" ht="14.25">
      <c r="A329" s="355" t="s">
        <v>1024</v>
      </c>
      <c r="B329" s="258" t="s">
        <v>1025</v>
      </c>
      <c r="C329" s="258" t="s">
        <v>1026</v>
      </c>
      <c r="D329" s="253" t="s">
        <v>1003</v>
      </c>
      <c r="E329" s="174"/>
      <c r="F329" s="174" t="str">
        <f t="shared" si="41"/>
        <v>う０９</v>
      </c>
      <c r="G329" s="174" t="str">
        <f t="shared" si="42"/>
        <v>金子高之</v>
      </c>
      <c r="H329" s="253" t="s">
        <v>998</v>
      </c>
      <c r="I329" s="214" t="s">
        <v>193</v>
      </c>
      <c r="J329" s="364">
        <v>1994</v>
      </c>
      <c r="K329" s="244">
        <f t="shared" si="44"/>
        <v>28</v>
      </c>
      <c r="L329" s="239" t="str">
        <f t="shared" si="43"/>
        <v>OK</v>
      </c>
      <c r="M329" s="370" t="s">
        <v>421</v>
      </c>
      <c r="N329" s="174"/>
      <c r="O329" s="174"/>
      <c r="P329" s="174"/>
      <c r="Q329" s="174"/>
    </row>
    <row r="330" spans="1:17" ht="13.5">
      <c r="A330" s="355" t="s">
        <v>1027</v>
      </c>
      <c r="B330" s="187" t="s">
        <v>1028</v>
      </c>
      <c r="C330" s="187" t="s">
        <v>1029</v>
      </c>
      <c r="D330" s="253" t="s">
        <v>1003</v>
      </c>
      <c r="E330" s="174"/>
      <c r="F330" s="174" t="str">
        <f t="shared" si="41"/>
        <v>う１０</v>
      </c>
      <c r="G330" s="174" t="str">
        <f t="shared" si="42"/>
        <v>亀井正嗣</v>
      </c>
      <c r="H330" s="253" t="s">
        <v>998</v>
      </c>
      <c r="I330" s="214" t="s">
        <v>193</v>
      </c>
      <c r="J330" s="357">
        <v>1970</v>
      </c>
      <c r="K330" s="244">
        <f t="shared" si="44"/>
        <v>52</v>
      </c>
      <c r="L330" s="239" t="str">
        <f t="shared" si="43"/>
        <v>OK</v>
      </c>
      <c r="M330" s="359" t="s">
        <v>375</v>
      </c>
      <c r="N330" s="174"/>
      <c r="O330" s="174"/>
      <c r="P330" s="174"/>
      <c r="Q330" s="174"/>
    </row>
    <row r="331" spans="1:17" ht="14.25">
      <c r="A331" s="355" t="s">
        <v>1030</v>
      </c>
      <c r="B331" s="355" t="s">
        <v>1031</v>
      </c>
      <c r="C331" s="361" t="s">
        <v>1032</v>
      </c>
      <c r="D331" s="253" t="s">
        <v>1003</v>
      </c>
      <c r="E331" s="174"/>
      <c r="F331" s="174" t="str">
        <f t="shared" si="41"/>
        <v>う１１</v>
      </c>
      <c r="G331" s="174" t="str">
        <f t="shared" si="42"/>
        <v>久保田勉</v>
      </c>
      <c r="H331" s="253" t="s">
        <v>998</v>
      </c>
      <c r="I331" s="371" t="s">
        <v>193</v>
      </c>
      <c r="J331" s="372">
        <v>1967</v>
      </c>
      <c r="K331" s="244">
        <f t="shared" si="44"/>
        <v>55</v>
      </c>
      <c r="L331" s="239" t="str">
        <f t="shared" si="43"/>
        <v>OK</v>
      </c>
      <c r="M331" s="368" t="s">
        <v>1033</v>
      </c>
      <c r="N331" s="174"/>
      <c r="O331" s="174"/>
      <c r="P331" s="174"/>
      <c r="Q331" s="174"/>
    </row>
    <row r="332" spans="1:17" ht="14.25">
      <c r="A332" s="355" t="s">
        <v>1034</v>
      </c>
      <c r="B332" s="366" t="s">
        <v>1035</v>
      </c>
      <c r="C332" s="366" t="s">
        <v>1036</v>
      </c>
      <c r="D332" s="253" t="s">
        <v>1003</v>
      </c>
      <c r="E332" s="174"/>
      <c r="F332" s="174" t="str">
        <f t="shared" si="41"/>
        <v>う１２</v>
      </c>
      <c r="G332" s="174" t="str">
        <f t="shared" si="42"/>
        <v>竹田圭佑</v>
      </c>
      <c r="H332" s="253" t="s">
        <v>998</v>
      </c>
      <c r="I332" s="253" t="s">
        <v>193</v>
      </c>
      <c r="J332" s="367">
        <v>1982</v>
      </c>
      <c r="K332" s="244">
        <f t="shared" si="44"/>
        <v>40</v>
      </c>
      <c r="L332" s="239" t="str">
        <f t="shared" si="43"/>
        <v>OK</v>
      </c>
      <c r="M332" s="368" t="s">
        <v>194</v>
      </c>
      <c r="N332" s="174"/>
      <c r="O332" s="174"/>
      <c r="P332" s="174"/>
      <c r="Q332" s="174"/>
    </row>
    <row r="333" spans="1:17" ht="14.25">
      <c r="A333" s="355" t="s">
        <v>1037</v>
      </c>
      <c r="B333" s="356" t="s">
        <v>1038</v>
      </c>
      <c r="C333" s="356" t="s">
        <v>1039</v>
      </c>
      <c r="D333" s="253" t="s">
        <v>1003</v>
      </c>
      <c r="E333" s="174"/>
      <c r="F333" s="174" t="str">
        <f t="shared" si="41"/>
        <v>う１３</v>
      </c>
      <c r="G333" s="174" t="str">
        <f t="shared" si="42"/>
        <v>堤内昭仁</v>
      </c>
      <c r="H333" s="253" t="s">
        <v>998</v>
      </c>
      <c r="I333" s="174" t="s">
        <v>193</v>
      </c>
      <c r="J333" s="373">
        <v>1977</v>
      </c>
      <c r="K333" s="244">
        <f t="shared" si="44"/>
        <v>45</v>
      </c>
      <c r="L333" s="239" t="str">
        <f t="shared" si="43"/>
        <v>OK</v>
      </c>
      <c r="M333" s="174" t="s">
        <v>227</v>
      </c>
      <c r="N333" s="174"/>
      <c r="O333" s="174"/>
      <c r="P333" s="174"/>
      <c r="Q333" s="174"/>
    </row>
    <row r="334" spans="1:17" ht="14.25">
      <c r="A334" s="355" t="s">
        <v>1040</v>
      </c>
      <c r="B334" s="356" t="s">
        <v>1041</v>
      </c>
      <c r="C334" s="356" t="s">
        <v>1042</v>
      </c>
      <c r="D334" s="253" t="s">
        <v>1003</v>
      </c>
      <c r="E334" s="174"/>
      <c r="F334" s="174" t="str">
        <f t="shared" si="41"/>
        <v>う１４</v>
      </c>
      <c r="G334" s="174" t="str">
        <f t="shared" si="42"/>
        <v>土肥将博</v>
      </c>
      <c r="H334" s="253" t="s">
        <v>998</v>
      </c>
      <c r="I334" s="214" t="s">
        <v>193</v>
      </c>
      <c r="J334" s="362">
        <v>1964</v>
      </c>
      <c r="K334" s="244">
        <f t="shared" si="44"/>
        <v>58</v>
      </c>
      <c r="L334" s="239" t="str">
        <f t="shared" si="43"/>
        <v>OK</v>
      </c>
      <c r="M334" s="359" t="s">
        <v>375</v>
      </c>
      <c r="N334" s="174"/>
      <c r="O334" s="174"/>
      <c r="P334" s="174"/>
      <c r="Q334" s="174"/>
    </row>
    <row r="335" spans="1:17" ht="14.25">
      <c r="A335" s="355" t="s">
        <v>1043</v>
      </c>
      <c r="B335" s="356" t="s">
        <v>1044</v>
      </c>
      <c r="C335" s="356" t="s">
        <v>1045</v>
      </c>
      <c r="D335" s="253" t="s">
        <v>1003</v>
      </c>
      <c r="E335" s="174"/>
      <c r="F335" s="174" t="str">
        <f t="shared" si="41"/>
        <v>う１５</v>
      </c>
      <c r="G335" s="242" t="str">
        <f t="shared" si="42"/>
        <v>中田富憲</v>
      </c>
      <c r="H335" s="253" t="s">
        <v>998</v>
      </c>
      <c r="I335" s="253" t="s">
        <v>193</v>
      </c>
      <c r="J335" s="360">
        <v>1961</v>
      </c>
      <c r="K335" s="244">
        <f t="shared" si="44"/>
        <v>61</v>
      </c>
      <c r="L335" s="239" t="str">
        <f t="shared" si="43"/>
        <v>OK</v>
      </c>
      <c r="M335" s="358" t="s">
        <v>248</v>
      </c>
      <c r="N335" s="174"/>
      <c r="O335" s="174"/>
      <c r="P335" s="174"/>
      <c r="Q335" s="174"/>
    </row>
    <row r="336" spans="1:17" ht="14.25">
      <c r="A336" s="355" t="s">
        <v>1046</v>
      </c>
      <c r="B336" s="374" t="s">
        <v>1047</v>
      </c>
      <c r="C336" s="374" t="s">
        <v>1048</v>
      </c>
      <c r="D336" s="253" t="s">
        <v>1003</v>
      </c>
      <c r="E336" s="174"/>
      <c r="F336" s="174" t="str">
        <f t="shared" si="41"/>
        <v>う１６</v>
      </c>
      <c r="G336" s="242" t="str">
        <f t="shared" si="42"/>
        <v>長谷出 浩</v>
      </c>
      <c r="H336" s="253" t="s">
        <v>998</v>
      </c>
      <c r="I336" s="174" t="s">
        <v>193</v>
      </c>
      <c r="J336" s="373">
        <v>1960</v>
      </c>
      <c r="K336" s="244">
        <f t="shared" si="44"/>
        <v>62</v>
      </c>
      <c r="L336" s="239" t="str">
        <f t="shared" si="43"/>
        <v>OK</v>
      </c>
      <c r="M336" s="375" t="s">
        <v>421</v>
      </c>
      <c r="N336" s="174"/>
      <c r="O336" s="174"/>
      <c r="P336" s="174"/>
      <c r="Q336" s="174"/>
    </row>
    <row r="337" spans="1:17" ht="14.25">
      <c r="A337" s="355" t="s">
        <v>1049</v>
      </c>
      <c r="B337" s="356" t="s">
        <v>1050</v>
      </c>
      <c r="C337" s="356" t="s">
        <v>700</v>
      </c>
      <c r="D337" s="253" t="s">
        <v>1003</v>
      </c>
      <c r="E337" s="174"/>
      <c r="F337" s="174" t="str">
        <f t="shared" si="41"/>
        <v>う１７</v>
      </c>
      <c r="G337" s="242" t="str">
        <f t="shared" si="42"/>
        <v>深田健太郎</v>
      </c>
      <c r="H337" s="253" t="s">
        <v>998</v>
      </c>
      <c r="I337" s="253" t="s">
        <v>193</v>
      </c>
      <c r="J337" s="360">
        <v>1997</v>
      </c>
      <c r="K337" s="244">
        <f t="shared" si="44"/>
        <v>25</v>
      </c>
      <c r="L337" s="239" t="str">
        <f t="shared" si="43"/>
        <v>OK</v>
      </c>
      <c r="M337" s="368" t="s">
        <v>231</v>
      </c>
      <c r="N337" s="174"/>
      <c r="O337" s="174"/>
      <c r="P337" s="174"/>
      <c r="Q337" s="174"/>
    </row>
    <row r="338" spans="1:17" ht="14.25">
      <c r="A338" s="355" t="s">
        <v>1051</v>
      </c>
      <c r="B338" s="187" t="s">
        <v>263</v>
      </c>
      <c r="C338" s="187" t="s">
        <v>1052</v>
      </c>
      <c r="D338" s="253" t="s">
        <v>1003</v>
      </c>
      <c r="E338" s="174"/>
      <c r="F338" s="174" t="str">
        <f t="shared" si="41"/>
        <v>う１８</v>
      </c>
      <c r="G338" s="242" t="str">
        <f t="shared" si="42"/>
        <v>松本啓吾</v>
      </c>
      <c r="H338" s="253" t="s">
        <v>998</v>
      </c>
      <c r="I338" s="214" t="s">
        <v>193</v>
      </c>
      <c r="J338" s="364">
        <v>1981</v>
      </c>
      <c r="K338" s="244">
        <f t="shared" si="44"/>
        <v>41</v>
      </c>
      <c r="L338" s="239" t="str">
        <f t="shared" si="43"/>
        <v>OK</v>
      </c>
      <c r="M338" s="363" t="s">
        <v>194</v>
      </c>
      <c r="N338" s="174"/>
      <c r="O338" s="174"/>
      <c r="P338" s="174"/>
      <c r="Q338" s="174"/>
    </row>
    <row r="339" spans="1:17" ht="14.25">
      <c r="A339" s="355" t="s">
        <v>1053</v>
      </c>
      <c r="B339" s="355" t="s">
        <v>669</v>
      </c>
      <c r="C339" s="355" t="s">
        <v>1054</v>
      </c>
      <c r="D339" s="253" t="s">
        <v>1003</v>
      </c>
      <c r="E339" s="174"/>
      <c r="F339" s="174" t="str">
        <f t="shared" si="41"/>
        <v>う１９</v>
      </c>
      <c r="G339" s="174" t="str">
        <f t="shared" si="42"/>
        <v>森健一</v>
      </c>
      <c r="H339" s="253" t="s">
        <v>998</v>
      </c>
      <c r="I339" s="371" t="s">
        <v>193</v>
      </c>
      <c r="J339" s="360">
        <v>1971</v>
      </c>
      <c r="K339" s="244">
        <f t="shared" si="44"/>
        <v>51</v>
      </c>
      <c r="L339" s="239" t="str">
        <f t="shared" si="43"/>
        <v>OK</v>
      </c>
      <c r="M339" s="358" t="s">
        <v>248</v>
      </c>
      <c r="N339" s="174"/>
      <c r="O339" s="174"/>
      <c r="P339" s="174"/>
      <c r="Q339" s="174"/>
    </row>
    <row r="340" spans="1:17" ht="15" customHeight="1">
      <c r="A340" s="355" t="s">
        <v>1055</v>
      </c>
      <c r="B340" s="374" t="s">
        <v>1056</v>
      </c>
      <c r="C340" s="374" t="s">
        <v>1057</v>
      </c>
      <c r="D340" s="253" t="s">
        <v>1003</v>
      </c>
      <c r="E340" s="174"/>
      <c r="F340" s="174" t="str">
        <f t="shared" si="41"/>
        <v>う２０</v>
      </c>
      <c r="G340" s="174" t="str">
        <f t="shared" si="42"/>
        <v>山崎  豊</v>
      </c>
      <c r="H340" s="253" t="s">
        <v>998</v>
      </c>
      <c r="I340" s="174" t="s">
        <v>193</v>
      </c>
      <c r="J340" s="373">
        <v>1975</v>
      </c>
      <c r="K340" s="244">
        <f t="shared" si="44"/>
        <v>47</v>
      </c>
      <c r="L340" s="239" t="str">
        <f t="shared" si="43"/>
        <v>OK</v>
      </c>
      <c r="M340" s="375" t="s">
        <v>421</v>
      </c>
      <c r="N340" s="174"/>
      <c r="O340" s="174"/>
      <c r="P340" s="174"/>
      <c r="Q340" s="174"/>
    </row>
    <row r="341" spans="1:17" s="1" customFormat="1" ht="13.5" customHeight="1">
      <c r="A341" s="355" t="s">
        <v>1058</v>
      </c>
      <c r="B341" s="258" t="s">
        <v>1059</v>
      </c>
      <c r="C341" s="258" t="s">
        <v>1060</v>
      </c>
      <c r="D341" s="253" t="s">
        <v>1003</v>
      </c>
      <c r="E341" s="174"/>
      <c r="F341" s="174" t="str">
        <f t="shared" si="41"/>
        <v>う２１</v>
      </c>
      <c r="G341" s="174" t="str">
        <f t="shared" si="42"/>
        <v>山田佳明</v>
      </c>
      <c r="H341" s="253" t="s">
        <v>998</v>
      </c>
      <c r="I341" s="214" t="s">
        <v>193</v>
      </c>
      <c r="J341" s="364">
        <v>1986</v>
      </c>
      <c r="K341" s="244">
        <f t="shared" si="44"/>
        <v>36</v>
      </c>
      <c r="L341" s="239" t="str">
        <f t="shared" si="43"/>
        <v>OK</v>
      </c>
      <c r="M341" s="363" t="s">
        <v>1061</v>
      </c>
      <c r="N341" s="174"/>
      <c r="O341" s="174"/>
      <c r="P341" s="174"/>
      <c r="Q341" s="174"/>
    </row>
    <row r="342" spans="1:17" s="1" customFormat="1" ht="18" customHeight="1">
      <c r="A342" s="355" t="s">
        <v>1062</v>
      </c>
      <c r="B342" s="366" t="s">
        <v>665</v>
      </c>
      <c r="C342" s="366" t="s">
        <v>1063</v>
      </c>
      <c r="D342" s="253" t="s">
        <v>1003</v>
      </c>
      <c r="E342" s="174"/>
      <c r="F342" s="174" t="str">
        <f t="shared" si="41"/>
        <v>う２２</v>
      </c>
      <c r="G342" s="174" t="str">
        <f t="shared" si="42"/>
        <v>山本昌紀</v>
      </c>
      <c r="H342" s="253" t="s">
        <v>998</v>
      </c>
      <c r="I342" s="253" t="s">
        <v>193</v>
      </c>
      <c r="J342" s="367">
        <v>1970</v>
      </c>
      <c r="K342" s="244">
        <f t="shared" si="44"/>
        <v>52</v>
      </c>
      <c r="L342" s="174" t="str">
        <f t="shared" si="43"/>
        <v>OK</v>
      </c>
      <c r="M342" s="368" t="s">
        <v>402</v>
      </c>
      <c r="N342" s="174"/>
      <c r="O342" s="174"/>
      <c r="P342" s="174"/>
      <c r="Q342" s="174"/>
    </row>
    <row r="343" spans="1:17" s="1" customFormat="1" ht="14.25">
      <c r="A343" s="355" t="s">
        <v>1064</v>
      </c>
      <c r="B343" s="366" t="s">
        <v>665</v>
      </c>
      <c r="C343" s="366" t="s">
        <v>1065</v>
      </c>
      <c r="D343" s="253" t="s">
        <v>1003</v>
      </c>
      <c r="E343" s="174"/>
      <c r="F343" s="174" t="str">
        <f t="shared" si="41"/>
        <v>う２３</v>
      </c>
      <c r="G343" s="174" t="str">
        <f t="shared" si="42"/>
        <v>山本浩之</v>
      </c>
      <c r="H343" s="253" t="s">
        <v>998</v>
      </c>
      <c r="I343" s="253" t="s">
        <v>193</v>
      </c>
      <c r="J343" s="367">
        <v>1967</v>
      </c>
      <c r="K343" s="244">
        <f t="shared" si="44"/>
        <v>55</v>
      </c>
      <c r="L343" s="376" t="str">
        <f t="shared" si="43"/>
        <v>OK</v>
      </c>
      <c r="M343" s="368" t="s">
        <v>402</v>
      </c>
      <c r="N343" s="174"/>
      <c r="O343" s="174"/>
      <c r="P343" s="174"/>
      <c r="Q343" s="174"/>
    </row>
    <row r="344" spans="1:17" ht="15" customHeight="1">
      <c r="A344" s="355" t="s">
        <v>1066</v>
      </c>
      <c r="B344" s="377" t="s">
        <v>746</v>
      </c>
      <c r="C344" s="377" t="s">
        <v>1067</v>
      </c>
      <c r="D344" s="253" t="s">
        <v>1003</v>
      </c>
      <c r="E344" s="174"/>
      <c r="F344" s="174" t="str">
        <f t="shared" si="41"/>
        <v>う２４</v>
      </c>
      <c r="G344" s="174" t="str">
        <f t="shared" si="42"/>
        <v>吉村淳</v>
      </c>
      <c r="H344" s="253" t="s">
        <v>998</v>
      </c>
      <c r="I344" s="371" t="s">
        <v>193</v>
      </c>
      <c r="J344" s="378">
        <v>1976</v>
      </c>
      <c r="K344" s="244">
        <f t="shared" si="44"/>
        <v>46</v>
      </c>
      <c r="L344" s="376" t="str">
        <f t="shared" si="43"/>
        <v>OK</v>
      </c>
      <c r="M344" s="368" t="s">
        <v>591</v>
      </c>
      <c r="N344" s="174"/>
      <c r="O344" s="174"/>
      <c r="P344" s="174"/>
      <c r="Q344" s="174"/>
    </row>
    <row r="345" spans="1:14" ht="15" customHeight="1">
      <c r="A345" s="355" t="s">
        <v>1068</v>
      </c>
      <c r="B345" s="356" t="s">
        <v>1069</v>
      </c>
      <c r="C345" s="356" t="s">
        <v>1070</v>
      </c>
      <c r="D345" s="253" t="s">
        <v>1003</v>
      </c>
      <c r="E345" s="174"/>
      <c r="F345" s="174" t="str">
        <f t="shared" si="41"/>
        <v>う２５</v>
      </c>
      <c r="G345" s="174" t="str">
        <f t="shared" si="42"/>
        <v>脇野佳邦</v>
      </c>
      <c r="H345" s="253" t="s">
        <v>998</v>
      </c>
      <c r="I345" s="253" t="s">
        <v>193</v>
      </c>
      <c r="J345" s="360">
        <v>1973</v>
      </c>
      <c r="K345" s="244">
        <f t="shared" si="44"/>
        <v>49</v>
      </c>
      <c r="L345" s="239" t="str">
        <f>IF(G345="","",IF(COUNTIF($G$15:$G$487,G345)&gt;1,"2重登録","OK"))</f>
        <v>OK</v>
      </c>
      <c r="M345" s="359" t="s">
        <v>375</v>
      </c>
      <c r="N345" s="174"/>
    </row>
    <row r="346" spans="1:13" ht="14.25">
      <c r="A346" s="355" t="s">
        <v>1071</v>
      </c>
      <c r="B346" s="379" t="s">
        <v>1072</v>
      </c>
      <c r="C346" s="379" t="s">
        <v>1073</v>
      </c>
      <c r="D346" s="253" t="s">
        <v>1003</v>
      </c>
      <c r="E346" s="174"/>
      <c r="F346" s="174" t="str">
        <f t="shared" si="41"/>
        <v>う２６</v>
      </c>
      <c r="G346" s="174" t="str">
        <f t="shared" si="42"/>
        <v>高瀬眞志</v>
      </c>
      <c r="H346" s="253" t="s">
        <v>998</v>
      </c>
      <c r="I346" s="253" t="s">
        <v>193</v>
      </c>
      <c r="J346" s="380">
        <v>1959</v>
      </c>
      <c r="K346" s="244">
        <f t="shared" si="44"/>
        <v>63</v>
      </c>
      <c r="L346" s="174" t="str">
        <f>IF(G346="","",IF(COUNTIF($G$15:$G$390,G346)&gt;1,"2重登録","OK"))</f>
        <v>OK</v>
      </c>
      <c r="M346" s="368" t="s">
        <v>274</v>
      </c>
    </row>
    <row r="347" spans="1:13" ht="14.25">
      <c r="A347" s="355" t="s">
        <v>1074</v>
      </c>
      <c r="B347" s="381" t="s">
        <v>1075</v>
      </c>
      <c r="C347" s="381" t="s">
        <v>1076</v>
      </c>
      <c r="D347" s="253" t="s">
        <v>1003</v>
      </c>
      <c r="E347" s="174"/>
      <c r="F347" s="174" t="str">
        <f t="shared" si="41"/>
        <v>う２７</v>
      </c>
      <c r="G347" s="174" t="str">
        <f t="shared" si="42"/>
        <v>竹下英伸</v>
      </c>
      <c r="H347" s="253" t="s">
        <v>998</v>
      </c>
      <c r="I347" s="174" t="s">
        <v>193</v>
      </c>
      <c r="J347" s="373">
        <v>1972</v>
      </c>
      <c r="K347" s="244">
        <f t="shared" si="44"/>
        <v>50</v>
      </c>
      <c r="L347" s="174" t="str">
        <f>IF(G347="","",IF(COUNTIF($G$15:$G$390,G347)&gt;1,"2重登録","OK"))</f>
        <v>OK</v>
      </c>
      <c r="M347" s="278" t="s">
        <v>421</v>
      </c>
    </row>
    <row r="348" spans="1:17" ht="14.25">
      <c r="A348" s="355" t="s">
        <v>1077</v>
      </c>
      <c r="B348" s="356" t="s">
        <v>1075</v>
      </c>
      <c r="C348" s="356" t="s">
        <v>1078</v>
      </c>
      <c r="D348" s="253" t="s">
        <v>1003</v>
      </c>
      <c r="E348" s="382" t="s">
        <v>995</v>
      </c>
      <c r="F348" s="174" t="str">
        <f t="shared" si="41"/>
        <v>う２８</v>
      </c>
      <c r="G348" s="174" t="str">
        <f t="shared" si="42"/>
        <v>竹下恭平</v>
      </c>
      <c r="H348" s="253" t="s">
        <v>998</v>
      </c>
      <c r="I348" s="253" t="s">
        <v>193</v>
      </c>
      <c r="J348" s="360">
        <v>2008</v>
      </c>
      <c r="K348" s="244">
        <f t="shared" si="44"/>
        <v>14</v>
      </c>
      <c r="L348" s="239" t="str">
        <f>IF(G348="","",IF(COUNTIF($G$47:$G$512,G348)&gt;1,"2重登録","OK"))</f>
        <v>OK</v>
      </c>
      <c r="M348" s="383" t="s">
        <v>421</v>
      </c>
      <c r="N348" s="174"/>
      <c r="O348" s="174"/>
      <c r="P348" s="174"/>
      <c r="Q348" s="174"/>
    </row>
    <row r="349" spans="1:17" ht="14.25">
      <c r="A349" s="355" t="s">
        <v>1079</v>
      </c>
      <c r="B349" s="356" t="s">
        <v>1080</v>
      </c>
      <c r="C349" s="356" t="s">
        <v>1081</v>
      </c>
      <c r="D349" s="253" t="s">
        <v>1003</v>
      </c>
      <c r="E349" s="174"/>
      <c r="F349" s="174" t="str">
        <f t="shared" si="41"/>
        <v>う２９</v>
      </c>
      <c r="G349" s="174" t="str">
        <f t="shared" si="42"/>
        <v>峰　祥靖</v>
      </c>
      <c r="H349" s="253" t="s">
        <v>998</v>
      </c>
      <c r="I349" s="253" t="s">
        <v>193</v>
      </c>
      <c r="J349" s="360">
        <v>1975</v>
      </c>
      <c r="K349" s="244">
        <f t="shared" si="44"/>
        <v>47</v>
      </c>
      <c r="L349" s="239" t="str">
        <f aca="true" t="shared" si="45" ref="L349:L366">IF(G349="","",IF(COUNTIF($G$15:$G$390,G349)&gt;1,"2重登録","OK"))</f>
        <v>OK</v>
      </c>
      <c r="M349" s="359" t="s">
        <v>1033</v>
      </c>
      <c r="N349" s="174"/>
      <c r="O349" s="174"/>
      <c r="P349" s="174"/>
      <c r="Q349" s="174"/>
    </row>
    <row r="350" spans="1:17" ht="14.25">
      <c r="A350" s="355" t="s">
        <v>1082</v>
      </c>
      <c r="B350" s="384" t="s">
        <v>1083</v>
      </c>
      <c r="C350" s="384" t="s">
        <v>1084</v>
      </c>
      <c r="D350" s="253" t="s">
        <v>1003</v>
      </c>
      <c r="E350" s="174"/>
      <c r="F350" s="174" t="str">
        <f t="shared" si="41"/>
        <v>う３０</v>
      </c>
      <c r="G350" s="174" t="str">
        <f t="shared" si="42"/>
        <v>野村良平</v>
      </c>
      <c r="H350" s="253" t="s">
        <v>998</v>
      </c>
      <c r="I350" s="385" t="s">
        <v>193</v>
      </c>
      <c r="J350" s="386">
        <v>1989</v>
      </c>
      <c r="K350" s="244">
        <f t="shared" si="44"/>
        <v>33</v>
      </c>
      <c r="L350" s="239" t="str">
        <f t="shared" si="45"/>
        <v>OK</v>
      </c>
      <c r="M350" s="387" t="s">
        <v>856</v>
      </c>
      <c r="N350" s="388"/>
      <c r="O350" s="174"/>
      <c r="P350" s="174"/>
      <c r="Q350" s="174"/>
    </row>
    <row r="351" spans="1:17" ht="14.25">
      <c r="A351" s="355" t="s">
        <v>1085</v>
      </c>
      <c r="B351" s="356" t="s">
        <v>1086</v>
      </c>
      <c r="C351" s="356" t="s">
        <v>1087</v>
      </c>
      <c r="D351" s="253" t="s">
        <v>1003</v>
      </c>
      <c r="E351" s="174"/>
      <c r="F351" s="174" t="str">
        <f t="shared" si="41"/>
        <v>う３１</v>
      </c>
      <c r="G351" s="174" t="str">
        <f t="shared" si="42"/>
        <v>利光龍司</v>
      </c>
      <c r="H351" s="253" t="s">
        <v>998</v>
      </c>
      <c r="I351" s="214" t="s">
        <v>193</v>
      </c>
      <c r="J351" s="362">
        <v>1972</v>
      </c>
      <c r="K351" s="244">
        <f t="shared" si="44"/>
        <v>50</v>
      </c>
      <c r="L351" s="239" t="str">
        <f t="shared" si="45"/>
        <v>OK</v>
      </c>
      <c r="M351" s="359" t="s">
        <v>609</v>
      </c>
      <c r="N351" s="174"/>
      <c r="O351" s="174"/>
      <c r="P351" s="174"/>
      <c r="Q351" s="174"/>
    </row>
    <row r="352" spans="1:17" ht="14.25">
      <c r="A352" s="355" t="s">
        <v>1088</v>
      </c>
      <c r="B352" s="389" t="s">
        <v>1089</v>
      </c>
      <c r="C352" s="390" t="s">
        <v>1090</v>
      </c>
      <c r="D352" s="253" t="s">
        <v>1003</v>
      </c>
      <c r="E352" s="174"/>
      <c r="F352" s="174" t="str">
        <f t="shared" si="41"/>
        <v>う３２</v>
      </c>
      <c r="G352" s="174" t="str">
        <f t="shared" si="42"/>
        <v>植垣貴美子</v>
      </c>
      <c r="H352" s="253" t="s">
        <v>998</v>
      </c>
      <c r="I352" s="253" t="s">
        <v>292</v>
      </c>
      <c r="J352" s="391">
        <v>1965</v>
      </c>
      <c r="K352" s="244">
        <f t="shared" si="44"/>
        <v>57</v>
      </c>
      <c r="L352" s="239" t="str">
        <f t="shared" si="45"/>
        <v>OK</v>
      </c>
      <c r="M352" s="358" t="s">
        <v>231</v>
      </c>
      <c r="N352" s="174"/>
      <c r="O352" s="174"/>
      <c r="P352" s="174"/>
      <c r="Q352" s="174"/>
    </row>
    <row r="353" spans="1:13" ht="14.25">
      <c r="A353" s="355" t="s">
        <v>1091</v>
      </c>
      <c r="B353" s="189" t="s">
        <v>1092</v>
      </c>
      <c r="C353" s="189" t="s">
        <v>1093</v>
      </c>
      <c r="D353" s="253" t="s">
        <v>1003</v>
      </c>
      <c r="E353" s="174"/>
      <c r="F353" s="174" t="str">
        <f t="shared" si="41"/>
        <v>う３３</v>
      </c>
      <c r="G353" s="174" t="str">
        <f t="shared" si="42"/>
        <v>牛道心</v>
      </c>
      <c r="H353" s="253" t="s">
        <v>998</v>
      </c>
      <c r="I353" s="174" t="s">
        <v>219</v>
      </c>
      <c r="J353" s="369">
        <v>1978</v>
      </c>
      <c r="K353" s="244">
        <f t="shared" si="44"/>
        <v>44</v>
      </c>
      <c r="L353" s="239" t="str">
        <f t="shared" si="45"/>
        <v>OK</v>
      </c>
      <c r="M353" s="187" t="s">
        <v>227</v>
      </c>
    </row>
    <row r="354" spans="1:13" ht="14.25">
      <c r="A354" s="355" t="s">
        <v>1094</v>
      </c>
      <c r="B354" s="189" t="s">
        <v>1095</v>
      </c>
      <c r="C354" s="189" t="s">
        <v>1096</v>
      </c>
      <c r="D354" s="253" t="s">
        <v>1003</v>
      </c>
      <c r="E354" s="174"/>
      <c r="F354" s="174" t="str">
        <f t="shared" si="41"/>
        <v>う３４</v>
      </c>
      <c r="G354" s="174" t="str">
        <f t="shared" si="42"/>
        <v>梅田陽子</v>
      </c>
      <c r="H354" s="253" t="s">
        <v>998</v>
      </c>
      <c r="I354" s="214" t="s">
        <v>219</v>
      </c>
      <c r="J354" s="364">
        <v>1969</v>
      </c>
      <c r="K354" s="244">
        <f t="shared" si="44"/>
        <v>53</v>
      </c>
      <c r="L354" s="239" t="str">
        <f t="shared" si="45"/>
        <v>OK</v>
      </c>
      <c r="M354" s="363" t="s">
        <v>248</v>
      </c>
    </row>
    <row r="355" spans="1:13" ht="14.25">
      <c r="A355" s="355" t="s">
        <v>1097</v>
      </c>
      <c r="B355" s="252" t="s">
        <v>1098</v>
      </c>
      <c r="C355" s="252" t="s">
        <v>1099</v>
      </c>
      <c r="D355" s="253" t="s">
        <v>1003</v>
      </c>
      <c r="E355" s="174"/>
      <c r="F355" s="174" t="str">
        <f t="shared" si="41"/>
        <v>う３５</v>
      </c>
      <c r="G355" s="174" t="str">
        <f t="shared" si="42"/>
        <v>谷口美佳</v>
      </c>
      <c r="H355" s="253" t="s">
        <v>998</v>
      </c>
      <c r="I355" s="174" t="s">
        <v>219</v>
      </c>
      <c r="J355" s="364">
        <v>1972</v>
      </c>
      <c r="K355" s="244">
        <f t="shared" si="44"/>
        <v>50</v>
      </c>
      <c r="L355" s="239" t="str">
        <f t="shared" si="45"/>
        <v>OK</v>
      </c>
      <c r="M355" s="363" t="s">
        <v>587</v>
      </c>
    </row>
    <row r="356" spans="1:13" ht="14.25">
      <c r="A356" s="355" t="s">
        <v>1100</v>
      </c>
      <c r="B356" s="392" t="s">
        <v>1101</v>
      </c>
      <c r="C356" s="392" t="s">
        <v>1102</v>
      </c>
      <c r="D356" s="253" t="s">
        <v>1003</v>
      </c>
      <c r="E356" s="174"/>
      <c r="F356" s="174" t="str">
        <f t="shared" si="41"/>
        <v>う３６</v>
      </c>
      <c r="G356" s="174" t="str">
        <f t="shared" si="42"/>
        <v>辻佳子</v>
      </c>
      <c r="H356" s="253" t="s">
        <v>998</v>
      </c>
      <c r="I356" s="214" t="s">
        <v>219</v>
      </c>
      <c r="J356" s="380">
        <v>1973</v>
      </c>
      <c r="K356" s="244">
        <f t="shared" si="44"/>
        <v>49</v>
      </c>
      <c r="L356" s="239" t="str">
        <f t="shared" si="45"/>
        <v>OK</v>
      </c>
      <c r="M356" s="174" t="s">
        <v>194</v>
      </c>
    </row>
    <row r="357" spans="1:13" ht="14.25">
      <c r="A357" s="355" t="s">
        <v>1103</v>
      </c>
      <c r="B357" s="189" t="s">
        <v>1104</v>
      </c>
      <c r="C357" s="189" t="s">
        <v>1105</v>
      </c>
      <c r="D357" s="253" t="s">
        <v>1003</v>
      </c>
      <c r="E357" s="174"/>
      <c r="F357" s="174" t="str">
        <f t="shared" si="41"/>
        <v>う３７</v>
      </c>
      <c r="G357" s="174" t="str">
        <f t="shared" si="42"/>
        <v>苗村直子</v>
      </c>
      <c r="H357" s="253" t="s">
        <v>998</v>
      </c>
      <c r="I357" s="214" t="s">
        <v>219</v>
      </c>
      <c r="J357" s="364">
        <v>1974</v>
      </c>
      <c r="K357" s="244">
        <f t="shared" si="44"/>
        <v>48</v>
      </c>
      <c r="L357" s="239" t="str">
        <f t="shared" si="45"/>
        <v>OK</v>
      </c>
      <c r="M357" s="363" t="s">
        <v>1106</v>
      </c>
    </row>
    <row r="358" spans="1:17" ht="14.25">
      <c r="A358" s="355" t="s">
        <v>1107</v>
      </c>
      <c r="B358" s="189" t="s">
        <v>1108</v>
      </c>
      <c r="C358" s="189" t="s">
        <v>1109</v>
      </c>
      <c r="D358" s="253" t="s">
        <v>1003</v>
      </c>
      <c r="E358" s="174"/>
      <c r="F358" s="174" t="str">
        <f t="shared" si="41"/>
        <v>う３８</v>
      </c>
      <c r="G358" s="174" t="str">
        <f t="shared" si="42"/>
        <v>永松貴子</v>
      </c>
      <c r="H358" s="253" t="s">
        <v>998</v>
      </c>
      <c r="I358" s="174" t="s">
        <v>219</v>
      </c>
      <c r="J358" s="391">
        <v>1962</v>
      </c>
      <c r="K358" s="244">
        <f t="shared" si="44"/>
        <v>60</v>
      </c>
      <c r="L358" s="239" t="str">
        <f t="shared" si="45"/>
        <v>OK</v>
      </c>
      <c r="M358" s="387" t="s">
        <v>775</v>
      </c>
      <c r="N358"/>
      <c r="O358"/>
      <c r="P358"/>
      <c r="Q358"/>
    </row>
    <row r="359" spans="1:17" ht="14.25">
      <c r="A359" s="355" t="s">
        <v>1110</v>
      </c>
      <c r="B359" s="393" t="s">
        <v>1111</v>
      </c>
      <c r="C359" s="393" t="s">
        <v>1112</v>
      </c>
      <c r="D359" s="253" t="s">
        <v>1003</v>
      </c>
      <c r="E359" s="174"/>
      <c r="F359" s="174" t="str">
        <f t="shared" si="41"/>
        <v>う３９</v>
      </c>
      <c r="G359" s="174" t="str">
        <f t="shared" si="42"/>
        <v>西崎友香</v>
      </c>
      <c r="H359" s="253" t="s">
        <v>998</v>
      </c>
      <c r="I359" s="253" t="s">
        <v>292</v>
      </c>
      <c r="J359" s="367">
        <v>1980</v>
      </c>
      <c r="K359" s="244">
        <f t="shared" si="44"/>
        <v>42</v>
      </c>
      <c r="L359" s="239" t="str">
        <f t="shared" si="45"/>
        <v>OK</v>
      </c>
      <c r="M359" s="368" t="s">
        <v>194</v>
      </c>
      <c r="N359"/>
      <c r="O359"/>
      <c r="P359"/>
      <c r="Q359"/>
    </row>
    <row r="360" spans="1:17" ht="14.25">
      <c r="A360" s="355" t="s">
        <v>1113</v>
      </c>
      <c r="B360" s="189" t="s">
        <v>1114</v>
      </c>
      <c r="C360" s="189" t="s">
        <v>1115</v>
      </c>
      <c r="D360" s="253" t="s">
        <v>1003</v>
      </c>
      <c r="E360" s="174"/>
      <c r="F360" s="174" t="str">
        <f t="shared" si="41"/>
        <v>う４０</v>
      </c>
      <c r="G360" s="174" t="str">
        <f t="shared" si="42"/>
        <v>藤田博美</v>
      </c>
      <c r="H360" s="253" t="s">
        <v>998</v>
      </c>
      <c r="I360" s="174" t="s">
        <v>219</v>
      </c>
      <c r="J360" s="369">
        <v>1970</v>
      </c>
      <c r="K360" s="244">
        <f t="shared" si="44"/>
        <v>52</v>
      </c>
      <c r="L360" s="239" t="str">
        <f t="shared" si="45"/>
        <v>OK</v>
      </c>
      <c r="M360" s="387" t="s">
        <v>775</v>
      </c>
      <c r="N360"/>
      <c r="O360"/>
      <c r="P360"/>
      <c r="Q360"/>
    </row>
    <row r="361" spans="1:17" ht="14.25">
      <c r="A361" s="355" t="s">
        <v>1116</v>
      </c>
      <c r="B361" s="394" t="s">
        <v>1117</v>
      </c>
      <c r="C361" s="394" t="s">
        <v>1118</v>
      </c>
      <c r="D361" s="253" t="s">
        <v>1003</v>
      </c>
      <c r="E361"/>
      <c r="F361" s="174" t="str">
        <f t="shared" si="41"/>
        <v>う４１</v>
      </c>
      <c r="G361" s="174" t="str">
        <f t="shared" si="42"/>
        <v>藤村加代子</v>
      </c>
      <c r="H361" s="253" t="s">
        <v>998</v>
      </c>
      <c r="I361" s="214" t="s">
        <v>219</v>
      </c>
      <c r="J361" s="380">
        <v>1963</v>
      </c>
      <c r="K361" s="244">
        <f t="shared" si="44"/>
        <v>59</v>
      </c>
      <c r="L361" s="239" t="str">
        <f t="shared" si="45"/>
        <v>OK</v>
      </c>
      <c r="M361" s="174" t="s">
        <v>194</v>
      </c>
      <c r="N361"/>
      <c r="O361"/>
      <c r="P361"/>
      <c r="Q361"/>
    </row>
    <row r="362" spans="1:17" ht="14.25">
      <c r="A362" s="355" t="s">
        <v>1119</v>
      </c>
      <c r="B362" s="395" t="s">
        <v>1075</v>
      </c>
      <c r="C362" s="395" t="s">
        <v>1120</v>
      </c>
      <c r="D362" s="253" t="s">
        <v>1003</v>
      </c>
      <c r="E362"/>
      <c r="F362" s="174" t="str">
        <f t="shared" si="41"/>
        <v>う４２</v>
      </c>
      <c r="G362" s="174" t="str">
        <f t="shared" si="42"/>
        <v>竹下光代</v>
      </c>
      <c r="H362" s="253" t="s">
        <v>998</v>
      </c>
      <c r="I362" s="214" t="s">
        <v>219</v>
      </c>
      <c r="J362" s="380">
        <v>1974</v>
      </c>
      <c r="K362" s="244">
        <f t="shared" si="44"/>
        <v>48</v>
      </c>
      <c r="L362" s="239" t="str">
        <f t="shared" si="45"/>
        <v>OK</v>
      </c>
      <c r="M362" s="278" t="s">
        <v>421</v>
      </c>
      <c r="N362"/>
      <c r="O362"/>
      <c r="P362"/>
      <c r="Q362"/>
    </row>
    <row r="363" spans="1:17" ht="14.25">
      <c r="A363" s="355" t="s">
        <v>1121</v>
      </c>
      <c r="B363" s="189" t="s">
        <v>1122</v>
      </c>
      <c r="C363" s="189" t="s">
        <v>1123</v>
      </c>
      <c r="D363" s="253" t="s">
        <v>1003</v>
      </c>
      <c r="E363"/>
      <c r="F363" s="174" t="str">
        <f t="shared" si="41"/>
        <v>う４３</v>
      </c>
      <c r="G363" s="174" t="str">
        <f t="shared" si="42"/>
        <v>田中有紀</v>
      </c>
      <c r="H363" s="253" t="s">
        <v>998</v>
      </c>
      <c r="I363" s="214" t="s">
        <v>219</v>
      </c>
      <c r="J363" s="364">
        <v>1969</v>
      </c>
      <c r="K363" s="244">
        <f t="shared" si="44"/>
        <v>53</v>
      </c>
      <c r="L363" s="239" t="str">
        <f t="shared" si="45"/>
        <v>OK</v>
      </c>
      <c r="M363" s="363" t="s">
        <v>1106</v>
      </c>
      <c r="N363"/>
      <c r="O363"/>
      <c r="P363"/>
      <c r="Q363"/>
    </row>
    <row r="364" spans="1:17" ht="14.25">
      <c r="A364" s="355" t="s">
        <v>1124</v>
      </c>
      <c r="B364" s="189" t="s">
        <v>1122</v>
      </c>
      <c r="C364" s="189" t="s">
        <v>1125</v>
      </c>
      <c r="D364" s="253" t="s">
        <v>1003</v>
      </c>
      <c r="E364"/>
      <c r="F364" s="174" t="str">
        <f t="shared" si="41"/>
        <v>う４４</v>
      </c>
      <c r="G364" s="174" t="str">
        <f t="shared" si="42"/>
        <v>田中都</v>
      </c>
      <c r="H364" s="253" t="s">
        <v>998</v>
      </c>
      <c r="I364" s="174" t="s">
        <v>219</v>
      </c>
      <c r="J364" s="369">
        <v>1970</v>
      </c>
      <c r="K364" s="244">
        <f t="shared" si="44"/>
        <v>52</v>
      </c>
      <c r="L364" s="239" t="str">
        <f t="shared" si="45"/>
        <v>OK</v>
      </c>
      <c r="M364" s="187" t="s">
        <v>1126</v>
      </c>
      <c r="N364"/>
      <c r="O364"/>
      <c r="P364"/>
      <c r="Q364"/>
    </row>
    <row r="365" spans="1:17" ht="14.25">
      <c r="A365" s="355" t="s">
        <v>1127</v>
      </c>
      <c r="B365" s="396" t="s">
        <v>1128</v>
      </c>
      <c r="C365" s="396" t="s">
        <v>1129</v>
      </c>
      <c r="D365" s="253" t="s">
        <v>1003</v>
      </c>
      <c r="E365"/>
      <c r="F365" s="174" t="str">
        <f t="shared" si="41"/>
        <v>う４５</v>
      </c>
      <c r="G365" s="174" t="str">
        <f t="shared" si="42"/>
        <v>姫井亜利沙</v>
      </c>
      <c r="H365" s="253" t="s">
        <v>998</v>
      </c>
      <c r="I365" s="214" t="s">
        <v>219</v>
      </c>
      <c r="J365" s="364">
        <v>1982</v>
      </c>
      <c r="K365" s="244">
        <f t="shared" si="44"/>
        <v>40</v>
      </c>
      <c r="L365" s="239" t="str">
        <f t="shared" si="45"/>
        <v>OK</v>
      </c>
      <c r="M365" s="387" t="s">
        <v>775</v>
      </c>
      <c r="N365"/>
      <c r="O365"/>
      <c r="P365"/>
      <c r="Q365"/>
    </row>
    <row r="366" spans="1:17" ht="14.25">
      <c r="A366" s="355" t="s">
        <v>1130</v>
      </c>
      <c r="B366" s="396" t="s">
        <v>1131</v>
      </c>
      <c r="C366" s="396" t="s">
        <v>1132</v>
      </c>
      <c r="D366" s="253" t="s">
        <v>1003</v>
      </c>
      <c r="E366"/>
      <c r="F366" s="174" t="str">
        <f t="shared" si="41"/>
        <v>う４６</v>
      </c>
      <c r="G366" s="174" t="str">
        <f t="shared" si="42"/>
        <v>伊吹邦子</v>
      </c>
      <c r="H366" s="253" t="s">
        <v>998</v>
      </c>
      <c r="I366" s="214" t="s">
        <v>219</v>
      </c>
      <c r="J366" s="364">
        <v>1969</v>
      </c>
      <c r="K366" s="244">
        <f t="shared" si="44"/>
        <v>53</v>
      </c>
      <c r="L366" s="239" t="str">
        <f t="shared" si="45"/>
        <v>OK</v>
      </c>
      <c r="M366" s="387" t="s">
        <v>775</v>
      </c>
      <c r="P366" s="187"/>
      <c r="Q366" s="187"/>
    </row>
    <row r="367" spans="1:17" ht="14.25">
      <c r="A367" s="355" t="s">
        <v>1133</v>
      </c>
      <c r="B367" s="397" t="s">
        <v>1134</v>
      </c>
      <c r="C367" s="397" t="s">
        <v>1135</v>
      </c>
      <c r="D367" s="253" t="s">
        <v>1003</v>
      </c>
      <c r="E367"/>
      <c r="F367" s="174" t="str">
        <f t="shared" si="41"/>
        <v>う４７</v>
      </c>
      <c r="G367" s="174" t="str">
        <f t="shared" si="42"/>
        <v>岩花功</v>
      </c>
      <c r="H367" s="253" t="s">
        <v>998</v>
      </c>
      <c r="I367" s="214" t="s">
        <v>252</v>
      </c>
      <c r="J367" s="364">
        <v>1962</v>
      </c>
      <c r="K367" s="244">
        <f t="shared" si="44"/>
        <v>60</v>
      </c>
      <c r="L367" s="239" t="str">
        <f>IF(G367="","",IF(COUNTIF($G$15:$G$381,G367)&gt;1,"2重登録","OK"))</f>
        <v>OK</v>
      </c>
      <c r="M367" s="387" t="s">
        <v>293</v>
      </c>
      <c r="O367" s="187"/>
      <c r="P367" s="187"/>
      <c r="Q367" s="187"/>
    </row>
    <row r="368" spans="1:17" ht="14.25">
      <c r="A368" s="355" t="s">
        <v>1136</v>
      </c>
      <c r="B368" s="397" t="s">
        <v>1028</v>
      </c>
      <c r="C368" s="397" t="s">
        <v>1137</v>
      </c>
      <c r="D368" s="253" t="s">
        <v>1003</v>
      </c>
      <c r="E368"/>
      <c r="F368" s="174" t="str">
        <f t="shared" si="41"/>
        <v>う４８</v>
      </c>
      <c r="G368" s="174" t="str">
        <f t="shared" si="42"/>
        <v>亀井皓太</v>
      </c>
      <c r="H368" s="253" t="s">
        <v>998</v>
      </c>
      <c r="I368" s="214" t="s">
        <v>252</v>
      </c>
      <c r="J368" s="364">
        <v>2003</v>
      </c>
      <c r="K368" s="244">
        <f t="shared" si="44"/>
        <v>19</v>
      </c>
      <c r="L368" s="239" t="str">
        <f>IF(G368="","",IF(COUNTIF($G$15:$G$381,G368)&gt;1,"2重登録","OK"))</f>
        <v>OK</v>
      </c>
      <c r="M368" s="387" t="s">
        <v>398</v>
      </c>
      <c r="N368"/>
      <c r="O368"/>
      <c r="P368"/>
      <c r="Q368"/>
    </row>
    <row r="369" spans="1:13" ht="14.25">
      <c r="A369" s="355" t="s">
        <v>1138</v>
      </c>
      <c r="B369" s="174" t="s">
        <v>1139</v>
      </c>
      <c r="C369" s="174" t="s">
        <v>1140</v>
      </c>
      <c r="D369" s="253" t="s">
        <v>1003</v>
      </c>
      <c r="E369" s="174"/>
      <c r="F369" s="398" t="s">
        <v>1130</v>
      </c>
      <c r="G369" s="359" t="str">
        <f t="shared" si="42"/>
        <v>林哲学</v>
      </c>
      <c r="H369" s="253" t="s">
        <v>998</v>
      </c>
      <c r="I369" s="253" t="s">
        <v>193</v>
      </c>
      <c r="J369" s="364">
        <v>1995</v>
      </c>
      <c r="K369" s="244">
        <f t="shared" si="44"/>
        <v>27</v>
      </c>
      <c r="L369" s="239" t="str">
        <f>IF(G369="","",IF(COUNTIF($G$15:$G$381,G369)&gt;1,"2重登録","OK"))</f>
        <v>OK</v>
      </c>
      <c r="M369" s="387" t="s">
        <v>209</v>
      </c>
    </row>
    <row r="370" spans="1:13" ht="14.25">
      <c r="A370" s="355" t="s">
        <v>1141</v>
      </c>
      <c r="B370" s="258" t="s">
        <v>1142</v>
      </c>
      <c r="C370" s="258" t="s">
        <v>1143</v>
      </c>
      <c r="D370" s="253" t="s">
        <v>1003</v>
      </c>
      <c r="E370" s="399"/>
      <c r="F370" s="398" t="s">
        <v>1121</v>
      </c>
      <c r="G370" s="359" t="str">
        <f t="shared" si="42"/>
        <v>池本敦貴</v>
      </c>
      <c r="H370" s="253" t="s">
        <v>998</v>
      </c>
      <c r="I370" s="253" t="s">
        <v>193</v>
      </c>
      <c r="J370" s="364">
        <v>1993</v>
      </c>
      <c r="K370" s="244">
        <f t="shared" si="44"/>
        <v>29</v>
      </c>
      <c r="L370" s="239" t="str">
        <f>IF(G370="","",IF(COUNTIF($G$15:$G$381,G370)&gt;1,"2重登録","OK"))</f>
        <v>OK</v>
      </c>
      <c r="M370" s="387" t="s">
        <v>194</v>
      </c>
    </row>
    <row r="371" spans="1:17" ht="14.25">
      <c r="A371" s="355"/>
      <c r="B371" s="396"/>
      <c r="C371" s="396"/>
      <c r="D371" s="253"/>
      <c r="E371"/>
      <c r="F371" s="174"/>
      <c r="G371" s="174"/>
      <c r="H371" s="253"/>
      <c r="I371" s="214"/>
      <c r="J371" s="364"/>
      <c r="K371" s="244"/>
      <c r="L371" s="239"/>
      <c r="M371" s="387"/>
      <c r="P371" s="187"/>
      <c r="Q371" s="187"/>
    </row>
    <row r="372" spans="1:17" ht="14.25">
      <c r="A372" s="355"/>
      <c r="B372" s="396"/>
      <c r="C372" s="396"/>
      <c r="D372" s="253"/>
      <c r="E372"/>
      <c r="F372" s="174"/>
      <c r="G372" s="174"/>
      <c r="H372" s="253"/>
      <c r="I372" s="214"/>
      <c r="J372" s="364"/>
      <c r="K372" s="244"/>
      <c r="L372" s="239"/>
      <c r="M372" s="387"/>
      <c r="P372" s="187"/>
      <c r="Q372" s="187"/>
    </row>
    <row r="373" spans="1:12" ht="13.5">
      <c r="A373" s="200"/>
      <c r="G373" s="169" t="s">
        <v>184</v>
      </c>
      <c r="H373" s="172" t="s">
        <v>185</v>
      </c>
      <c r="I373" s="172"/>
      <c r="J373" s="172"/>
      <c r="L373" s="173"/>
    </row>
    <row r="374" spans="1:26" ht="12.75" customHeight="1">
      <c r="A374" s="200"/>
      <c r="G374" s="400">
        <f>COUNTIF($M$376:$M$383,"東近江市")</f>
        <v>2</v>
      </c>
      <c r="H374" s="176">
        <f>(G374/RIGHT($A$380,2))</f>
        <v>0.4</v>
      </c>
      <c r="I374" s="176"/>
      <c r="J374" s="176"/>
      <c r="L374" s="173"/>
      <c r="R374" s="401"/>
      <c r="S374" s="401"/>
      <c r="T374" s="401"/>
      <c r="U374" s="401"/>
      <c r="V374" s="401"/>
      <c r="W374" s="401"/>
      <c r="X374" s="401"/>
      <c r="Y374" s="401"/>
      <c r="Z374" s="401"/>
    </row>
    <row r="375" spans="1:26" ht="12.75" customHeight="1">
      <c r="A375" s="200"/>
      <c r="L375" s="173">
        <f>IF(G375="","",IF(COUNTIF($G$3:$G$634,G375)&gt;1,"2重登録","OK"))</f>
      </c>
      <c r="R375" s="401"/>
      <c r="S375" s="401"/>
      <c r="T375" s="401"/>
      <c r="U375" s="401"/>
      <c r="V375" s="401"/>
      <c r="W375" s="401"/>
      <c r="X375" s="401"/>
      <c r="Y375" s="401"/>
      <c r="Z375" s="401"/>
    </row>
    <row r="376" spans="1:26" ht="12.75" customHeight="1">
      <c r="A376" s="182" t="s">
        <v>1144</v>
      </c>
      <c r="B376" s="402" t="s">
        <v>1145</v>
      </c>
      <c r="C376" s="177" t="s">
        <v>627</v>
      </c>
      <c r="D376" s="169" t="s">
        <v>1146</v>
      </c>
      <c r="E376" s="169"/>
      <c r="F376" s="173" t="str">
        <f>A376</f>
        <v>こ０１</v>
      </c>
      <c r="G376" s="169" t="str">
        <f>B376&amp;C376</f>
        <v>國本太郎</v>
      </c>
      <c r="H376" s="183" t="e">
        <f>#N/A</f>
        <v>#N/A</v>
      </c>
      <c r="I376" s="183" t="s">
        <v>193</v>
      </c>
      <c r="J376" s="184">
        <v>1974</v>
      </c>
      <c r="K376" s="181">
        <f>IF(J376="","",(2022-J376))</f>
        <v>48</v>
      </c>
      <c r="L376" s="173" t="str">
        <f>IF(G376="","",IF(COUNTIF($G$3:$G$625,G376)&gt;1,"2重登録","OK"))</f>
        <v>OK</v>
      </c>
      <c r="M376" s="185" t="s">
        <v>768</v>
      </c>
      <c r="R376" s="401"/>
      <c r="S376" s="401"/>
      <c r="T376" s="401"/>
      <c r="U376" s="401"/>
      <c r="V376" s="401"/>
      <c r="W376" s="401"/>
      <c r="X376" s="401"/>
      <c r="Y376" s="401"/>
      <c r="Z376" s="401"/>
    </row>
    <row r="377" spans="1:26" ht="12.75" customHeight="1">
      <c r="A377" s="200" t="s">
        <v>1147</v>
      </c>
      <c r="B377" s="402" t="s">
        <v>1148</v>
      </c>
      <c r="C377" s="177" t="s">
        <v>1149</v>
      </c>
      <c r="D377" s="169" t="s">
        <v>1150</v>
      </c>
      <c r="E377" s="169"/>
      <c r="F377" s="403" t="str">
        <f>A377</f>
        <v>こ０２</v>
      </c>
      <c r="G377" s="169" t="str">
        <f>B377&amp;C377</f>
        <v>松原礼</v>
      </c>
      <c r="H377" s="169" t="s">
        <v>1150</v>
      </c>
      <c r="I377" s="209" t="s">
        <v>252</v>
      </c>
      <c r="J377" s="184">
        <v>1987</v>
      </c>
      <c r="K377" s="404">
        <f>2022-J377</f>
        <v>35</v>
      </c>
      <c r="L377" s="173" t="str">
        <f>IF(G377="","",IF(COUNTIF($G$3:$G$634,G377)&gt;1,"2重登録","OK"))</f>
        <v>OK</v>
      </c>
      <c r="M377" s="169" t="s">
        <v>355</v>
      </c>
      <c r="R377" s="401"/>
      <c r="S377" s="401"/>
      <c r="T377" s="401"/>
      <c r="U377" s="401"/>
      <c r="V377" s="401"/>
      <c r="W377" s="401"/>
      <c r="X377" s="401"/>
      <c r="Y377" s="401"/>
      <c r="Z377" s="401"/>
    </row>
    <row r="378" spans="1:26" ht="12.75" customHeight="1">
      <c r="A378" s="200" t="s">
        <v>1151</v>
      </c>
      <c r="B378" s="402" t="s">
        <v>1059</v>
      </c>
      <c r="C378" s="177" t="s">
        <v>1152</v>
      </c>
      <c r="D378" s="169" t="s">
        <v>1150</v>
      </c>
      <c r="E378" s="169"/>
      <c r="F378" s="403" t="str">
        <f>A378</f>
        <v>こ０３</v>
      </c>
      <c r="G378" s="169" t="str">
        <f>B378&amp;C378</f>
        <v>山田直八</v>
      </c>
      <c r="H378" s="169" t="s">
        <v>1150</v>
      </c>
      <c r="I378" s="209" t="s">
        <v>252</v>
      </c>
      <c r="J378" s="184">
        <v>1972</v>
      </c>
      <c r="K378" s="404">
        <f>2022-J378</f>
        <v>50</v>
      </c>
      <c r="L378" s="173" t="str">
        <f>IF(G378="","",IF(COUNTIF($G$3:$G$634,G378)&gt;1,"2重登録","OK"))</f>
        <v>OK</v>
      </c>
      <c r="M378" s="169" t="s">
        <v>1153</v>
      </c>
      <c r="R378" s="401"/>
      <c r="S378" s="401"/>
      <c r="T378" s="401"/>
      <c r="U378" s="401"/>
      <c r="V378" s="401"/>
      <c r="W378" s="401"/>
      <c r="X378" s="401"/>
      <c r="Y378" s="401"/>
      <c r="Z378" s="401"/>
    </row>
    <row r="379" spans="1:26" ht="12.75" customHeight="1">
      <c r="A379" s="200" t="s">
        <v>1154</v>
      </c>
      <c r="B379" s="174" t="s">
        <v>1155</v>
      </c>
      <c r="C379" s="174" t="s">
        <v>1156</v>
      </c>
      <c r="D379" s="174" t="s">
        <v>1150</v>
      </c>
      <c r="E379" s="174"/>
      <c r="F379" s="398" t="str">
        <f>A379</f>
        <v>こ０４</v>
      </c>
      <c r="G379" s="174" t="str">
        <f>B379&amp;C379</f>
        <v>中島康之</v>
      </c>
      <c r="H379" s="174" t="s">
        <v>1150</v>
      </c>
      <c r="I379" s="253" t="s">
        <v>252</v>
      </c>
      <c r="J379" s="244">
        <v>1980</v>
      </c>
      <c r="K379" s="405">
        <f>2022-J379</f>
        <v>42</v>
      </c>
      <c r="L379" s="239" t="str">
        <f>IF(G379="","",IF(COUNTIF($G$2:$G$629,G379)&gt;1,"2重登録","OK"))</f>
        <v>OK</v>
      </c>
      <c r="M379" s="252" t="s">
        <v>414</v>
      </c>
      <c r="N379" s="174"/>
      <c r="O379" s="174"/>
      <c r="P379" s="174"/>
      <c r="Q379" s="174"/>
      <c r="R379" s="401"/>
      <c r="S379" s="401"/>
      <c r="T379" s="401"/>
      <c r="U379" s="401"/>
      <c r="V379" s="401"/>
      <c r="W379" s="401"/>
      <c r="X379" s="401"/>
      <c r="Y379" s="401"/>
      <c r="Z379" s="401"/>
    </row>
    <row r="380" spans="1:26" ht="12.75" customHeight="1">
      <c r="A380" s="200" t="s">
        <v>1157</v>
      </c>
      <c r="B380" s="174" t="s">
        <v>1158</v>
      </c>
      <c r="C380" s="174" t="s">
        <v>1159</v>
      </c>
      <c r="D380" s="174" t="s">
        <v>1150</v>
      </c>
      <c r="E380" s="174"/>
      <c r="F380" s="398" t="str">
        <f>A380</f>
        <v>こ０５</v>
      </c>
      <c r="G380" s="174" t="str">
        <f>B380&amp;C380</f>
        <v>北川昌弘</v>
      </c>
      <c r="H380" s="174" t="s">
        <v>1150</v>
      </c>
      <c r="I380" s="254" t="s">
        <v>252</v>
      </c>
      <c r="J380" s="244">
        <v>1979</v>
      </c>
      <c r="K380" s="405">
        <f>2022-J380</f>
        <v>43</v>
      </c>
      <c r="L380" s="239" t="str">
        <f>IF(G380="","",IF(COUNTIF($G$2:$G$629,G380)&gt;1,"2重登録","OK"))</f>
        <v>OK</v>
      </c>
      <c r="M380" s="174" t="s">
        <v>911</v>
      </c>
      <c r="N380" s="174"/>
      <c r="O380" s="205"/>
      <c r="P380" s="174"/>
      <c r="Q380" s="174"/>
      <c r="R380" s="401"/>
      <c r="S380" s="401"/>
      <c r="T380" s="401"/>
      <c r="U380" s="401"/>
      <c r="V380" s="401"/>
      <c r="W380" s="401"/>
      <c r="X380" s="401"/>
      <c r="Y380" s="401"/>
      <c r="Z380" s="401"/>
    </row>
    <row r="381" spans="1:26" ht="12.75" customHeight="1">
      <c r="A381" s="200"/>
      <c r="B381" s="402"/>
      <c r="C381" s="177"/>
      <c r="F381" s="403"/>
      <c r="I381" s="209"/>
      <c r="J381" s="184"/>
      <c r="K381" s="404"/>
      <c r="L381" s="173"/>
      <c r="R381" s="401"/>
      <c r="S381" s="401"/>
      <c r="T381" s="401"/>
      <c r="U381" s="401"/>
      <c r="V381" s="401"/>
      <c r="W381" s="401"/>
      <c r="X381" s="401"/>
      <c r="Y381" s="401"/>
      <c r="Z381" s="401"/>
    </row>
    <row r="382" spans="2:26" ht="12.75" customHeight="1">
      <c r="B382" s="402"/>
      <c r="C382" s="406"/>
      <c r="F382" s="403"/>
      <c r="H382" s="183"/>
      <c r="I382" s="183"/>
      <c r="J382" s="184"/>
      <c r="K382" s="181"/>
      <c r="L382" s="173"/>
      <c r="M382" s="206"/>
      <c r="R382" s="401"/>
      <c r="S382" s="401"/>
      <c r="T382" s="401"/>
      <c r="U382" s="401"/>
      <c r="V382" s="401"/>
      <c r="W382" s="401"/>
      <c r="X382" s="401"/>
      <c r="Y382" s="401"/>
      <c r="Z382" s="401"/>
    </row>
    <row r="383" spans="6:26" ht="12.75" customHeight="1">
      <c r="F383" s="403"/>
      <c r="I383" s="194"/>
      <c r="K383" s="404"/>
      <c r="L383" s="173"/>
      <c r="O383" s="279"/>
      <c r="R383" s="401"/>
      <c r="S383" s="401"/>
      <c r="T383" s="401"/>
      <c r="U383" s="401"/>
      <c r="V383" s="401"/>
      <c r="W383" s="401"/>
      <c r="X383" s="401"/>
      <c r="Y383" s="401"/>
      <c r="Z383" s="401"/>
    </row>
    <row r="384" spans="2:26" ht="12.75" customHeight="1">
      <c r="B384" s="407"/>
      <c r="C384" s="408"/>
      <c r="E384" s="409"/>
      <c r="F384" s="403"/>
      <c r="G384" s="409"/>
      <c r="I384" s="410"/>
      <c r="J384" s="411"/>
      <c r="K384" s="412"/>
      <c r="L384" s="173"/>
      <c r="M384" s="409"/>
      <c r="N384" s="409"/>
      <c r="O384" s="409"/>
      <c r="R384" s="401"/>
      <c r="S384" s="401"/>
      <c r="T384" s="401"/>
      <c r="U384" s="401"/>
      <c r="V384" s="401"/>
      <c r="W384" s="401"/>
      <c r="X384" s="401"/>
      <c r="Y384" s="401"/>
      <c r="Z384" s="401"/>
    </row>
    <row r="385" spans="9:26" ht="12.75" customHeight="1">
      <c r="I385" s="194"/>
      <c r="K385" s="404"/>
      <c r="L385" s="173"/>
      <c r="O385" s="279"/>
      <c r="P385" s="409"/>
      <c r="Q385" s="409"/>
      <c r="R385" s="401"/>
      <c r="S385" s="401"/>
      <c r="T385" s="401"/>
      <c r="U385" s="401"/>
      <c r="V385" s="401"/>
      <c r="W385" s="401"/>
      <c r="X385" s="401"/>
      <c r="Y385" s="401"/>
      <c r="Z385" s="401"/>
    </row>
    <row r="386" spans="1:26" ht="12.75" customHeight="1">
      <c r="A386" s="413"/>
      <c r="B386" s="312"/>
      <c r="C386" s="414">
        <f>RIGHT(A144,2)+RIGHT(A31,2)+RIGHT(A274,2)+RIGHT(A310,2)+RIGHT(A210,2)+RIGHT(A365,2)+RIGHT(A240,2)+RIGHT(A110,2)+RIGHT(A61,2)+RIGHT(A380,2)</f>
        <v>261</v>
      </c>
      <c r="D386" s="414"/>
      <c r="E386" s="414"/>
      <c r="F386" s="173"/>
      <c r="G386" s="415">
        <f>$H$151+$G$215+$G$319+$H$71+G122+$H$2+H301+H34+$G$374+H246</f>
        <v>41</v>
      </c>
      <c r="H386" s="415"/>
      <c r="L386" s="173"/>
      <c r="N386" s="279"/>
      <c r="O386" s="279"/>
      <c r="P386" s="279"/>
      <c r="Q386" s="279"/>
      <c r="R386" s="401"/>
      <c r="S386" s="401"/>
      <c r="T386" s="401"/>
      <c r="U386" s="401"/>
      <c r="V386" s="401"/>
      <c r="W386" s="401"/>
      <c r="X386" s="401"/>
      <c r="Y386" s="401"/>
      <c r="Z386" s="401"/>
    </row>
    <row r="387" spans="2:26" ht="12.75" customHeight="1">
      <c r="B387" s="312"/>
      <c r="C387" s="414"/>
      <c r="D387" s="414"/>
      <c r="E387" s="414"/>
      <c r="F387" s="173"/>
      <c r="G387" s="415"/>
      <c r="H387" s="415"/>
      <c r="N387" s="279"/>
      <c r="O387" s="279"/>
      <c r="P387" s="279"/>
      <c r="Q387" s="279"/>
      <c r="R387" s="401"/>
      <c r="S387" s="401"/>
      <c r="T387" s="401"/>
      <c r="U387" s="401"/>
      <c r="V387" s="401"/>
      <c r="W387" s="401"/>
      <c r="X387" s="401"/>
      <c r="Y387" s="401"/>
      <c r="Z387" s="401"/>
    </row>
    <row r="388" spans="3:26" ht="12.75" customHeight="1">
      <c r="C388" s="169" t="s">
        <v>1160</v>
      </c>
      <c r="G388" s="261"/>
      <c r="H388" s="261"/>
      <c r="N388" s="279"/>
      <c r="O388" s="279"/>
      <c r="P388" s="279"/>
      <c r="Q388" s="279"/>
      <c r="R388" s="401"/>
      <c r="S388" s="401"/>
      <c r="T388" s="401"/>
      <c r="U388" s="401"/>
      <c r="V388" s="401"/>
      <c r="W388" s="401"/>
      <c r="X388" s="401"/>
      <c r="Y388" s="401"/>
      <c r="Z388" s="401"/>
    </row>
    <row r="389" spans="4:26" ht="12.75" customHeight="1">
      <c r="D389" s="416"/>
      <c r="G389" s="417" t="s">
        <v>1161</v>
      </c>
      <c r="H389" s="417"/>
      <c r="N389" s="279"/>
      <c r="O389" s="279"/>
      <c r="P389" s="279"/>
      <c r="Q389" s="279"/>
      <c r="R389" s="401"/>
      <c r="S389" s="401"/>
      <c r="T389" s="401"/>
      <c r="U389" s="401"/>
      <c r="V389" s="401"/>
      <c r="W389" s="401"/>
      <c r="X389" s="401"/>
      <c r="Y389" s="401"/>
      <c r="Z389" s="401"/>
    </row>
    <row r="390" spans="3:26" ht="12.75" customHeight="1">
      <c r="C390" s="416"/>
      <c r="D390" s="416"/>
      <c r="G390" s="417"/>
      <c r="H390" s="417"/>
      <c r="N390" s="279"/>
      <c r="O390" s="279"/>
      <c r="P390" s="279"/>
      <c r="Q390" s="279"/>
      <c r="R390" s="401"/>
      <c r="S390" s="401"/>
      <c r="T390" s="401"/>
      <c r="U390" s="401"/>
      <c r="V390" s="401"/>
      <c r="W390" s="401"/>
      <c r="X390" s="401"/>
      <c r="Y390" s="401"/>
      <c r="Z390" s="401"/>
    </row>
    <row r="391" spans="3:26" ht="12.75" customHeight="1">
      <c r="C391" s="416"/>
      <c r="G391" s="418">
        <f>$G$386/$C$386</f>
        <v>0.15708812260536398</v>
      </c>
      <c r="H391" s="418"/>
      <c r="N391" s="279"/>
      <c r="O391" s="279"/>
      <c r="P391" s="279"/>
      <c r="Q391" s="279"/>
      <c r="R391" s="401"/>
      <c r="S391" s="401"/>
      <c r="T391" s="401"/>
      <c r="U391" s="401"/>
      <c r="V391" s="401"/>
      <c r="W391" s="401"/>
      <c r="X391" s="401"/>
      <c r="Y391" s="401"/>
      <c r="Z391" s="401"/>
    </row>
    <row r="392" spans="7:26" ht="12.75" customHeight="1">
      <c r="G392" s="418"/>
      <c r="H392" s="418"/>
      <c r="N392" s="279"/>
      <c r="O392" s="279"/>
      <c r="P392" s="279"/>
      <c r="Q392" s="279"/>
      <c r="R392" s="401"/>
      <c r="S392" s="401"/>
      <c r="T392" s="401"/>
      <c r="U392" s="401"/>
      <c r="V392" s="401"/>
      <c r="W392" s="401"/>
      <c r="X392" s="401"/>
      <c r="Y392" s="401"/>
      <c r="Z392" s="401"/>
    </row>
    <row r="393" spans="3:26" ht="12.75" customHeight="1">
      <c r="C393" s="419"/>
      <c r="N393" s="279"/>
      <c r="P393" s="279"/>
      <c r="Q393" s="279"/>
      <c r="R393" s="401"/>
      <c r="S393" s="401"/>
      <c r="T393" s="401"/>
      <c r="U393" s="401"/>
      <c r="V393" s="401"/>
      <c r="W393" s="401"/>
      <c r="X393" s="401"/>
      <c r="Y393" s="401"/>
      <c r="Z393" s="401"/>
    </row>
    <row r="394" spans="14:26" ht="12.75" customHeight="1">
      <c r="N394" s="279"/>
      <c r="P394" s="279"/>
      <c r="Q394" s="279"/>
      <c r="R394" s="401"/>
      <c r="S394" s="401"/>
      <c r="T394" s="401"/>
      <c r="U394" s="401"/>
      <c r="V394" s="401"/>
      <c r="W394" s="401"/>
      <c r="X394" s="401"/>
      <c r="Y394" s="401"/>
      <c r="Z394" s="401"/>
    </row>
    <row r="395" spans="18:26" ht="12.75" customHeight="1">
      <c r="R395" s="401"/>
      <c r="S395" s="401"/>
      <c r="T395" s="401"/>
      <c r="U395" s="401"/>
      <c r="V395" s="401"/>
      <c r="W395" s="401"/>
      <c r="X395" s="401"/>
      <c r="Y395" s="401"/>
      <c r="Z395" s="401"/>
    </row>
    <row r="396" spans="18:26" ht="12.75" customHeight="1">
      <c r="R396" s="401"/>
      <c r="S396" s="401"/>
      <c r="T396" s="401"/>
      <c r="U396" s="401"/>
      <c r="V396" s="401"/>
      <c r="W396" s="401"/>
      <c r="X396" s="401"/>
      <c r="Y396" s="401"/>
      <c r="Z396" s="401"/>
    </row>
    <row r="397" ht="12.75" customHeight="1"/>
    <row r="398" ht="12.75" customHeight="1"/>
    <row r="399" ht="12.75" customHeight="1"/>
    <row r="400" spans="18:26" ht="12.75" customHeight="1">
      <c r="R400" s="401"/>
      <c r="S400" s="401"/>
      <c r="T400" s="401"/>
      <c r="U400" s="401"/>
      <c r="V400" s="401"/>
      <c r="W400" s="401"/>
      <c r="X400" s="401"/>
      <c r="Y400" s="401"/>
      <c r="Z400" s="401"/>
    </row>
    <row r="401" spans="18:26" ht="12.75" customHeight="1">
      <c r="R401" s="401"/>
      <c r="S401" s="401"/>
      <c r="T401" s="401"/>
      <c r="U401" s="401"/>
      <c r="V401" s="401"/>
      <c r="W401" s="401"/>
      <c r="X401" s="401"/>
      <c r="Y401" s="401"/>
      <c r="Z401" s="401"/>
    </row>
    <row r="403" spans="1:17" s="187" customFormat="1" ht="13.5">
      <c r="A403" s="206"/>
      <c r="B403" s="169"/>
      <c r="C403" s="169"/>
      <c r="D403" s="169"/>
      <c r="E403" s="169"/>
      <c r="F403" s="169"/>
      <c r="G403" s="169"/>
      <c r="H403" s="169"/>
      <c r="I403" s="169"/>
      <c r="J403" s="180"/>
      <c r="K403" s="180"/>
      <c r="L403" s="169"/>
      <c r="M403" s="169"/>
      <c r="N403" s="169"/>
      <c r="O403" s="169"/>
      <c r="P403" s="169"/>
      <c r="Q403" s="169"/>
    </row>
    <row r="404" spans="1:17" s="187" customFormat="1" ht="13.5">
      <c r="A404" s="206"/>
      <c r="B404" s="169"/>
      <c r="C404" s="169"/>
      <c r="D404" s="169"/>
      <c r="E404" s="169"/>
      <c r="F404" s="169"/>
      <c r="G404" s="169"/>
      <c r="H404" s="169"/>
      <c r="I404" s="169"/>
      <c r="J404" s="180"/>
      <c r="K404" s="180"/>
      <c r="L404" s="169"/>
      <c r="M404" s="169"/>
      <c r="N404" s="169"/>
      <c r="O404" s="169"/>
      <c r="P404" s="169"/>
      <c r="Q404" s="169"/>
    </row>
    <row r="405" spans="1:17" s="187" customFormat="1" ht="13.5">
      <c r="A405" s="206"/>
      <c r="B405" s="169"/>
      <c r="C405" s="169"/>
      <c r="D405" s="169"/>
      <c r="E405" s="169"/>
      <c r="F405" s="169"/>
      <c r="G405" s="169"/>
      <c r="H405" s="169"/>
      <c r="I405" s="169"/>
      <c r="J405" s="180"/>
      <c r="K405" s="180"/>
      <c r="L405" s="169"/>
      <c r="M405" s="169"/>
      <c r="N405" s="169"/>
      <c r="O405" s="169"/>
      <c r="P405" s="169"/>
      <c r="Q405" s="169"/>
    </row>
    <row r="406" spans="1:17" s="187" customFormat="1" ht="13.5">
      <c r="A406" s="206"/>
      <c r="B406" s="169"/>
      <c r="C406" s="169"/>
      <c r="D406" s="169"/>
      <c r="E406" s="169"/>
      <c r="F406" s="169"/>
      <c r="G406" s="169"/>
      <c r="H406" s="169"/>
      <c r="I406" s="169"/>
      <c r="J406" s="180"/>
      <c r="K406" s="180"/>
      <c r="L406" s="169"/>
      <c r="M406" s="169"/>
      <c r="N406" s="169"/>
      <c r="O406" s="169"/>
      <c r="P406" s="169"/>
      <c r="Q406" s="169"/>
    </row>
    <row r="407" spans="1:17" s="187" customFormat="1" ht="13.5">
      <c r="A407" s="206"/>
      <c r="B407" s="169"/>
      <c r="C407" s="169"/>
      <c r="D407" s="169"/>
      <c r="E407" s="169"/>
      <c r="F407" s="169"/>
      <c r="G407" s="169"/>
      <c r="H407" s="169"/>
      <c r="I407" s="169"/>
      <c r="J407" s="180"/>
      <c r="K407" s="180"/>
      <c r="L407" s="169"/>
      <c r="M407" s="169"/>
      <c r="N407" s="169"/>
      <c r="O407" s="169"/>
      <c r="P407" s="169"/>
      <c r="Q407" s="169"/>
    </row>
    <row r="408" spans="1:20" s="187" customFormat="1" ht="13.5">
      <c r="A408" s="206"/>
      <c r="B408" s="169"/>
      <c r="C408" s="169"/>
      <c r="D408" s="169"/>
      <c r="E408" s="169"/>
      <c r="F408" s="169"/>
      <c r="G408" s="169"/>
      <c r="H408" s="169"/>
      <c r="I408" s="169"/>
      <c r="J408" s="180"/>
      <c r="K408" s="180"/>
      <c r="L408" s="169"/>
      <c r="M408" s="169"/>
      <c r="N408" s="169"/>
      <c r="O408" s="169"/>
      <c r="P408" s="169"/>
      <c r="Q408" s="169"/>
      <c r="R408" s="205"/>
      <c r="S408" s="205"/>
      <c r="T408" s="205"/>
    </row>
    <row r="409" spans="1:17" s="187" customFormat="1" ht="13.5">
      <c r="A409" s="206"/>
      <c r="B409" s="169"/>
      <c r="C409" s="169"/>
      <c r="D409" s="169"/>
      <c r="E409" s="169"/>
      <c r="F409" s="169"/>
      <c r="G409" s="169"/>
      <c r="H409" s="169"/>
      <c r="I409" s="169"/>
      <c r="J409" s="180"/>
      <c r="K409" s="180"/>
      <c r="L409" s="169"/>
      <c r="M409" s="169"/>
      <c r="N409" s="169"/>
      <c r="O409" s="169"/>
      <c r="P409" s="169"/>
      <c r="Q409" s="169"/>
    </row>
    <row r="410" spans="1:20" s="187" customFormat="1" ht="13.5">
      <c r="A410" s="206"/>
      <c r="B410" s="169"/>
      <c r="C410" s="169"/>
      <c r="D410" s="169"/>
      <c r="E410" s="169"/>
      <c r="F410" s="169"/>
      <c r="G410" s="169"/>
      <c r="H410" s="169"/>
      <c r="I410" s="169"/>
      <c r="J410" s="180"/>
      <c r="K410" s="180"/>
      <c r="L410" s="169"/>
      <c r="M410" s="169"/>
      <c r="N410" s="169"/>
      <c r="O410" s="169"/>
      <c r="P410" s="169"/>
      <c r="Q410" s="169"/>
      <c r="R410" s="205"/>
      <c r="S410" s="205"/>
      <c r="T410" s="205"/>
    </row>
    <row r="411" spans="1:20" s="187" customFormat="1" ht="13.5">
      <c r="A411" s="206"/>
      <c r="B411" s="169"/>
      <c r="C411" s="169"/>
      <c r="D411" s="169"/>
      <c r="E411" s="169"/>
      <c r="F411" s="169"/>
      <c r="G411" s="169"/>
      <c r="H411" s="169"/>
      <c r="I411" s="169"/>
      <c r="J411" s="180"/>
      <c r="K411" s="180"/>
      <c r="L411" s="169"/>
      <c r="M411" s="169"/>
      <c r="N411" s="169"/>
      <c r="O411" s="169"/>
      <c r="P411" s="169"/>
      <c r="Q411" s="169"/>
      <c r="R411" s="205"/>
      <c r="S411" s="205"/>
      <c r="T411" s="205"/>
    </row>
    <row r="412" spans="1:20" s="187" customFormat="1" ht="13.5">
      <c r="A412" s="206"/>
      <c r="B412" s="169"/>
      <c r="C412" s="169"/>
      <c r="D412" s="169"/>
      <c r="E412" s="169"/>
      <c r="F412" s="169"/>
      <c r="G412" s="169"/>
      <c r="H412" s="169"/>
      <c r="I412" s="169"/>
      <c r="J412" s="180"/>
      <c r="K412" s="180"/>
      <c r="L412" s="169"/>
      <c r="M412" s="169"/>
      <c r="N412" s="169"/>
      <c r="O412" s="169"/>
      <c r="P412" s="169"/>
      <c r="Q412" s="169"/>
      <c r="R412" s="205"/>
      <c r="S412" s="205"/>
      <c r="T412" s="205"/>
    </row>
    <row r="413" spans="1:17" s="187" customFormat="1" ht="13.5">
      <c r="A413" s="206"/>
      <c r="B413" s="169"/>
      <c r="C413" s="169"/>
      <c r="D413" s="169"/>
      <c r="E413" s="169"/>
      <c r="F413" s="169"/>
      <c r="G413" s="169"/>
      <c r="H413" s="169"/>
      <c r="I413" s="169"/>
      <c r="J413" s="180"/>
      <c r="K413" s="180"/>
      <c r="L413" s="169"/>
      <c r="M413" s="169"/>
      <c r="N413" s="169"/>
      <c r="O413" s="169"/>
      <c r="P413" s="169"/>
      <c r="Q413" s="169"/>
    </row>
    <row r="414" spans="1:17" s="187" customFormat="1" ht="13.5">
      <c r="A414" s="206"/>
      <c r="B414" s="169"/>
      <c r="C414" s="169"/>
      <c r="D414" s="169"/>
      <c r="E414" s="169"/>
      <c r="F414" s="169"/>
      <c r="G414" s="169"/>
      <c r="H414" s="169"/>
      <c r="I414" s="169"/>
      <c r="J414" s="180"/>
      <c r="K414" s="180"/>
      <c r="L414" s="169"/>
      <c r="M414" s="169"/>
      <c r="N414" s="169"/>
      <c r="O414" s="169"/>
      <c r="P414" s="169"/>
      <c r="Q414" s="169"/>
    </row>
    <row r="415" spans="1:17" s="187" customFormat="1" ht="13.5">
      <c r="A415" s="206"/>
      <c r="B415" s="169"/>
      <c r="C415" s="169"/>
      <c r="D415" s="169"/>
      <c r="E415" s="169"/>
      <c r="F415" s="169"/>
      <c r="G415" s="169"/>
      <c r="H415" s="169"/>
      <c r="I415" s="169"/>
      <c r="J415" s="180"/>
      <c r="K415" s="180"/>
      <c r="L415" s="169"/>
      <c r="M415" s="169"/>
      <c r="N415" s="169"/>
      <c r="O415" s="169"/>
      <c r="P415" s="169"/>
      <c r="Q415" s="169"/>
    </row>
    <row r="416" spans="1:20" s="205" customFormat="1" ht="13.5">
      <c r="A416" s="206"/>
      <c r="B416" s="169"/>
      <c r="C416" s="169"/>
      <c r="D416" s="169"/>
      <c r="E416" s="169"/>
      <c r="F416" s="169"/>
      <c r="G416" s="169"/>
      <c r="H416" s="169"/>
      <c r="I416" s="169"/>
      <c r="J416" s="180"/>
      <c r="K416" s="180"/>
      <c r="L416" s="169"/>
      <c r="M416" s="169"/>
      <c r="N416" s="169"/>
      <c r="O416" s="169"/>
      <c r="P416" s="169"/>
      <c r="Q416" s="169"/>
      <c r="R416" s="187"/>
      <c r="S416" s="187"/>
      <c r="T416" s="187"/>
    </row>
    <row r="417" spans="1:17" s="187" customFormat="1" ht="13.5">
      <c r="A417" s="206"/>
      <c r="B417" s="169"/>
      <c r="C417" s="169"/>
      <c r="D417" s="169"/>
      <c r="E417" s="169"/>
      <c r="F417" s="169"/>
      <c r="G417" s="169"/>
      <c r="H417" s="169"/>
      <c r="I417" s="169"/>
      <c r="J417" s="180"/>
      <c r="K417" s="180"/>
      <c r="L417" s="169"/>
      <c r="M417" s="169"/>
      <c r="N417" s="169"/>
      <c r="O417" s="169"/>
      <c r="P417" s="169"/>
      <c r="Q417" s="169"/>
    </row>
    <row r="418" spans="1:17" s="187" customFormat="1" ht="13.5">
      <c r="A418" s="206"/>
      <c r="B418" s="169"/>
      <c r="C418" s="169"/>
      <c r="D418" s="169"/>
      <c r="E418" s="169"/>
      <c r="F418" s="169"/>
      <c r="G418" s="169"/>
      <c r="H418" s="169"/>
      <c r="I418" s="169"/>
      <c r="J418" s="180"/>
      <c r="K418" s="180"/>
      <c r="L418" s="169"/>
      <c r="M418" s="169"/>
      <c r="N418" s="169"/>
      <c r="O418" s="169"/>
      <c r="P418" s="169"/>
      <c r="Q418" s="169"/>
    </row>
    <row r="419" spans="1:17" s="187" customFormat="1" ht="13.5">
      <c r="A419" s="206"/>
      <c r="B419" s="169"/>
      <c r="C419" s="169"/>
      <c r="D419" s="169"/>
      <c r="E419" s="169"/>
      <c r="F419" s="169"/>
      <c r="G419" s="169"/>
      <c r="H419" s="169"/>
      <c r="I419" s="169"/>
      <c r="J419" s="180"/>
      <c r="K419" s="180"/>
      <c r="L419" s="169"/>
      <c r="M419" s="169"/>
      <c r="N419" s="169"/>
      <c r="O419" s="169"/>
      <c r="P419" s="169"/>
      <c r="Q419" s="169"/>
    </row>
    <row r="420" spans="1:17" s="187" customFormat="1" ht="13.5">
      <c r="A420" s="206"/>
      <c r="B420" s="169"/>
      <c r="C420" s="169"/>
      <c r="D420" s="169"/>
      <c r="E420" s="169"/>
      <c r="F420" s="169"/>
      <c r="G420" s="169"/>
      <c r="H420" s="169"/>
      <c r="I420" s="169"/>
      <c r="J420" s="180"/>
      <c r="K420" s="180"/>
      <c r="L420" s="169"/>
      <c r="M420" s="169"/>
      <c r="N420" s="169"/>
      <c r="O420" s="169"/>
      <c r="P420" s="169"/>
      <c r="Q420" s="169"/>
    </row>
    <row r="421" spans="1:20" s="187" customFormat="1" ht="13.5">
      <c r="A421" s="206"/>
      <c r="B421" s="169"/>
      <c r="C421" s="169"/>
      <c r="D421" s="169"/>
      <c r="E421" s="169"/>
      <c r="F421" s="169"/>
      <c r="G421" s="169"/>
      <c r="H421" s="169"/>
      <c r="I421" s="169"/>
      <c r="J421" s="180"/>
      <c r="K421" s="180"/>
      <c r="L421" s="169"/>
      <c r="M421" s="169"/>
      <c r="N421" s="169"/>
      <c r="O421" s="169"/>
      <c r="P421" s="169"/>
      <c r="Q421" s="169"/>
      <c r="R421" s="205"/>
      <c r="S421" s="205"/>
      <c r="T421" s="205"/>
    </row>
    <row r="422" spans="1:17" s="187" customFormat="1" ht="13.5">
      <c r="A422" s="206"/>
      <c r="B422" s="169"/>
      <c r="C422" s="169"/>
      <c r="D422" s="169"/>
      <c r="E422" s="169"/>
      <c r="F422" s="169"/>
      <c r="G422" s="169"/>
      <c r="H422" s="169"/>
      <c r="I422" s="169"/>
      <c r="J422" s="180"/>
      <c r="K422" s="180"/>
      <c r="L422" s="169"/>
      <c r="M422" s="169"/>
      <c r="N422" s="169"/>
      <c r="O422" s="169"/>
      <c r="P422" s="169"/>
      <c r="Q422" s="169"/>
    </row>
    <row r="423" spans="1:17" s="187" customFormat="1" ht="13.5">
      <c r="A423" s="206"/>
      <c r="B423" s="169"/>
      <c r="C423" s="169"/>
      <c r="D423" s="169"/>
      <c r="E423" s="169"/>
      <c r="F423" s="169"/>
      <c r="G423" s="169"/>
      <c r="H423" s="169"/>
      <c r="I423" s="169"/>
      <c r="J423" s="180"/>
      <c r="K423" s="180"/>
      <c r="L423" s="169"/>
      <c r="M423" s="169"/>
      <c r="N423" s="169"/>
      <c r="O423" s="169"/>
      <c r="P423" s="169"/>
      <c r="Q423" s="169"/>
    </row>
    <row r="424" spans="1:17" s="187" customFormat="1" ht="13.5">
      <c r="A424" s="206"/>
      <c r="B424" s="169"/>
      <c r="C424" s="169"/>
      <c r="D424" s="169"/>
      <c r="E424" s="169"/>
      <c r="F424" s="169"/>
      <c r="G424" s="169"/>
      <c r="H424" s="169"/>
      <c r="I424" s="169"/>
      <c r="J424" s="180"/>
      <c r="K424" s="180"/>
      <c r="L424" s="169"/>
      <c r="M424" s="169"/>
      <c r="N424" s="169"/>
      <c r="O424" s="169"/>
      <c r="P424" s="169"/>
      <c r="Q424" s="169"/>
    </row>
    <row r="425" spans="1:17" s="187" customFormat="1" ht="13.5">
      <c r="A425" s="206"/>
      <c r="B425" s="169"/>
      <c r="C425" s="169"/>
      <c r="D425" s="169"/>
      <c r="E425" s="169"/>
      <c r="F425" s="169"/>
      <c r="G425" s="169"/>
      <c r="H425" s="169"/>
      <c r="I425" s="169"/>
      <c r="J425" s="180"/>
      <c r="K425" s="180"/>
      <c r="L425" s="169"/>
      <c r="M425" s="169"/>
      <c r="N425" s="169"/>
      <c r="O425" s="169"/>
      <c r="P425" s="169"/>
      <c r="Q425" s="169"/>
    </row>
    <row r="426" spans="1:17" s="187" customFormat="1" ht="13.5">
      <c r="A426" s="206"/>
      <c r="B426" s="169"/>
      <c r="C426" s="169"/>
      <c r="D426" s="169"/>
      <c r="E426" s="169"/>
      <c r="F426" s="169"/>
      <c r="G426" s="169"/>
      <c r="H426" s="169"/>
      <c r="I426" s="169"/>
      <c r="J426" s="180"/>
      <c r="K426" s="180"/>
      <c r="L426" s="169"/>
      <c r="M426" s="169"/>
      <c r="N426" s="169"/>
      <c r="O426" s="169"/>
      <c r="P426" s="169"/>
      <c r="Q426" s="169"/>
    </row>
    <row r="427" spans="1:17" s="187" customFormat="1" ht="13.5">
      <c r="A427" s="206"/>
      <c r="B427" s="169"/>
      <c r="C427" s="169"/>
      <c r="D427" s="169"/>
      <c r="E427" s="169"/>
      <c r="F427" s="169"/>
      <c r="G427" s="169"/>
      <c r="H427" s="169"/>
      <c r="I427" s="169"/>
      <c r="J427" s="180"/>
      <c r="K427" s="180"/>
      <c r="L427" s="169"/>
      <c r="M427" s="169"/>
      <c r="N427" s="169"/>
      <c r="O427" s="169"/>
      <c r="P427" s="169"/>
      <c r="Q427" s="169"/>
    </row>
    <row r="428" spans="1:17" s="187" customFormat="1" ht="13.5">
      <c r="A428" s="206"/>
      <c r="B428" s="169"/>
      <c r="C428" s="169"/>
      <c r="D428" s="169"/>
      <c r="E428" s="169"/>
      <c r="F428" s="169"/>
      <c r="G428" s="169"/>
      <c r="H428" s="169"/>
      <c r="I428" s="169"/>
      <c r="J428" s="180"/>
      <c r="K428" s="180"/>
      <c r="L428" s="169"/>
      <c r="M428" s="169"/>
      <c r="N428" s="169"/>
      <c r="O428" s="169"/>
      <c r="P428" s="169"/>
      <c r="Q428" s="169"/>
    </row>
    <row r="429" spans="1:20" s="205" customFormat="1" ht="13.5">
      <c r="A429" s="206"/>
      <c r="B429" s="169"/>
      <c r="C429" s="169"/>
      <c r="D429" s="169"/>
      <c r="E429" s="169"/>
      <c r="F429" s="169"/>
      <c r="G429" s="169"/>
      <c r="H429" s="169"/>
      <c r="I429" s="169"/>
      <c r="J429" s="180"/>
      <c r="K429" s="180"/>
      <c r="L429" s="169"/>
      <c r="M429" s="169"/>
      <c r="N429" s="169"/>
      <c r="O429" s="169"/>
      <c r="P429" s="169"/>
      <c r="Q429" s="169"/>
      <c r="R429" s="187"/>
      <c r="S429" s="187"/>
      <c r="T429" s="187"/>
    </row>
    <row r="430" spans="1:20" s="205" customFormat="1" ht="13.5">
      <c r="A430" s="206"/>
      <c r="B430" s="169"/>
      <c r="C430" s="169"/>
      <c r="D430" s="169"/>
      <c r="E430" s="169"/>
      <c r="F430" s="169"/>
      <c r="G430" s="169"/>
      <c r="H430" s="169"/>
      <c r="I430" s="169"/>
      <c r="J430" s="180"/>
      <c r="K430" s="180"/>
      <c r="L430" s="169"/>
      <c r="M430" s="169"/>
      <c r="N430" s="169"/>
      <c r="O430" s="169"/>
      <c r="P430" s="169"/>
      <c r="Q430" s="169"/>
      <c r="R430" s="187"/>
      <c r="S430" s="187"/>
      <c r="T430" s="187"/>
    </row>
    <row r="431" spans="1:17" s="187" customFormat="1" ht="13.5">
      <c r="A431" s="206"/>
      <c r="B431" s="169"/>
      <c r="C431" s="169"/>
      <c r="D431" s="169"/>
      <c r="E431" s="169"/>
      <c r="F431" s="169"/>
      <c r="G431" s="169"/>
      <c r="H431" s="169"/>
      <c r="I431" s="169"/>
      <c r="J431" s="180"/>
      <c r="K431" s="180"/>
      <c r="L431" s="169"/>
      <c r="M431" s="169"/>
      <c r="N431" s="169"/>
      <c r="O431" s="169"/>
      <c r="P431" s="169"/>
      <c r="Q431" s="169"/>
    </row>
    <row r="432" spans="1:17" s="187" customFormat="1" ht="13.5">
      <c r="A432" s="206"/>
      <c r="B432" s="169"/>
      <c r="C432" s="169"/>
      <c r="D432" s="169"/>
      <c r="E432" s="169"/>
      <c r="F432" s="169"/>
      <c r="G432" s="169"/>
      <c r="H432" s="169"/>
      <c r="I432" s="169"/>
      <c r="J432" s="180"/>
      <c r="K432" s="180"/>
      <c r="L432" s="169"/>
      <c r="M432" s="169"/>
      <c r="N432" s="169"/>
      <c r="O432" s="169"/>
      <c r="P432" s="169"/>
      <c r="Q432" s="169"/>
    </row>
    <row r="433" spans="1:17" s="187" customFormat="1" ht="13.5">
      <c r="A433" s="206"/>
      <c r="B433" s="169"/>
      <c r="C433" s="169"/>
      <c r="D433" s="169"/>
      <c r="E433" s="169"/>
      <c r="F433" s="169"/>
      <c r="G433" s="169"/>
      <c r="H433" s="169"/>
      <c r="I433" s="169"/>
      <c r="J433" s="180"/>
      <c r="K433" s="180"/>
      <c r="L433" s="169"/>
      <c r="M433" s="169"/>
      <c r="N433" s="169"/>
      <c r="O433" s="169"/>
      <c r="P433" s="169"/>
      <c r="Q433" s="169"/>
    </row>
    <row r="434" spans="1:17" s="187" customFormat="1" ht="13.5">
      <c r="A434" s="206"/>
      <c r="B434" s="169"/>
      <c r="C434" s="169"/>
      <c r="D434" s="169"/>
      <c r="E434" s="169"/>
      <c r="F434" s="169"/>
      <c r="G434" s="169"/>
      <c r="H434" s="169"/>
      <c r="I434" s="169"/>
      <c r="J434" s="180"/>
      <c r="K434" s="180"/>
      <c r="L434" s="169"/>
      <c r="M434" s="169"/>
      <c r="N434" s="169"/>
      <c r="O434" s="169"/>
      <c r="P434" s="169"/>
      <c r="Q434" s="169"/>
    </row>
    <row r="435" spans="1:17" s="187" customFormat="1" ht="13.5">
      <c r="A435" s="206"/>
      <c r="B435" s="169"/>
      <c r="C435" s="169"/>
      <c r="D435" s="169"/>
      <c r="E435" s="169"/>
      <c r="F435" s="169"/>
      <c r="G435" s="169"/>
      <c r="H435" s="169"/>
      <c r="I435" s="169"/>
      <c r="J435" s="180"/>
      <c r="K435" s="180"/>
      <c r="L435" s="169"/>
      <c r="M435" s="169"/>
      <c r="N435" s="169"/>
      <c r="O435" s="169"/>
      <c r="P435" s="169"/>
      <c r="Q435" s="169"/>
    </row>
    <row r="436" spans="1:17" s="187" customFormat="1" ht="13.5">
      <c r="A436" s="206"/>
      <c r="B436" s="169"/>
      <c r="C436" s="169"/>
      <c r="D436" s="169"/>
      <c r="E436" s="169"/>
      <c r="F436" s="169"/>
      <c r="G436" s="169"/>
      <c r="H436" s="169"/>
      <c r="I436" s="169"/>
      <c r="J436" s="180"/>
      <c r="K436" s="180"/>
      <c r="L436" s="169"/>
      <c r="M436" s="169"/>
      <c r="N436" s="169"/>
      <c r="O436" s="169"/>
      <c r="P436" s="169"/>
      <c r="Q436" s="169"/>
    </row>
    <row r="437" spans="1:17" s="187" customFormat="1" ht="13.5">
      <c r="A437" s="206"/>
      <c r="B437" s="169"/>
      <c r="C437" s="169"/>
      <c r="D437" s="169"/>
      <c r="E437" s="169"/>
      <c r="F437" s="169"/>
      <c r="G437" s="169"/>
      <c r="H437" s="169"/>
      <c r="I437" s="169"/>
      <c r="J437" s="180"/>
      <c r="K437" s="180"/>
      <c r="L437" s="169"/>
      <c r="M437" s="169"/>
      <c r="N437" s="169"/>
      <c r="O437" s="169"/>
      <c r="P437" s="169"/>
      <c r="Q437" s="169"/>
    </row>
    <row r="438" spans="1:17" s="187" customFormat="1" ht="13.5">
      <c r="A438" s="206"/>
      <c r="B438" s="169"/>
      <c r="C438" s="169"/>
      <c r="D438" s="169"/>
      <c r="E438" s="169"/>
      <c r="F438" s="169"/>
      <c r="G438" s="169"/>
      <c r="H438" s="169"/>
      <c r="I438" s="169"/>
      <c r="J438" s="180"/>
      <c r="K438" s="180"/>
      <c r="L438" s="169"/>
      <c r="M438" s="169"/>
      <c r="N438" s="169"/>
      <c r="O438" s="169"/>
      <c r="P438" s="169"/>
      <c r="Q438" s="169"/>
    </row>
    <row r="439" spans="1:17" s="187" customFormat="1" ht="13.5">
      <c r="A439" s="206"/>
      <c r="B439" s="169"/>
      <c r="C439" s="169"/>
      <c r="D439" s="169"/>
      <c r="E439" s="169"/>
      <c r="F439" s="169"/>
      <c r="G439" s="169"/>
      <c r="H439" s="169"/>
      <c r="I439" s="169"/>
      <c r="J439" s="180"/>
      <c r="K439" s="180"/>
      <c r="L439" s="169"/>
      <c r="M439" s="169"/>
      <c r="N439" s="169"/>
      <c r="O439" s="169"/>
      <c r="P439" s="169"/>
      <c r="Q439" s="169"/>
    </row>
    <row r="440" spans="1:17" s="187" customFormat="1" ht="13.5">
      <c r="A440" s="206"/>
      <c r="B440" s="169"/>
      <c r="C440" s="169"/>
      <c r="D440" s="169"/>
      <c r="E440" s="169"/>
      <c r="F440" s="169"/>
      <c r="G440" s="169"/>
      <c r="H440" s="169"/>
      <c r="I440" s="169"/>
      <c r="J440" s="180"/>
      <c r="K440" s="180"/>
      <c r="L440" s="169"/>
      <c r="M440" s="169"/>
      <c r="N440" s="169"/>
      <c r="O440" s="169"/>
      <c r="P440" s="169"/>
      <c r="Q440" s="169"/>
    </row>
    <row r="441" spans="1:17" s="187" customFormat="1" ht="13.5">
      <c r="A441" s="206"/>
      <c r="B441" s="169"/>
      <c r="C441" s="169"/>
      <c r="D441" s="169"/>
      <c r="E441" s="169"/>
      <c r="F441" s="169"/>
      <c r="G441" s="169"/>
      <c r="H441" s="169"/>
      <c r="I441" s="169"/>
      <c r="J441" s="180"/>
      <c r="K441" s="180"/>
      <c r="L441" s="169"/>
      <c r="M441" s="169"/>
      <c r="N441" s="169"/>
      <c r="O441" s="169"/>
      <c r="P441" s="169"/>
      <c r="Q441" s="169"/>
    </row>
    <row r="442" spans="1:17" s="187" customFormat="1" ht="13.5">
      <c r="A442" s="206"/>
      <c r="B442" s="169"/>
      <c r="C442" s="169"/>
      <c r="D442" s="169"/>
      <c r="E442" s="169"/>
      <c r="F442" s="169"/>
      <c r="G442" s="169"/>
      <c r="H442" s="169"/>
      <c r="I442" s="169"/>
      <c r="J442" s="180"/>
      <c r="K442" s="180"/>
      <c r="L442" s="169"/>
      <c r="M442" s="169"/>
      <c r="N442" s="169"/>
      <c r="O442" s="169"/>
      <c r="P442" s="169"/>
      <c r="Q442" s="169"/>
    </row>
    <row r="443" spans="1:17" s="187" customFormat="1" ht="13.5">
      <c r="A443" s="206"/>
      <c r="B443" s="169"/>
      <c r="C443" s="169"/>
      <c r="D443" s="169"/>
      <c r="E443" s="169"/>
      <c r="F443" s="169"/>
      <c r="G443" s="169"/>
      <c r="H443" s="169"/>
      <c r="I443" s="169"/>
      <c r="J443" s="180"/>
      <c r="K443" s="180"/>
      <c r="L443" s="169"/>
      <c r="M443" s="169"/>
      <c r="N443" s="169"/>
      <c r="O443" s="169"/>
      <c r="P443" s="169"/>
      <c r="Q443" s="169"/>
    </row>
    <row r="444" spans="1:17" s="187" customFormat="1" ht="13.5">
      <c r="A444" s="206"/>
      <c r="B444" s="169"/>
      <c r="C444" s="169"/>
      <c r="D444" s="169"/>
      <c r="E444" s="169"/>
      <c r="F444" s="169"/>
      <c r="G444" s="169"/>
      <c r="H444" s="169"/>
      <c r="I444" s="169"/>
      <c r="J444" s="180"/>
      <c r="K444" s="180"/>
      <c r="L444" s="169"/>
      <c r="M444" s="169"/>
      <c r="N444" s="169"/>
      <c r="O444" s="169"/>
      <c r="P444" s="169"/>
      <c r="Q444" s="169"/>
    </row>
    <row r="445" spans="1:17" s="187" customFormat="1" ht="13.5">
      <c r="A445" s="206"/>
      <c r="B445" s="169"/>
      <c r="C445" s="169"/>
      <c r="D445" s="169"/>
      <c r="E445" s="169"/>
      <c r="F445" s="169"/>
      <c r="G445" s="169"/>
      <c r="H445" s="169"/>
      <c r="I445" s="169"/>
      <c r="J445" s="180"/>
      <c r="K445" s="180"/>
      <c r="L445" s="169"/>
      <c r="M445" s="169"/>
      <c r="N445" s="169"/>
      <c r="O445" s="169"/>
      <c r="P445" s="169"/>
      <c r="Q445" s="169"/>
    </row>
    <row r="446" spans="1:17" s="187" customFormat="1" ht="13.5">
      <c r="A446" s="206"/>
      <c r="B446" s="169"/>
      <c r="C446" s="169"/>
      <c r="D446" s="169"/>
      <c r="E446" s="169"/>
      <c r="F446" s="169"/>
      <c r="G446" s="169"/>
      <c r="H446" s="169"/>
      <c r="I446" s="169"/>
      <c r="J446" s="180"/>
      <c r="K446" s="180"/>
      <c r="L446" s="169"/>
      <c r="M446" s="169"/>
      <c r="N446" s="169"/>
      <c r="O446" s="169"/>
      <c r="P446" s="169"/>
      <c r="Q446" s="169"/>
    </row>
    <row r="447" spans="1:17" s="187" customFormat="1" ht="13.5">
      <c r="A447" s="206"/>
      <c r="B447" s="169"/>
      <c r="C447" s="169"/>
      <c r="D447" s="169"/>
      <c r="E447" s="169"/>
      <c r="F447" s="169"/>
      <c r="G447" s="169"/>
      <c r="H447" s="169"/>
      <c r="I447" s="169"/>
      <c r="J447" s="180"/>
      <c r="K447" s="180"/>
      <c r="L447" s="169"/>
      <c r="M447" s="169"/>
      <c r="N447" s="169"/>
      <c r="O447" s="169"/>
      <c r="P447" s="169"/>
      <c r="Q447" s="169"/>
    </row>
    <row r="448" spans="1:17" s="187" customFormat="1" ht="13.5">
      <c r="A448" s="206"/>
      <c r="B448" s="169"/>
      <c r="C448" s="169"/>
      <c r="D448" s="169"/>
      <c r="E448" s="169"/>
      <c r="F448" s="169"/>
      <c r="G448" s="169"/>
      <c r="H448" s="169"/>
      <c r="I448" s="169"/>
      <c r="J448" s="180"/>
      <c r="K448" s="180"/>
      <c r="L448" s="169"/>
      <c r="M448" s="169"/>
      <c r="N448" s="169"/>
      <c r="O448" s="169"/>
      <c r="P448" s="169"/>
      <c r="Q448" s="169"/>
    </row>
    <row r="449" spans="1:17" s="187" customFormat="1" ht="13.5">
      <c r="A449" s="206"/>
      <c r="B449" s="169"/>
      <c r="C449" s="169"/>
      <c r="D449" s="169"/>
      <c r="E449" s="169"/>
      <c r="F449" s="169"/>
      <c r="G449" s="169"/>
      <c r="H449" s="169"/>
      <c r="I449" s="169"/>
      <c r="J449" s="180"/>
      <c r="K449" s="180"/>
      <c r="L449" s="169"/>
      <c r="M449" s="169"/>
      <c r="N449" s="169"/>
      <c r="O449" s="169"/>
      <c r="P449" s="169"/>
      <c r="Q449" s="169"/>
    </row>
    <row r="450" spans="1:17" s="187" customFormat="1" ht="13.5">
      <c r="A450" s="206"/>
      <c r="B450" s="169"/>
      <c r="C450" s="169"/>
      <c r="D450" s="169"/>
      <c r="E450" s="169"/>
      <c r="F450" s="169"/>
      <c r="G450" s="169"/>
      <c r="H450" s="169"/>
      <c r="I450" s="169"/>
      <c r="J450" s="180"/>
      <c r="K450" s="180"/>
      <c r="L450" s="169"/>
      <c r="M450" s="169"/>
      <c r="N450" s="169"/>
      <c r="O450" s="169"/>
      <c r="P450" s="169"/>
      <c r="Q450" s="169"/>
    </row>
    <row r="451" spans="1:17" s="187" customFormat="1" ht="13.5">
      <c r="A451" s="206"/>
      <c r="B451" s="169"/>
      <c r="C451" s="169"/>
      <c r="D451" s="169"/>
      <c r="E451" s="169"/>
      <c r="F451" s="169"/>
      <c r="G451" s="169"/>
      <c r="H451" s="169"/>
      <c r="I451" s="169"/>
      <c r="J451" s="180"/>
      <c r="K451" s="180"/>
      <c r="L451" s="169"/>
      <c r="M451" s="169"/>
      <c r="N451" s="169"/>
      <c r="O451" s="169"/>
      <c r="P451" s="169"/>
      <c r="Q451" s="169"/>
    </row>
    <row r="452" spans="1:17" s="187" customFormat="1" ht="13.5">
      <c r="A452" s="206"/>
      <c r="B452" s="169"/>
      <c r="C452" s="169"/>
      <c r="D452" s="169"/>
      <c r="E452" s="169"/>
      <c r="F452" s="169"/>
      <c r="G452" s="169"/>
      <c r="H452" s="169"/>
      <c r="I452" s="169"/>
      <c r="J452" s="180"/>
      <c r="K452" s="180"/>
      <c r="L452" s="169"/>
      <c r="M452" s="169"/>
      <c r="N452" s="169"/>
      <c r="O452" s="169"/>
      <c r="P452" s="169"/>
      <c r="Q452" s="169"/>
    </row>
    <row r="453" spans="1:17" s="187" customFormat="1" ht="13.5">
      <c r="A453" s="206"/>
      <c r="B453" s="169"/>
      <c r="C453" s="169"/>
      <c r="D453" s="169"/>
      <c r="E453" s="169"/>
      <c r="F453" s="169"/>
      <c r="G453" s="169"/>
      <c r="H453" s="169"/>
      <c r="I453" s="169"/>
      <c r="J453" s="180"/>
      <c r="K453" s="180"/>
      <c r="L453" s="169"/>
      <c r="M453" s="169"/>
      <c r="N453" s="169"/>
      <c r="O453" s="169"/>
      <c r="P453" s="169"/>
      <c r="Q453" s="169"/>
    </row>
    <row r="454" spans="1:17" s="1" customFormat="1" ht="13.5">
      <c r="A454" s="206"/>
      <c r="B454" s="169"/>
      <c r="C454" s="169"/>
      <c r="D454" s="169"/>
      <c r="E454" s="169"/>
      <c r="F454" s="169"/>
      <c r="G454" s="169"/>
      <c r="H454" s="169"/>
      <c r="I454" s="169"/>
      <c r="J454" s="180"/>
      <c r="K454" s="180"/>
      <c r="L454" s="169"/>
      <c r="M454" s="169"/>
      <c r="N454" s="169"/>
      <c r="O454" s="169"/>
      <c r="P454" s="169"/>
      <c r="Q454" s="169"/>
    </row>
    <row r="455" spans="1:17" s="1" customFormat="1" ht="13.5">
      <c r="A455" s="206"/>
      <c r="B455" s="169"/>
      <c r="C455" s="169"/>
      <c r="D455" s="169"/>
      <c r="E455" s="169"/>
      <c r="F455" s="169"/>
      <c r="G455" s="169"/>
      <c r="H455" s="169"/>
      <c r="I455" s="169"/>
      <c r="J455" s="180"/>
      <c r="K455" s="180"/>
      <c r="L455" s="169"/>
      <c r="M455" s="169"/>
      <c r="N455" s="169"/>
      <c r="O455" s="169"/>
      <c r="P455" s="169"/>
      <c r="Q455" s="169"/>
    </row>
    <row r="456" spans="1:17" s="1" customFormat="1" ht="13.5">
      <c r="A456" s="206"/>
      <c r="B456" s="169"/>
      <c r="C456" s="169"/>
      <c r="D456" s="169"/>
      <c r="E456" s="169"/>
      <c r="F456" s="169"/>
      <c r="G456" s="169"/>
      <c r="H456" s="169"/>
      <c r="I456" s="169"/>
      <c r="J456" s="180"/>
      <c r="K456" s="180"/>
      <c r="L456" s="169"/>
      <c r="M456" s="169"/>
      <c r="N456" s="169"/>
      <c r="O456" s="169"/>
      <c r="P456" s="169"/>
      <c r="Q456" s="169"/>
    </row>
    <row r="501" ht="13.5"/>
    <row r="502" spans="1:17" s="205" customFormat="1" ht="18.75" customHeight="1">
      <c r="A502" s="206"/>
      <c r="B502" s="169"/>
      <c r="C502" s="169"/>
      <c r="D502" s="169"/>
      <c r="E502" s="169"/>
      <c r="F502" s="169"/>
      <c r="G502" s="169"/>
      <c r="H502" s="169"/>
      <c r="I502" s="169"/>
      <c r="J502" s="180"/>
      <c r="K502" s="180"/>
      <c r="L502" s="169"/>
      <c r="M502" s="169"/>
      <c r="N502" s="169"/>
      <c r="O502" s="169"/>
      <c r="P502" s="169"/>
      <c r="Q502" s="169"/>
    </row>
    <row r="503" spans="1:17" s="205" customFormat="1" ht="18.75" customHeight="1">
      <c r="A503" s="206"/>
      <c r="B503" s="169"/>
      <c r="C503" s="169"/>
      <c r="D503" s="169"/>
      <c r="E503" s="169"/>
      <c r="F503" s="169"/>
      <c r="G503" s="169"/>
      <c r="H503" s="169"/>
      <c r="I503" s="169"/>
      <c r="J503" s="180"/>
      <c r="K503" s="180"/>
      <c r="L503" s="169"/>
      <c r="M503" s="169"/>
      <c r="N503" s="169"/>
      <c r="O503" s="169"/>
      <c r="P503" s="169"/>
      <c r="Q503" s="169"/>
    </row>
    <row r="504" spans="1:17" s="205" customFormat="1" ht="18.75" customHeight="1">
      <c r="A504" s="206"/>
      <c r="B504" s="169"/>
      <c r="C504" s="169"/>
      <c r="D504" s="169"/>
      <c r="E504" s="169"/>
      <c r="F504" s="169"/>
      <c r="G504" s="169"/>
      <c r="H504" s="169"/>
      <c r="I504" s="169"/>
      <c r="J504" s="180"/>
      <c r="K504" s="180"/>
      <c r="L504" s="169"/>
      <c r="M504" s="169"/>
      <c r="N504" s="169"/>
      <c r="O504" s="169"/>
      <c r="P504" s="169"/>
      <c r="Q504" s="169"/>
    </row>
    <row r="505" spans="1:17" s="205" customFormat="1" ht="18.75" customHeight="1">
      <c r="A505" s="206"/>
      <c r="B505" s="169"/>
      <c r="C505" s="169"/>
      <c r="D505" s="169"/>
      <c r="E505" s="169"/>
      <c r="F505" s="169"/>
      <c r="G505" s="169"/>
      <c r="H505" s="169"/>
      <c r="I505" s="169"/>
      <c r="J505" s="180"/>
      <c r="K505" s="180"/>
      <c r="L505" s="169"/>
      <c r="M505" s="169"/>
      <c r="N505" s="169"/>
      <c r="O505" s="169"/>
      <c r="P505" s="169"/>
      <c r="Q505" s="169"/>
    </row>
    <row r="506" spans="1:17" s="205" customFormat="1" ht="13.5">
      <c r="A506" s="206"/>
      <c r="B506" s="169"/>
      <c r="C506" s="169"/>
      <c r="D506" s="169"/>
      <c r="E506" s="169"/>
      <c r="F506" s="169"/>
      <c r="G506" s="169"/>
      <c r="H506" s="169"/>
      <c r="I506" s="169"/>
      <c r="J506" s="180"/>
      <c r="K506" s="180"/>
      <c r="L506" s="169"/>
      <c r="M506" s="169"/>
      <c r="N506" s="169"/>
      <c r="O506" s="169"/>
      <c r="P506" s="169"/>
      <c r="Q506" s="169"/>
    </row>
    <row r="507" spans="1:17" s="205" customFormat="1" ht="13.5">
      <c r="A507" s="206"/>
      <c r="B507" s="169"/>
      <c r="C507" s="169"/>
      <c r="D507" s="169"/>
      <c r="E507" s="169"/>
      <c r="F507" s="169"/>
      <c r="G507" s="169"/>
      <c r="H507" s="169"/>
      <c r="I507" s="169"/>
      <c r="J507" s="180"/>
      <c r="K507" s="180"/>
      <c r="L507" s="169"/>
      <c r="M507" s="169"/>
      <c r="N507" s="169"/>
      <c r="O507" s="169"/>
      <c r="P507" s="169"/>
      <c r="Q507" s="169"/>
    </row>
    <row r="508" spans="1:17" s="205" customFormat="1" ht="13.5">
      <c r="A508" s="206"/>
      <c r="B508" s="169"/>
      <c r="C508" s="169"/>
      <c r="D508" s="169"/>
      <c r="E508" s="169"/>
      <c r="F508" s="169"/>
      <c r="G508" s="169"/>
      <c r="H508" s="169"/>
      <c r="I508" s="169"/>
      <c r="J508" s="180"/>
      <c r="K508" s="180"/>
      <c r="L508" s="169"/>
      <c r="M508" s="169"/>
      <c r="N508" s="169"/>
      <c r="O508" s="169"/>
      <c r="P508" s="169"/>
      <c r="Q508" s="169"/>
    </row>
    <row r="509" spans="1:17" s="205" customFormat="1" ht="13.5">
      <c r="A509" s="206"/>
      <c r="B509" s="169"/>
      <c r="C509" s="169"/>
      <c r="D509" s="169"/>
      <c r="E509" s="169"/>
      <c r="F509" s="169"/>
      <c r="G509" s="169"/>
      <c r="H509" s="169"/>
      <c r="I509" s="169"/>
      <c r="J509" s="180"/>
      <c r="K509" s="180"/>
      <c r="L509" s="169"/>
      <c r="M509" s="169"/>
      <c r="N509" s="169"/>
      <c r="O509" s="169"/>
      <c r="P509" s="169"/>
      <c r="Q509" s="169"/>
    </row>
    <row r="510" spans="1:17" s="205" customFormat="1" ht="13.5">
      <c r="A510" s="206"/>
      <c r="B510" s="169"/>
      <c r="C510" s="169"/>
      <c r="D510" s="169"/>
      <c r="E510" s="169"/>
      <c r="F510" s="169"/>
      <c r="G510" s="169"/>
      <c r="H510" s="169"/>
      <c r="I510" s="169"/>
      <c r="J510" s="180"/>
      <c r="K510" s="180"/>
      <c r="L510" s="169"/>
      <c r="M510" s="169"/>
      <c r="N510" s="169"/>
      <c r="O510" s="169"/>
      <c r="P510" s="169"/>
      <c r="Q510" s="169"/>
    </row>
  </sheetData>
  <sheetProtection password="CC53" sheet="1"/>
  <mergeCells count="66">
    <mergeCell ref="H373:J373"/>
    <mergeCell ref="H374:J374"/>
    <mergeCell ref="C386:E387"/>
    <mergeCell ref="G386:H387"/>
    <mergeCell ref="D389:D390"/>
    <mergeCell ref="G389:H390"/>
    <mergeCell ref="C390:C391"/>
    <mergeCell ref="G391:H392"/>
    <mergeCell ref="B303:C303"/>
    <mergeCell ref="B316:C317"/>
    <mergeCell ref="D316:G317"/>
    <mergeCell ref="H316:I317"/>
    <mergeCell ref="H318:J318"/>
    <mergeCell ref="B319:C319"/>
    <mergeCell ref="H319:J319"/>
    <mergeCell ref="I245:L245"/>
    <mergeCell ref="I246:L247"/>
    <mergeCell ref="H281:J281"/>
    <mergeCell ref="H282:J282"/>
    <mergeCell ref="B300:C301"/>
    <mergeCell ref="D300:G301"/>
    <mergeCell ref="I300:K300"/>
    <mergeCell ref="I301:K301"/>
    <mergeCell ref="B169:H170"/>
    <mergeCell ref="C171:F172"/>
    <mergeCell ref="H214:J214"/>
    <mergeCell ref="B215:C215"/>
    <mergeCell ref="H215:J215"/>
    <mergeCell ref="M238:N238"/>
    <mergeCell ref="H160:H161"/>
    <mergeCell ref="I160:J161"/>
    <mergeCell ref="K160:L161"/>
    <mergeCell ref="M160:M161"/>
    <mergeCell ref="G162:G163"/>
    <mergeCell ref="B165:H166"/>
    <mergeCell ref="B150:C151"/>
    <mergeCell ref="D150:G151"/>
    <mergeCell ref="I150:K150"/>
    <mergeCell ref="I151:K151"/>
    <mergeCell ref="B153:C153"/>
    <mergeCell ref="A160:A161"/>
    <mergeCell ref="B160:C161"/>
    <mergeCell ref="D160:D161"/>
    <mergeCell ref="E160:E161"/>
    <mergeCell ref="F160:G161"/>
    <mergeCell ref="B73:C73"/>
    <mergeCell ref="B119:C120"/>
    <mergeCell ref="D119:H120"/>
    <mergeCell ref="H121:J121"/>
    <mergeCell ref="B122:C122"/>
    <mergeCell ref="H122:J122"/>
    <mergeCell ref="B33:C34"/>
    <mergeCell ref="D33:G34"/>
    <mergeCell ref="I33:K33"/>
    <mergeCell ref="I34:K34"/>
    <mergeCell ref="B36:C36"/>
    <mergeCell ref="B70:C71"/>
    <mergeCell ref="D70:G71"/>
    <mergeCell ref="I70:K70"/>
    <mergeCell ref="I71:K71"/>
    <mergeCell ref="B1:C2"/>
    <mergeCell ref="D1:G2"/>
    <mergeCell ref="I1:K1"/>
    <mergeCell ref="I2:K2"/>
    <mergeCell ref="I3:K3"/>
    <mergeCell ref="B4:C4"/>
  </mergeCells>
  <conditionalFormatting sqref="M369">
    <cfRule type="cellIs" priority="20" dxfId="44" operator="equal">
      <formula>"東近江市"</formula>
    </cfRule>
  </conditionalFormatting>
  <conditionalFormatting sqref="I369">
    <cfRule type="cellIs" priority="21" dxfId="44" operator="equal">
      <formula>"女"</formula>
    </cfRule>
    <cfRule type="cellIs" priority="22" dxfId="45" operator="equal">
      <formula>"女"</formula>
    </cfRule>
  </conditionalFormatting>
  <conditionalFormatting sqref="I94:I99 I59:I92 G59:G99 B59:C99">
    <cfRule type="expression" priority="19" dxfId="44">
      <formula>COUNTIF($I59,"女")</formula>
    </cfRule>
  </conditionalFormatting>
  <conditionalFormatting sqref="M94:M99 M59:M92">
    <cfRule type="expression" priority="18" dxfId="44">
      <formula>COUNTIF($M59,"東近江市")</formula>
    </cfRule>
  </conditionalFormatting>
  <conditionalFormatting sqref="I93">
    <cfRule type="expression" priority="17" dxfId="44">
      <formula>COUNTIF($I93,"女")</formula>
    </cfRule>
  </conditionalFormatting>
  <conditionalFormatting sqref="M93">
    <cfRule type="expression" priority="16" dxfId="44">
      <formula>COUNTIF($M93,"東近江市")</formula>
    </cfRule>
  </conditionalFormatting>
  <conditionalFormatting sqref="M382">
    <cfRule type="cellIs" priority="15" dxfId="44" operator="equal">
      <formula>"東近江市"</formula>
    </cfRule>
  </conditionalFormatting>
  <conditionalFormatting sqref="I382">
    <cfRule type="cellIs" priority="13" dxfId="44" operator="equal">
      <formula>"女"</formula>
    </cfRule>
    <cfRule type="cellIs" priority="14" dxfId="45" operator="equal">
      <formula>"女"</formula>
    </cfRule>
  </conditionalFormatting>
  <conditionalFormatting sqref="I114:I116 G114:G116">
    <cfRule type="expression" priority="12" dxfId="44">
      <formula>COUNTIF($I114,"女")</formula>
    </cfRule>
  </conditionalFormatting>
  <conditionalFormatting sqref="B114:C116">
    <cfRule type="expression" priority="11" dxfId="44">
      <formula>COUNTIF($I114,"女")</formula>
    </cfRule>
  </conditionalFormatting>
  <conditionalFormatting sqref="M114:M116">
    <cfRule type="expression" priority="10" dxfId="44">
      <formula>COUNTIF($M114,"東近江市")</formula>
    </cfRule>
  </conditionalFormatting>
  <conditionalFormatting sqref="M113">
    <cfRule type="expression" priority="9" dxfId="44">
      <formula>COUNTIF($M113,"東近江市")</formula>
    </cfRule>
  </conditionalFormatting>
  <conditionalFormatting sqref="I113">
    <cfRule type="expression" priority="8" dxfId="44">
      <formula>COUNTIF($I113,"女")</formula>
    </cfRule>
  </conditionalFormatting>
  <conditionalFormatting sqref="G113">
    <cfRule type="expression" priority="7" dxfId="44">
      <formula>COUNTIF($I113,"女")</formula>
    </cfRule>
  </conditionalFormatting>
  <conditionalFormatting sqref="B74:C78 B80:C80 B82:C84 B87 B86:C86 B88:C89 B107:C110 B98:C105 B91:C96 I74:I110 G74:G110">
    <cfRule type="expression" priority="6" dxfId="44">
      <formula>COUNTIF($I74,"女")</formula>
    </cfRule>
  </conditionalFormatting>
  <conditionalFormatting sqref="M74:M110">
    <cfRule type="expression" priority="5" dxfId="44">
      <formula>COUNTIF($M74,"東近江市")</formula>
    </cfRule>
  </conditionalFormatting>
  <conditionalFormatting sqref="B112:C112 I112 G112">
    <cfRule type="expression" priority="3" dxfId="44">
      <formula>COUNTIF($I112,"女")</formula>
    </cfRule>
  </conditionalFormatting>
  <conditionalFormatting sqref="M112">
    <cfRule type="expression" priority="4" dxfId="44">
      <formula>COUNTIF($M112,"東近江市")</formula>
    </cfRule>
  </conditionalFormatting>
  <conditionalFormatting sqref="B111:C111 I111 G111">
    <cfRule type="expression" priority="1" dxfId="44">
      <formula>COUNTIF($I111,"女")</formula>
    </cfRule>
  </conditionalFormatting>
  <conditionalFormatting sqref="M111">
    <cfRule type="expression" priority="2" dxfId="44">
      <formula>COUNTIF($M111,"東近江市")</formula>
    </cfRule>
  </conditionalFormatting>
  <dataValidations count="5">
    <dataValidation type="list" allowBlank="1" showInputMessage="1" showErrorMessage="1" sqref="P248:P274">
      <formula1>$P$3:$P$5</formula1>
    </dataValidation>
    <dataValidation type="list" allowBlank="1" showInputMessage="1" showErrorMessage="1" sqref="O248:O274">
      <formula1>$P$3:$P$4</formula1>
    </dataValidation>
    <dataValidation type="list" allowBlank="1" showInputMessage="1" showErrorMessage="1" sqref="M382">
      <formula1>"東近江市,彦根市,愛荘町,長浜市,多賀町,"</formula1>
    </dataValidation>
    <dataValidation type="list" allowBlank="1" showInputMessage="1" showErrorMessage="1" sqref="I382">
      <formula1>"男,女,"</formula1>
    </dataValidation>
    <dataValidation type="list" allowBlank="1" showInputMessage="1" showErrorMessage="1" sqref="E377:E378 E380:E385">
      <formula1>"jr, ,"</formula1>
    </dataValidation>
  </dataValidations>
  <hyperlinks>
    <hyperlink ref="D244" r:id="rId1" display="yuhei.yamauchi@murata.com"/>
    <hyperlink ref="C171" r:id="rId2" display="kawanami0930@yahoo.co.jp"/>
    <hyperlink ref="D150" r:id="rId3" display="kyun-chosu0808@outlook.jp"/>
    <hyperlink ref="D70" r:id="rId4" display="ushi.nosuke3.2.1@gmail.com"/>
    <hyperlink ref="D316" r:id="rId5" display="ptkq67180@yahoo.co.jp"/>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川並和之</dc:creator>
  <cp:keywords/>
  <dc:description/>
  <cp:lastModifiedBy>User</cp:lastModifiedBy>
  <cp:lastPrinted>2022-07-15T03:30:48Z</cp:lastPrinted>
  <dcterms:created xsi:type="dcterms:W3CDTF">2011-03-26T12:51:08Z</dcterms:created>
  <dcterms:modified xsi:type="dcterms:W3CDTF">2022-07-24T12:13:16Z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