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wanamikazuyuki\Documents\h-teniss\"/>
    </mc:Choice>
  </mc:AlternateContent>
  <xr:revisionPtr revIDLastSave="0" documentId="8_{000F210F-351F-4BD8-ABDE-9B1D5A6EEF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写真" sheetId="37" r:id="rId1"/>
    <sheet name="女子A級" sheetId="43" r:id="rId2"/>
    <sheet name="女子Ｂ＆ｏｖ55" sheetId="42" r:id="rId3"/>
    <sheet name="男子Ｂ＆ｏｖ55" sheetId="4" r:id="rId4"/>
    <sheet name="男子A級" sheetId="7" r:id="rId5"/>
    <sheet name="登録ナンバー" sheetId="30" r:id="rId6"/>
    <sheet name="Sheet1" sheetId="31" r:id="rId7"/>
    <sheet name="Sheet2" sheetId="39" r:id="rId8"/>
  </sheets>
  <externalReferences>
    <externalReference r:id="rId9"/>
  </externalReferences>
  <definedNames>
    <definedName name="_xlnm.Print_Area" localSheetId="5">登録ナンバー!$A$404:$C$478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16" i="43" l="1"/>
  <c r="AJ49" i="7"/>
  <c r="AB49" i="7"/>
  <c r="T49" i="7"/>
  <c r="BA46" i="7"/>
  <c r="AR45" i="7"/>
  <c r="AB45" i="7"/>
  <c r="T45" i="7"/>
  <c r="AR41" i="7"/>
  <c r="AJ41" i="7"/>
  <c r="T38" i="7"/>
  <c r="T41" i="7"/>
  <c r="X38" i="7"/>
  <c r="AR37" i="7"/>
  <c r="AJ37" i="7"/>
  <c r="AB37" i="7"/>
  <c r="T34" i="7"/>
  <c r="AJ27" i="7"/>
  <c r="AB27" i="7"/>
  <c r="T27" i="7"/>
  <c r="AR23" i="7"/>
  <c r="AB23" i="7"/>
  <c r="T23" i="7"/>
  <c r="BA20" i="7"/>
  <c r="AR19" i="7"/>
  <c r="AJ19" i="7"/>
  <c r="T19" i="7"/>
  <c r="AR15" i="7"/>
  <c r="AJ15" i="7"/>
  <c r="AB15" i="7"/>
  <c r="T12" i="7"/>
  <c r="AK24" i="43"/>
  <c r="AK27" i="43"/>
  <c r="AC24" i="43"/>
  <c r="AC27" i="43"/>
  <c r="U24" i="43"/>
  <c r="U27" i="43"/>
  <c r="BB24" i="43"/>
  <c r="AS23" i="43"/>
  <c r="AC20" i="43"/>
  <c r="AC23" i="43"/>
  <c r="U20" i="43"/>
  <c r="U23" i="43"/>
  <c r="BB20" i="43"/>
  <c r="AS19" i="43"/>
  <c r="AK19" i="43"/>
  <c r="U19" i="43"/>
  <c r="AS15" i="43"/>
  <c r="AK15" i="43"/>
  <c r="AC15" i="43"/>
  <c r="U12" i="43"/>
  <c r="P26" i="43"/>
  <c r="P24" i="43"/>
  <c r="G24" i="43"/>
  <c r="P22" i="43"/>
  <c r="G22" i="43"/>
  <c r="P20" i="43"/>
  <c r="G20" i="43"/>
  <c r="P18" i="43"/>
  <c r="G18" i="43"/>
  <c r="P16" i="43"/>
  <c r="G16" i="43"/>
  <c r="P14" i="43"/>
  <c r="G14" i="43"/>
  <c r="P12" i="43"/>
  <c r="AC10" i="43"/>
  <c r="AC8" i="43"/>
  <c r="BA26" i="43"/>
  <c r="BA24" i="43"/>
  <c r="BA22" i="43"/>
  <c r="BE22" i="43"/>
  <c r="BE20" i="43"/>
  <c r="BA20" i="43"/>
  <c r="BA18" i="43"/>
  <c r="BE18" i="43"/>
  <c r="BA16" i="43"/>
  <c r="BA14" i="43"/>
  <c r="BE14" i="43"/>
  <c r="BA12" i="43"/>
  <c r="BA10" i="43"/>
  <c r="AS10" i="43"/>
  <c r="AK10" i="43"/>
  <c r="U10" i="43"/>
  <c r="BA8" i="43"/>
  <c r="AS8" i="43"/>
  <c r="AK8" i="43"/>
  <c r="U8" i="43"/>
  <c r="AR31" i="42"/>
  <c r="AJ31" i="42"/>
  <c r="AB28" i="42"/>
  <c r="AB31" i="42"/>
  <c r="T28" i="42"/>
  <c r="T31" i="42"/>
  <c r="T16" i="42"/>
  <c r="T20" i="42"/>
  <c r="AB20" i="42"/>
  <c r="AG20" i="42"/>
  <c r="BI20" i="42"/>
  <c r="AB24" i="42"/>
  <c r="AJ24" i="42"/>
  <c r="AO24" i="42"/>
  <c r="BI24" i="42"/>
  <c r="BH30" i="42"/>
  <c r="N30" i="42"/>
  <c r="E30" i="42"/>
  <c r="BH28" i="42"/>
  <c r="N28" i="42"/>
  <c r="E28" i="42"/>
  <c r="AZ27" i="42"/>
  <c r="AJ27" i="42"/>
  <c r="AB27" i="42"/>
  <c r="T27" i="42"/>
  <c r="BH26" i="42"/>
  <c r="N26" i="42"/>
  <c r="D381" i="30"/>
  <c r="E26" i="42"/>
  <c r="BL24" i="42"/>
  <c r="BH24" i="42"/>
  <c r="N24" i="42"/>
  <c r="E24" i="42"/>
  <c r="AZ23" i="42"/>
  <c r="AR23" i="42"/>
  <c r="AB23" i="42"/>
  <c r="T23" i="42"/>
  <c r="BH22" i="42"/>
  <c r="N22" i="42"/>
  <c r="D16" i="30"/>
  <c r="E22" i="42"/>
  <c r="BL20" i="42"/>
  <c r="BH20" i="42"/>
  <c r="N20" i="42"/>
  <c r="E20" i="42"/>
  <c r="AZ19" i="42"/>
  <c r="AR19" i="42"/>
  <c r="AJ19" i="42"/>
  <c r="T19" i="42"/>
  <c r="BH18" i="42"/>
  <c r="N18" i="42"/>
  <c r="E18" i="42"/>
  <c r="BH16" i="42"/>
  <c r="E16" i="42"/>
  <c r="AZ15" i="42"/>
  <c r="AR15" i="42"/>
  <c r="AJ15" i="42"/>
  <c r="AB15" i="42"/>
  <c r="BH14" i="42"/>
  <c r="E14" i="42"/>
  <c r="BH12" i="42"/>
  <c r="E12" i="42"/>
  <c r="BH10" i="42"/>
  <c r="AZ10" i="42"/>
  <c r="AR10" i="42"/>
  <c r="AJ10" i="42"/>
  <c r="AB10" i="42"/>
  <c r="T10" i="42"/>
  <c r="BH8" i="42"/>
  <c r="AZ8" i="42"/>
  <c r="AR8" i="42"/>
  <c r="AJ8" i="42"/>
  <c r="AB8" i="42"/>
  <c r="T8" i="42"/>
  <c r="F20" i="7"/>
  <c r="N32" i="4"/>
  <c r="BH10" i="4"/>
  <c r="N28" i="4"/>
  <c r="AZ10" i="4"/>
  <c r="AR10" i="4"/>
  <c r="N20" i="4"/>
  <c r="AJ10" i="4"/>
  <c r="AB10" i="4"/>
  <c r="N12" i="4"/>
  <c r="T10" i="4"/>
  <c r="E32" i="4"/>
  <c r="BH8" i="4"/>
  <c r="E28" i="4"/>
  <c r="AZ8" i="4"/>
  <c r="E24" i="4"/>
  <c r="AR8" i="4"/>
  <c r="E20" i="4"/>
  <c r="AJ8" i="4"/>
  <c r="E16" i="4"/>
  <c r="AB8" i="4"/>
  <c r="E12" i="4"/>
  <c r="T8" i="4"/>
  <c r="H147" i="30"/>
  <c r="G203" i="30"/>
  <c r="G254" i="30"/>
  <c r="H316" i="30"/>
  <c r="G406" i="30"/>
  <c r="H44" i="30"/>
  <c r="H375" i="30"/>
  <c r="G115" i="30"/>
  <c r="H2" i="30"/>
  <c r="I357" i="30"/>
  <c r="H460" i="30"/>
  <c r="G495" i="30"/>
  <c r="G504" i="30"/>
  <c r="C504" i="30"/>
  <c r="G509" i="30"/>
  <c r="A506" i="30"/>
  <c r="G503" i="30"/>
  <c r="G5" i="30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46" i="30"/>
  <c r="G47" i="30"/>
  <c r="G48" i="30"/>
  <c r="G49" i="30"/>
  <c r="G50" i="30"/>
  <c r="G52" i="30"/>
  <c r="G53" i="30"/>
  <c r="G54" i="30"/>
  <c r="G55" i="30"/>
  <c r="G56" i="30"/>
  <c r="G57" i="30"/>
  <c r="G58" i="30"/>
  <c r="G59" i="30"/>
  <c r="G60" i="30"/>
  <c r="G61" i="30"/>
  <c r="G62" i="30"/>
  <c r="G63" i="30"/>
  <c r="G64" i="30"/>
  <c r="G65" i="30"/>
  <c r="G66" i="30"/>
  <c r="G67" i="30"/>
  <c r="G68" i="30"/>
  <c r="G69" i="30"/>
  <c r="G70" i="30"/>
  <c r="G71" i="30"/>
  <c r="G72" i="30"/>
  <c r="G73" i="30"/>
  <c r="G74" i="30"/>
  <c r="G75" i="30"/>
  <c r="G76" i="30"/>
  <c r="G77" i="30"/>
  <c r="G78" i="30"/>
  <c r="G79" i="30"/>
  <c r="G80" i="30"/>
  <c r="G81" i="30"/>
  <c r="G82" i="30"/>
  <c r="G83" i="30"/>
  <c r="G84" i="30"/>
  <c r="G85" i="30"/>
  <c r="G86" i="30"/>
  <c r="G87" i="30"/>
  <c r="G88" i="30"/>
  <c r="G89" i="30"/>
  <c r="G90" i="30"/>
  <c r="G91" i="30"/>
  <c r="G92" i="30"/>
  <c r="G93" i="30"/>
  <c r="G94" i="30"/>
  <c r="G95" i="30"/>
  <c r="G96" i="30"/>
  <c r="G97" i="30"/>
  <c r="G98" i="30"/>
  <c r="G99" i="30"/>
  <c r="G100" i="30"/>
  <c r="G101" i="30"/>
  <c r="G102" i="30"/>
  <c r="G103" i="30"/>
  <c r="G104" i="30"/>
  <c r="G105" i="30"/>
  <c r="G106" i="30"/>
  <c r="G107" i="30"/>
  <c r="G108" i="30"/>
  <c r="G109" i="30"/>
  <c r="G117" i="30"/>
  <c r="G118" i="30"/>
  <c r="G119" i="30"/>
  <c r="G120" i="30"/>
  <c r="G121" i="30"/>
  <c r="G122" i="30"/>
  <c r="G124" i="30"/>
  <c r="G125" i="30"/>
  <c r="G126" i="30"/>
  <c r="G127" i="30"/>
  <c r="G128" i="30"/>
  <c r="G129" i="30"/>
  <c r="G130" i="30"/>
  <c r="G131" i="30"/>
  <c r="G132" i="30"/>
  <c r="G136" i="30"/>
  <c r="G150" i="30"/>
  <c r="G151" i="30"/>
  <c r="G152" i="30"/>
  <c r="G153" i="30"/>
  <c r="G154" i="30"/>
  <c r="G155" i="30"/>
  <c r="G156" i="30"/>
  <c r="G157" i="30"/>
  <c r="G158" i="30"/>
  <c r="G159" i="30"/>
  <c r="G160" i="30"/>
  <c r="G161" i="30"/>
  <c r="G162" i="30"/>
  <c r="G163" i="30"/>
  <c r="G164" i="30"/>
  <c r="G165" i="30"/>
  <c r="G166" i="30"/>
  <c r="G167" i="30"/>
  <c r="G168" i="30"/>
  <c r="G169" i="30"/>
  <c r="G170" i="30"/>
  <c r="G171" i="30"/>
  <c r="G172" i="30"/>
  <c r="G173" i="30"/>
  <c r="G174" i="30"/>
  <c r="G175" i="30"/>
  <c r="G176" i="30"/>
  <c r="G177" i="30"/>
  <c r="G178" i="30"/>
  <c r="G179" i="30"/>
  <c r="G180" i="30"/>
  <c r="G181" i="30"/>
  <c r="G182" i="30"/>
  <c r="G183" i="30"/>
  <c r="G184" i="30"/>
  <c r="G185" i="30"/>
  <c r="G186" i="30"/>
  <c r="G187" i="30"/>
  <c r="G188" i="30"/>
  <c r="G189" i="30"/>
  <c r="G190" i="30"/>
  <c r="G191" i="30"/>
  <c r="G192" i="30"/>
  <c r="G193" i="30"/>
  <c r="G205" i="30"/>
  <c r="G206" i="30"/>
  <c r="G207" i="30"/>
  <c r="G208" i="30"/>
  <c r="G209" i="30"/>
  <c r="G210" i="30"/>
  <c r="G211" i="30"/>
  <c r="G212" i="30"/>
  <c r="G213" i="30"/>
  <c r="G214" i="30"/>
  <c r="G215" i="30"/>
  <c r="G216" i="30"/>
  <c r="G217" i="30"/>
  <c r="G218" i="30"/>
  <c r="G219" i="30"/>
  <c r="G220" i="30"/>
  <c r="G221" i="30"/>
  <c r="G222" i="30"/>
  <c r="G223" i="30"/>
  <c r="G224" i="30"/>
  <c r="G225" i="30"/>
  <c r="G226" i="30"/>
  <c r="G227" i="30"/>
  <c r="G228" i="30"/>
  <c r="G229" i="30"/>
  <c r="G230" i="30"/>
  <c r="G231" i="30"/>
  <c r="G232" i="30"/>
  <c r="G233" i="30"/>
  <c r="G234" i="30"/>
  <c r="G235" i="30"/>
  <c r="G236" i="30"/>
  <c r="G237" i="30"/>
  <c r="G238" i="30"/>
  <c r="G239" i="30"/>
  <c r="G240" i="30"/>
  <c r="G241" i="30"/>
  <c r="G242" i="30"/>
  <c r="G243" i="30"/>
  <c r="G244" i="30"/>
  <c r="G245" i="30"/>
  <c r="G246" i="30"/>
  <c r="G255" i="30"/>
  <c r="G256" i="30"/>
  <c r="G257" i="30"/>
  <c r="G258" i="30"/>
  <c r="G259" i="30"/>
  <c r="G260" i="30"/>
  <c r="G261" i="30"/>
  <c r="G262" i="30"/>
  <c r="G263" i="30"/>
  <c r="G264" i="30"/>
  <c r="G265" i="30"/>
  <c r="G266" i="30"/>
  <c r="G267" i="30"/>
  <c r="G268" i="30"/>
  <c r="G269" i="30"/>
  <c r="G270" i="30"/>
  <c r="G271" i="30"/>
  <c r="G272" i="30"/>
  <c r="G273" i="30"/>
  <c r="G274" i="30"/>
  <c r="G275" i="30"/>
  <c r="G276" i="30"/>
  <c r="G277" i="30"/>
  <c r="G278" i="30"/>
  <c r="G279" i="30"/>
  <c r="G280" i="30"/>
  <c r="G281" i="30"/>
  <c r="G282" i="30"/>
  <c r="G283" i="30"/>
  <c r="G284" i="30"/>
  <c r="G285" i="30"/>
  <c r="G286" i="30"/>
  <c r="G287" i="30"/>
  <c r="G288" i="30"/>
  <c r="G289" i="30"/>
  <c r="G290" i="30"/>
  <c r="G291" i="30"/>
  <c r="G292" i="30"/>
  <c r="G293" i="30"/>
  <c r="G294" i="30"/>
  <c r="G295" i="30"/>
  <c r="G296" i="30"/>
  <c r="G297" i="30"/>
  <c r="G310" i="30"/>
  <c r="G318" i="30"/>
  <c r="G319" i="30"/>
  <c r="G320" i="30"/>
  <c r="G321" i="30"/>
  <c r="G322" i="30"/>
  <c r="G323" i="30"/>
  <c r="G324" i="30"/>
  <c r="G325" i="30"/>
  <c r="G326" i="30"/>
  <c r="G327" i="30"/>
  <c r="G328" i="30"/>
  <c r="G329" i="30"/>
  <c r="G330" i="30"/>
  <c r="G331" i="30"/>
  <c r="G332" i="30"/>
  <c r="G333" i="30"/>
  <c r="G334" i="30"/>
  <c r="G335" i="30"/>
  <c r="G336" i="30"/>
  <c r="G337" i="30"/>
  <c r="G338" i="30"/>
  <c r="G361" i="30"/>
  <c r="G362" i="30"/>
  <c r="G363" i="30"/>
  <c r="G364" i="30"/>
  <c r="G365" i="30"/>
  <c r="G366" i="30"/>
  <c r="G367" i="30"/>
  <c r="G368" i="30"/>
  <c r="G378" i="30"/>
  <c r="G379" i="30"/>
  <c r="G380" i="30"/>
  <c r="G381" i="30"/>
  <c r="G382" i="30"/>
  <c r="G383" i="30"/>
  <c r="G384" i="30"/>
  <c r="G385" i="30"/>
  <c r="G386" i="30"/>
  <c r="G387" i="30"/>
  <c r="G388" i="30"/>
  <c r="G389" i="30"/>
  <c r="G390" i="30"/>
  <c r="G391" i="30"/>
  <c r="G392" i="30"/>
  <c r="G393" i="30"/>
  <c r="G394" i="30"/>
  <c r="G395" i="30"/>
  <c r="G396" i="30"/>
  <c r="G397" i="30"/>
  <c r="G398" i="30"/>
  <c r="G399" i="30"/>
  <c r="G407" i="30"/>
  <c r="G408" i="30"/>
  <c r="G409" i="30"/>
  <c r="G410" i="30"/>
  <c r="G411" i="30"/>
  <c r="G412" i="30"/>
  <c r="G413" i="30"/>
  <c r="G414" i="30"/>
  <c r="G415" i="30"/>
  <c r="G416" i="30"/>
  <c r="G417" i="30"/>
  <c r="G418" i="30"/>
  <c r="G419" i="30"/>
  <c r="G421" i="30"/>
  <c r="G422" i="30"/>
  <c r="G423" i="30"/>
  <c r="G424" i="30"/>
  <c r="G425" i="30"/>
  <c r="G426" i="30"/>
  <c r="G427" i="30"/>
  <c r="G428" i="30"/>
  <c r="G429" i="30"/>
  <c r="G430" i="30"/>
  <c r="G431" i="30"/>
  <c r="G432" i="30"/>
  <c r="G433" i="30"/>
  <c r="G434" i="30"/>
  <c r="G435" i="30"/>
  <c r="G436" i="30"/>
  <c r="G437" i="30"/>
  <c r="G438" i="30"/>
  <c r="G439" i="30"/>
  <c r="G440" i="30"/>
  <c r="G441" i="30"/>
  <c r="G442" i="30"/>
  <c r="G443" i="30"/>
  <c r="G444" i="30"/>
  <c r="G445" i="30"/>
  <c r="G446" i="30"/>
  <c r="G447" i="30"/>
  <c r="G448" i="30"/>
  <c r="G449" i="30"/>
  <c r="G450" i="30"/>
  <c r="G451" i="30"/>
  <c r="G452" i="30"/>
  <c r="G453" i="30"/>
  <c r="G454" i="30"/>
  <c r="G455" i="30"/>
  <c r="G463" i="30"/>
  <c r="G464" i="30"/>
  <c r="G465" i="30"/>
  <c r="G466" i="30"/>
  <c r="G467" i="30"/>
  <c r="G468" i="30"/>
  <c r="G469" i="30"/>
  <c r="G470" i="30"/>
  <c r="G471" i="30"/>
  <c r="G472" i="30"/>
  <c r="G473" i="30"/>
  <c r="G474" i="30"/>
  <c r="G475" i="30"/>
  <c r="G476" i="30"/>
  <c r="G477" i="30"/>
  <c r="G478" i="30"/>
  <c r="G479" i="30"/>
  <c r="G480" i="30"/>
  <c r="G481" i="30"/>
  <c r="G482" i="30"/>
  <c r="G483" i="30"/>
  <c r="G484" i="30"/>
  <c r="G485" i="30"/>
  <c r="G486" i="30"/>
  <c r="G487" i="30"/>
  <c r="G488" i="30"/>
  <c r="G489" i="30"/>
  <c r="G497" i="30"/>
  <c r="G498" i="30"/>
  <c r="G499" i="30"/>
  <c r="G501" i="30"/>
  <c r="G502" i="30"/>
  <c r="L503" i="30"/>
  <c r="K503" i="30"/>
  <c r="F503" i="30"/>
  <c r="L502" i="30"/>
  <c r="K502" i="30"/>
  <c r="F502" i="30"/>
  <c r="L501" i="30"/>
  <c r="K501" i="30"/>
  <c r="F501" i="30"/>
  <c r="L499" i="30"/>
  <c r="K499" i="30"/>
  <c r="F499" i="30"/>
  <c r="L498" i="30"/>
  <c r="K498" i="30"/>
  <c r="F498" i="30"/>
  <c r="L497" i="30"/>
  <c r="K497" i="30"/>
  <c r="F497" i="30"/>
  <c r="L496" i="30"/>
  <c r="L495" i="30"/>
  <c r="H495" i="30"/>
  <c r="L493" i="30"/>
  <c r="L492" i="30"/>
  <c r="L491" i="30"/>
  <c r="L489" i="30"/>
  <c r="K489" i="30"/>
  <c r="H489" i="30"/>
  <c r="F489" i="30"/>
  <c r="D489" i="30"/>
  <c r="L488" i="30"/>
  <c r="K488" i="30"/>
  <c r="H488" i="30"/>
  <c r="F488" i="30"/>
  <c r="D488" i="30"/>
  <c r="L487" i="30"/>
  <c r="K487" i="30"/>
  <c r="H487" i="30"/>
  <c r="F487" i="30"/>
  <c r="D487" i="30"/>
  <c r="L486" i="30"/>
  <c r="K486" i="30"/>
  <c r="H486" i="30"/>
  <c r="F486" i="30"/>
  <c r="D486" i="30"/>
  <c r="L485" i="30"/>
  <c r="K485" i="30"/>
  <c r="H485" i="30"/>
  <c r="F485" i="30"/>
  <c r="D485" i="30"/>
  <c r="L484" i="30"/>
  <c r="K484" i="30"/>
  <c r="H484" i="30"/>
  <c r="F484" i="30"/>
  <c r="D484" i="30"/>
  <c r="L483" i="30"/>
  <c r="K483" i="30"/>
  <c r="H483" i="30"/>
  <c r="F483" i="30"/>
  <c r="D483" i="30"/>
  <c r="L482" i="30"/>
  <c r="K482" i="30"/>
  <c r="H482" i="30"/>
  <c r="F482" i="30"/>
  <c r="D482" i="30"/>
  <c r="L481" i="30"/>
  <c r="K481" i="30"/>
  <c r="H481" i="30"/>
  <c r="F481" i="30"/>
  <c r="D481" i="30"/>
  <c r="L480" i="30"/>
  <c r="K480" i="30"/>
  <c r="H480" i="30"/>
  <c r="F480" i="30"/>
  <c r="D480" i="30"/>
  <c r="L479" i="30"/>
  <c r="K479" i="30"/>
  <c r="H479" i="30"/>
  <c r="F479" i="30"/>
  <c r="D479" i="30"/>
  <c r="L478" i="30"/>
  <c r="K478" i="30"/>
  <c r="H478" i="30"/>
  <c r="F478" i="30"/>
  <c r="D478" i="30"/>
  <c r="L477" i="30"/>
  <c r="K477" i="30"/>
  <c r="H477" i="30"/>
  <c r="F477" i="30"/>
  <c r="D477" i="30"/>
  <c r="L476" i="30"/>
  <c r="K476" i="30"/>
  <c r="H476" i="30"/>
  <c r="F476" i="30"/>
  <c r="D476" i="30"/>
  <c r="L475" i="30"/>
  <c r="K475" i="30"/>
  <c r="H475" i="30"/>
  <c r="F475" i="30"/>
  <c r="D475" i="30"/>
  <c r="L474" i="30"/>
  <c r="K474" i="30"/>
  <c r="H474" i="30"/>
  <c r="F474" i="30"/>
  <c r="D474" i="30"/>
  <c r="L473" i="30"/>
  <c r="K473" i="30"/>
  <c r="H473" i="30"/>
  <c r="F473" i="30"/>
  <c r="D473" i="30"/>
  <c r="L472" i="30"/>
  <c r="K472" i="30"/>
  <c r="H472" i="30"/>
  <c r="F472" i="30"/>
  <c r="D472" i="30"/>
  <c r="L471" i="30"/>
  <c r="K471" i="30"/>
  <c r="H471" i="30"/>
  <c r="F471" i="30"/>
  <c r="D471" i="30"/>
  <c r="L470" i="30"/>
  <c r="K470" i="30"/>
  <c r="H470" i="30"/>
  <c r="F470" i="30"/>
  <c r="D470" i="30"/>
  <c r="L469" i="30"/>
  <c r="K469" i="30"/>
  <c r="H469" i="30"/>
  <c r="F469" i="30"/>
  <c r="D469" i="30"/>
  <c r="L468" i="30"/>
  <c r="K468" i="30"/>
  <c r="H468" i="30"/>
  <c r="F468" i="30"/>
  <c r="D468" i="30"/>
  <c r="L467" i="30"/>
  <c r="K467" i="30"/>
  <c r="H467" i="30"/>
  <c r="F467" i="30"/>
  <c r="D467" i="30"/>
  <c r="L466" i="30"/>
  <c r="K466" i="30"/>
  <c r="H466" i="30"/>
  <c r="F466" i="30"/>
  <c r="D466" i="30"/>
  <c r="L465" i="30"/>
  <c r="K465" i="30"/>
  <c r="H465" i="30"/>
  <c r="F465" i="30"/>
  <c r="D465" i="30"/>
  <c r="L464" i="30"/>
  <c r="K464" i="30"/>
  <c r="H464" i="30"/>
  <c r="F464" i="30"/>
  <c r="D464" i="30"/>
  <c r="L463" i="30"/>
  <c r="K463" i="30"/>
  <c r="H463" i="30"/>
  <c r="F463" i="30"/>
  <c r="D463" i="30"/>
  <c r="K462" i="30"/>
  <c r="K461" i="30"/>
  <c r="I460" i="30"/>
  <c r="G4" i="30"/>
  <c r="L455" i="30"/>
  <c r="K455" i="30"/>
  <c r="F455" i="30"/>
  <c r="L454" i="30"/>
  <c r="K454" i="30"/>
  <c r="F454" i="30"/>
  <c r="L453" i="30"/>
  <c r="K453" i="30"/>
  <c r="F453" i="30"/>
  <c r="L452" i="30"/>
  <c r="K452" i="30"/>
  <c r="F452" i="30"/>
  <c r="L451" i="30"/>
  <c r="K451" i="30"/>
  <c r="F451" i="30"/>
  <c r="L450" i="30"/>
  <c r="K450" i="30"/>
  <c r="F450" i="30"/>
  <c r="L449" i="30"/>
  <c r="K449" i="30"/>
  <c r="F449" i="30"/>
  <c r="L448" i="30"/>
  <c r="K448" i="30"/>
  <c r="F448" i="30"/>
  <c r="L447" i="30"/>
  <c r="K447" i="30"/>
  <c r="F447" i="30"/>
  <c r="L446" i="30"/>
  <c r="K446" i="30"/>
  <c r="F446" i="30"/>
  <c r="L445" i="30"/>
  <c r="K445" i="30"/>
  <c r="F445" i="30"/>
  <c r="L444" i="30"/>
  <c r="K444" i="30"/>
  <c r="F444" i="30"/>
  <c r="L443" i="30"/>
  <c r="K443" i="30"/>
  <c r="F443" i="30"/>
  <c r="L442" i="30"/>
  <c r="K442" i="30"/>
  <c r="F442" i="30"/>
  <c r="L441" i="30"/>
  <c r="K441" i="30"/>
  <c r="F441" i="30"/>
  <c r="L440" i="30"/>
  <c r="K440" i="30"/>
  <c r="F440" i="30"/>
  <c r="L439" i="30"/>
  <c r="K439" i="30"/>
  <c r="F439" i="30"/>
  <c r="L438" i="30"/>
  <c r="K438" i="30"/>
  <c r="F438" i="30"/>
  <c r="L437" i="30"/>
  <c r="K437" i="30"/>
  <c r="F437" i="30"/>
  <c r="L436" i="30"/>
  <c r="K436" i="30"/>
  <c r="F436" i="30"/>
  <c r="L435" i="30"/>
  <c r="K435" i="30"/>
  <c r="F435" i="30"/>
  <c r="L434" i="30"/>
  <c r="K434" i="30"/>
  <c r="F434" i="30"/>
  <c r="L433" i="30"/>
  <c r="K433" i="30"/>
  <c r="F433" i="30"/>
  <c r="L432" i="30"/>
  <c r="K432" i="30"/>
  <c r="F432" i="30"/>
  <c r="L431" i="30"/>
  <c r="K431" i="30"/>
  <c r="F431" i="30"/>
  <c r="L430" i="30"/>
  <c r="K430" i="30"/>
  <c r="F430" i="30"/>
  <c r="L429" i="30"/>
  <c r="K429" i="30"/>
  <c r="F429" i="30"/>
  <c r="L428" i="30"/>
  <c r="K428" i="30"/>
  <c r="F428" i="30"/>
  <c r="L427" i="30"/>
  <c r="K427" i="30"/>
  <c r="F427" i="30"/>
  <c r="L426" i="30"/>
  <c r="K426" i="30"/>
  <c r="F426" i="30"/>
  <c r="L425" i="30"/>
  <c r="K425" i="30"/>
  <c r="F425" i="30"/>
  <c r="L424" i="30"/>
  <c r="K424" i="30"/>
  <c r="F424" i="30"/>
  <c r="L423" i="30"/>
  <c r="K423" i="30"/>
  <c r="F423" i="30"/>
  <c r="L422" i="30"/>
  <c r="K422" i="30"/>
  <c r="F422" i="30"/>
  <c r="L421" i="30"/>
  <c r="K421" i="30"/>
  <c r="F421" i="30"/>
  <c r="L420" i="30"/>
  <c r="K420" i="30"/>
  <c r="F420" i="30"/>
  <c r="L419" i="30"/>
  <c r="K419" i="30"/>
  <c r="F419" i="30"/>
  <c r="L418" i="30"/>
  <c r="K418" i="30"/>
  <c r="F418" i="30"/>
  <c r="L417" i="30"/>
  <c r="K417" i="30"/>
  <c r="F417" i="30"/>
  <c r="L416" i="30"/>
  <c r="K416" i="30"/>
  <c r="F416" i="30"/>
  <c r="L415" i="30"/>
  <c r="K415" i="30"/>
  <c r="F415" i="30"/>
  <c r="L414" i="30"/>
  <c r="K414" i="30"/>
  <c r="F414" i="30"/>
  <c r="L413" i="30"/>
  <c r="K413" i="30"/>
  <c r="F413" i="30"/>
  <c r="L412" i="30"/>
  <c r="K412" i="30"/>
  <c r="F412" i="30"/>
  <c r="L411" i="30"/>
  <c r="K411" i="30"/>
  <c r="F411" i="30"/>
  <c r="L410" i="30"/>
  <c r="K410" i="30"/>
  <c r="F410" i="30"/>
  <c r="L409" i="30"/>
  <c r="K409" i="30"/>
  <c r="F409" i="30"/>
  <c r="L408" i="30"/>
  <c r="K408" i="30"/>
  <c r="F408" i="30"/>
  <c r="L407" i="30"/>
  <c r="K407" i="30"/>
  <c r="F407" i="30"/>
  <c r="F406" i="30"/>
  <c r="L404" i="30"/>
  <c r="L403" i="30"/>
  <c r="L402" i="30"/>
  <c r="L399" i="30"/>
  <c r="K399" i="30"/>
  <c r="H399" i="30"/>
  <c r="F399" i="30"/>
  <c r="D399" i="30"/>
  <c r="L398" i="30"/>
  <c r="K398" i="30"/>
  <c r="H398" i="30"/>
  <c r="F398" i="30"/>
  <c r="D398" i="30"/>
  <c r="L397" i="30"/>
  <c r="K397" i="30"/>
  <c r="H397" i="30"/>
  <c r="F397" i="30"/>
  <c r="D397" i="30"/>
  <c r="L396" i="30"/>
  <c r="K396" i="30"/>
  <c r="H396" i="30"/>
  <c r="F396" i="30"/>
  <c r="D396" i="30"/>
  <c r="L395" i="30"/>
  <c r="K395" i="30"/>
  <c r="H395" i="30"/>
  <c r="F395" i="30"/>
  <c r="D395" i="30"/>
  <c r="L394" i="30"/>
  <c r="K394" i="30"/>
  <c r="H394" i="30"/>
  <c r="F394" i="30"/>
  <c r="D394" i="30"/>
  <c r="L393" i="30"/>
  <c r="K393" i="30"/>
  <c r="H393" i="30"/>
  <c r="F393" i="30"/>
  <c r="D393" i="30"/>
  <c r="L392" i="30"/>
  <c r="K392" i="30"/>
  <c r="H392" i="30"/>
  <c r="F392" i="30"/>
  <c r="D392" i="30"/>
  <c r="L391" i="30"/>
  <c r="K391" i="30"/>
  <c r="H391" i="30"/>
  <c r="F391" i="30"/>
  <c r="D391" i="30"/>
  <c r="L390" i="30"/>
  <c r="K390" i="30"/>
  <c r="H390" i="30"/>
  <c r="F390" i="30"/>
  <c r="D390" i="30"/>
  <c r="L389" i="30"/>
  <c r="K389" i="30"/>
  <c r="H389" i="30"/>
  <c r="F389" i="30"/>
  <c r="D389" i="30"/>
  <c r="L388" i="30"/>
  <c r="K388" i="30"/>
  <c r="H388" i="30"/>
  <c r="F388" i="30"/>
  <c r="D388" i="30"/>
  <c r="L387" i="30"/>
  <c r="K387" i="30"/>
  <c r="H387" i="30"/>
  <c r="F387" i="30"/>
  <c r="D387" i="30"/>
  <c r="L386" i="30"/>
  <c r="K386" i="30"/>
  <c r="H386" i="30"/>
  <c r="F386" i="30"/>
  <c r="D386" i="30"/>
  <c r="L385" i="30"/>
  <c r="K385" i="30"/>
  <c r="H385" i="30"/>
  <c r="F385" i="30"/>
  <c r="D385" i="30"/>
  <c r="L384" i="30"/>
  <c r="K384" i="30"/>
  <c r="H384" i="30"/>
  <c r="F384" i="30"/>
  <c r="D384" i="30"/>
  <c r="L383" i="30"/>
  <c r="K383" i="30"/>
  <c r="H383" i="30"/>
  <c r="F383" i="30"/>
  <c r="D383" i="30"/>
  <c r="L382" i="30"/>
  <c r="K382" i="30"/>
  <c r="H382" i="30"/>
  <c r="F382" i="30"/>
  <c r="D382" i="30"/>
  <c r="L381" i="30"/>
  <c r="K381" i="30"/>
  <c r="H381" i="30"/>
  <c r="F381" i="30"/>
  <c r="L380" i="30"/>
  <c r="K380" i="30"/>
  <c r="H380" i="30"/>
  <c r="F380" i="30"/>
  <c r="D380" i="30"/>
  <c r="L379" i="30"/>
  <c r="K379" i="30"/>
  <c r="H379" i="30"/>
  <c r="F379" i="30"/>
  <c r="D379" i="30"/>
  <c r="L378" i="30"/>
  <c r="K378" i="30"/>
  <c r="H378" i="30"/>
  <c r="F378" i="30"/>
  <c r="D378" i="30"/>
  <c r="K377" i="30"/>
  <c r="K376" i="30"/>
  <c r="L368" i="30"/>
  <c r="K368" i="30"/>
  <c r="H368" i="30"/>
  <c r="F368" i="30"/>
  <c r="D368" i="30"/>
  <c r="L367" i="30"/>
  <c r="K367" i="30"/>
  <c r="H367" i="30"/>
  <c r="F367" i="30"/>
  <c r="D367" i="30"/>
  <c r="L366" i="30"/>
  <c r="K366" i="30"/>
  <c r="H366" i="30"/>
  <c r="F366" i="30"/>
  <c r="D366" i="30"/>
  <c r="L365" i="30"/>
  <c r="K365" i="30"/>
  <c r="H365" i="30"/>
  <c r="F365" i="30"/>
  <c r="D365" i="30"/>
  <c r="L364" i="30"/>
  <c r="K364" i="30"/>
  <c r="H364" i="30"/>
  <c r="F364" i="30"/>
  <c r="D364" i="30"/>
  <c r="L363" i="30"/>
  <c r="K363" i="30"/>
  <c r="H363" i="30"/>
  <c r="F363" i="30"/>
  <c r="D363" i="30"/>
  <c r="L362" i="30"/>
  <c r="K362" i="30"/>
  <c r="H362" i="30"/>
  <c r="F362" i="30"/>
  <c r="D362" i="30"/>
  <c r="L361" i="30"/>
  <c r="K361" i="30"/>
  <c r="H361" i="30"/>
  <c r="F361" i="30"/>
  <c r="D361" i="30"/>
  <c r="L357" i="30"/>
  <c r="M357" i="30"/>
  <c r="J357" i="30"/>
  <c r="L343" i="30"/>
  <c r="K343" i="30"/>
  <c r="L342" i="30"/>
  <c r="K342" i="30"/>
  <c r="L341" i="30"/>
  <c r="K341" i="30"/>
  <c r="L340" i="30"/>
  <c r="K340" i="30"/>
  <c r="L339" i="30"/>
  <c r="K339" i="30"/>
  <c r="F339" i="30"/>
  <c r="L338" i="30"/>
  <c r="K338" i="30"/>
  <c r="F338" i="30"/>
  <c r="L337" i="30"/>
  <c r="K337" i="30"/>
  <c r="F337" i="30"/>
  <c r="L336" i="30"/>
  <c r="K336" i="30"/>
  <c r="F336" i="30"/>
  <c r="L335" i="30"/>
  <c r="K335" i="30"/>
  <c r="F335" i="30"/>
  <c r="L334" i="30"/>
  <c r="K334" i="30"/>
  <c r="F334" i="30"/>
  <c r="L333" i="30"/>
  <c r="K333" i="30"/>
  <c r="F333" i="30"/>
  <c r="L332" i="30"/>
  <c r="K332" i="30"/>
  <c r="F332" i="30"/>
  <c r="L331" i="30"/>
  <c r="K331" i="30"/>
  <c r="F331" i="30"/>
  <c r="L330" i="30"/>
  <c r="K330" i="30"/>
  <c r="F330" i="30"/>
  <c r="L329" i="30"/>
  <c r="K329" i="30"/>
  <c r="F329" i="30"/>
  <c r="L328" i="30"/>
  <c r="K328" i="30"/>
  <c r="F328" i="30"/>
  <c r="L327" i="30"/>
  <c r="K327" i="30"/>
  <c r="F327" i="30"/>
  <c r="L326" i="30"/>
  <c r="K326" i="30"/>
  <c r="F326" i="30"/>
  <c r="L325" i="30"/>
  <c r="K325" i="30"/>
  <c r="F325" i="30"/>
  <c r="L324" i="30"/>
  <c r="K324" i="30"/>
  <c r="F324" i="30"/>
  <c r="L323" i="30"/>
  <c r="K323" i="30"/>
  <c r="F323" i="30"/>
  <c r="L322" i="30"/>
  <c r="K322" i="30"/>
  <c r="F322" i="30"/>
  <c r="L321" i="30"/>
  <c r="K321" i="30"/>
  <c r="F321" i="30"/>
  <c r="L320" i="30"/>
  <c r="K320" i="30"/>
  <c r="F320" i="30"/>
  <c r="L319" i="30"/>
  <c r="K319" i="30"/>
  <c r="F319" i="30"/>
  <c r="L318" i="30"/>
  <c r="L317" i="30"/>
  <c r="L316" i="30"/>
  <c r="I316" i="30"/>
  <c r="L315" i="30"/>
  <c r="L314" i="30"/>
  <c r="K314" i="30"/>
  <c r="L313" i="30"/>
  <c r="K313" i="30"/>
  <c r="L312" i="30"/>
  <c r="K312" i="30"/>
  <c r="L311" i="30"/>
  <c r="K311" i="30"/>
  <c r="F311" i="30"/>
  <c r="L310" i="30"/>
  <c r="K310" i="30"/>
  <c r="F310" i="30"/>
  <c r="L309" i="30"/>
  <c r="K309" i="30"/>
  <c r="F309" i="30"/>
  <c r="L308" i="30"/>
  <c r="K308" i="30"/>
  <c r="F308" i="30"/>
  <c r="L307" i="30"/>
  <c r="K307" i="30"/>
  <c r="F307" i="30"/>
  <c r="L306" i="30"/>
  <c r="K306" i="30"/>
  <c r="F306" i="30"/>
  <c r="L305" i="30"/>
  <c r="K305" i="30"/>
  <c r="F305" i="30"/>
  <c r="L304" i="30"/>
  <c r="K304" i="30"/>
  <c r="F304" i="30"/>
  <c r="L303" i="30"/>
  <c r="K303" i="30"/>
  <c r="F303" i="30"/>
  <c r="L302" i="30"/>
  <c r="K302" i="30"/>
  <c r="F302" i="30"/>
  <c r="L301" i="30"/>
  <c r="K301" i="30"/>
  <c r="F301" i="30"/>
  <c r="L300" i="30"/>
  <c r="K300" i="30"/>
  <c r="F300" i="30"/>
  <c r="L299" i="30"/>
  <c r="K299" i="30"/>
  <c r="F299" i="30"/>
  <c r="L298" i="30"/>
  <c r="K298" i="30"/>
  <c r="F298" i="30"/>
  <c r="L297" i="30"/>
  <c r="K297" i="30"/>
  <c r="F297" i="30"/>
  <c r="L296" i="30"/>
  <c r="K296" i="30"/>
  <c r="F296" i="30"/>
  <c r="L295" i="30"/>
  <c r="K295" i="30"/>
  <c r="F295" i="30"/>
  <c r="L294" i="30"/>
  <c r="K294" i="30"/>
  <c r="F294" i="30"/>
  <c r="L293" i="30"/>
  <c r="K293" i="30"/>
  <c r="F293" i="30"/>
  <c r="L292" i="30"/>
  <c r="K292" i="30"/>
  <c r="F292" i="30"/>
  <c r="L291" i="30"/>
  <c r="K291" i="30"/>
  <c r="F291" i="30"/>
  <c r="L290" i="30"/>
  <c r="K290" i="30"/>
  <c r="F290" i="30"/>
  <c r="L289" i="30"/>
  <c r="K289" i="30"/>
  <c r="F289" i="30"/>
  <c r="L288" i="30"/>
  <c r="K288" i="30"/>
  <c r="F288" i="30"/>
  <c r="L287" i="30"/>
  <c r="K287" i="30"/>
  <c r="F287" i="30"/>
  <c r="L286" i="30"/>
  <c r="K286" i="30"/>
  <c r="F286" i="30"/>
  <c r="L285" i="30"/>
  <c r="K285" i="30"/>
  <c r="F285" i="30"/>
  <c r="L284" i="30"/>
  <c r="K284" i="30"/>
  <c r="F284" i="30"/>
  <c r="L283" i="30"/>
  <c r="K283" i="30"/>
  <c r="F283" i="30"/>
  <c r="L282" i="30"/>
  <c r="K282" i="30"/>
  <c r="F282" i="30"/>
  <c r="L281" i="30"/>
  <c r="K281" i="30"/>
  <c r="F281" i="30"/>
  <c r="L280" i="30"/>
  <c r="K280" i="30"/>
  <c r="F280" i="30"/>
  <c r="L279" i="30"/>
  <c r="K279" i="30"/>
  <c r="F279" i="30"/>
  <c r="L278" i="30"/>
  <c r="K278" i="30"/>
  <c r="F278" i="30"/>
  <c r="L277" i="30"/>
  <c r="K277" i="30"/>
  <c r="F277" i="30"/>
  <c r="L276" i="30"/>
  <c r="K276" i="30"/>
  <c r="F276" i="30"/>
  <c r="L275" i="30"/>
  <c r="K275" i="30"/>
  <c r="F275" i="30"/>
  <c r="L274" i="30"/>
  <c r="K274" i="30"/>
  <c r="F274" i="30"/>
  <c r="L273" i="30"/>
  <c r="K273" i="30"/>
  <c r="F273" i="30"/>
  <c r="L272" i="30"/>
  <c r="K272" i="30"/>
  <c r="F272" i="30"/>
  <c r="L271" i="30"/>
  <c r="K271" i="30"/>
  <c r="F271" i="30"/>
  <c r="L270" i="30"/>
  <c r="K270" i="30"/>
  <c r="F270" i="30"/>
  <c r="L269" i="30"/>
  <c r="K269" i="30"/>
  <c r="F269" i="30"/>
  <c r="L268" i="30"/>
  <c r="K268" i="30"/>
  <c r="F268" i="30"/>
  <c r="L267" i="30"/>
  <c r="K267" i="30"/>
  <c r="F267" i="30"/>
  <c r="L266" i="30"/>
  <c r="K266" i="30"/>
  <c r="F266" i="30"/>
  <c r="L265" i="30"/>
  <c r="K265" i="30"/>
  <c r="F265" i="30"/>
  <c r="L264" i="30"/>
  <c r="K264" i="30"/>
  <c r="F264" i="30"/>
  <c r="L263" i="30"/>
  <c r="K263" i="30"/>
  <c r="F263" i="30"/>
  <c r="L262" i="30"/>
  <c r="K262" i="30"/>
  <c r="F262" i="30"/>
  <c r="L261" i="30"/>
  <c r="K261" i="30"/>
  <c r="F261" i="30"/>
  <c r="L260" i="30"/>
  <c r="K260" i="30"/>
  <c r="F260" i="30"/>
  <c r="L259" i="30"/>
  <c r="K259" i="30"/>
  <c r="F259" i="30"/>
  <c r="L258" i="30"/>
  <c r="K258" i="30"/>
  <c r="F258" i="30"/>
  <c r="L257" i="30"/>
  <c r="K257" i="30"/>
  <c r="F257" i="30"/>
  <c r="L256" i="30"/>
  <c r="K256" i="30"/>
  <c r="F256" i="30"/>
  <c r="H254" i="30"/>
  <c r="L252" i="30"/>
  <c r="L249" i="30"/>
  <c r="L248" i="30"/>
  <c r="L246" i="30"/>
  <c r="K246" i="30"/>
  <c r="F246" i="30"/>
  <c r="L245" i="30"/>
  <c r="K245" i="30"/>
  <c r="F245" i="30"/>
  <c r="L244" i="30"/>
  <c r="K244" i="30"/>
  <c r="F244" i="30"/>
  <c r="L243" i="30"/>
  <c r="K243" i="30"/>
  <c r="F243" i="30"/>
  <c r="L242" i="30"/>
  <c r="K242" i="30"/>
  <c r="F242" i="30"/>
  <c r="L241" i="30"/>
  <c r="K241" i="30"/>
  <c r="F241" i="30"/>
  <c r="L240" i="30"/>
  <c r="K240" i="30"/>
  <c r="F240" i="30"/>
  <c r="L239" i="30"/>
  <c r="K239" i="30"/>
  <c r="F239" i="30"/>
  <c r="L238" i="30"/>
  <c r="K238" i="30"/>
  <c r="F238" i="30"/>
  <c r="L237" i="30"/>
  <c r="K237" i="30"/>
  <c r="F237" i="30"/>
  <c r="L236" i="30"/>
  <c r="K236" i="30"/>
  <c r="F236" i="30"/>
  <c r="L235" i="30"/>
  <c r="K235" i="30"/>
  <c r="F235" i="30"/>
  <c r="L234" i="30"/>
  <c r="K234" i="30"/>
  <c r="F234" i="30"/>
  <c r="L233" i="30"/>
  <c r="K233" i="30"/>
  <c r="F233" i="30"/>
  <c r="L232" i="30"/>
  <c r="K232" i="30"/>
  <c r="F232" i="30"/>
  <c r="L231" i="30"/>
  <c r="K231" i="30"/>
  <c r="F231" i="30"/>
  <c r="L230" i="30"/>
  <c r="K230" i="30"/>
  <c r="F230" i="30"/>
  <c r="L229" i="30"/>
  <c r="K229" i="30"/>
  <c r="F229" i="30"/>
  <c r="L228" i="30"/>
  <c r="K228" i="30"/>
  <c r="F228" i="30"/>
  <c r="L227" i="30"/>
  <c r="K227" i="30"/>
  <c r="F227" i="30"/>
  <c r="L226" i="30"/>
  <c r="K226" i="30"/>
  <c r="F226" i="30"/>
  <c r="L225" i="30"/>
  <c r="K225" i="30"/>
  <c r="F225" i="30"/>
  <c r="L224" i="30"/>
  <c r="K224" i="30"/>
  <c r="F224" i="30"/>
  <c r="L223" i="30"/>
  <c r="K223" i="30"/>
  <c r="F223" i="30"/>
  <c r="L222" i="30"/>
  <c r="K222" i="30"/>
  <c r="F222" i="30"/>
  <c r="L221" i="30"/>
  <c r="K221" i="30"/>
  <c r="F221" i="30"/>
  <c r="L220" i="30"/>
  <c r="K220" i="30"/>
  <c r="F220" i="30"/>
  <c r="L219" i="30"/>
  <c r="K219" i="30"/>
  <c r="F219" i="30"/>
  <c r="L218" i="30"/>
  <c r="K218" i="30"/>
  <c r="F218" i="30"/>
  <c r="L217" i="30"/>
  <c r="K217" i="30"/>
  <c r="F217" i="30"/>
  <c r="L216" i="30"/>
  <c r="K216" i="30"/>
  <c r="F216" i="30"/>
  <c r="L215" i="30"/>
  <c r="K215" i="30"/>
  <c r="F215" i="30"/>
  <c r="L214" i="30"/>
  <c r="K214" i="30"/>
  <c r="F214" i="30"/>
  <c r="L213" i="30"/>
  <c r="K213" i="30"/>
  <c r="F213" i="30"/>
  <c r="L212" i="30"/>
  <c r="K212" i="30"/>
  <c r="F212" i="30"/>
  <c r="L211" i="30"/>
  <c r="K211" i="30"/>
  <c r="F211" i="30"/>
  <c r="L210" i="30"/>
  <c r="K210" i="30"/>
  <c r="F210" i="30"/>
  <c r="L209" i="30"/>
  <c r="K209" i="30"/>
  <c r="F209" i="30"/>
  <c r="L208" i="30"/>
  <c r="K208" i="30"/>
  <c r="F208" i="30"/>
  <c r="L207" i="30"/>
  <c r="K207" i="30"/>
  <c r="F207" i="30"/>
  <c r="L206" i="30"/>
  <c r="K206" i="30"/>
  <c r="F206" i="30"/>
  <c r="L205" i="30"/>
  <c r="K205" i="30"/>
  <c r="F205" i="30"/>
  <c r="H203" i="30"/>
  <c r="L198" i="30"/>
  <c r="L197" i="30"/>
  <c r="L196" i="30"/>
  <c r="L195" i="30"/>
  <c r="L194" i="30"/>
  <c r="L193" i="30"/>
  <c r="K193" i="30"/>
  <c r="F193" i="30"/>
  <c r="L192" i="30"/>
  <c r="K192" i="30"/>
  <c r="F192" i="30"/>
  <c r="L191" i="30"/>
  <c r="K191" i="30"/>
  <c r="H191" i="30"/>
  <c r="F191" i="30"/>
  <c r="L190" i="30"/>
  <c r="K190" i="30"/>
  <c r="H190" i="30"/>
  <c r="F190" i="30"/>
  <c r="L189" i="30"/>
  <c r="K189" i="30"/>
  <c r="H189" i="30"/>
  <c r="F189" i="30"/>
  <c r="L188" i="30"/>
  <c r="K188" i="30"/>
  <c r="H188" i="30"/>
  <c r="F188" i="30"/>
  <c r="L187" i="30"/>
  <c r="K187" i="30"/>
  <c r="H187" i="30"/>
  <c r="F187" i="30"/>
  <c r="L186" i="30"/>
  <c r="K186" i="30"/>
  <c r="H186" i="30"/>
  <c r="F186" i="30"/>
  <c r="L185" i="30"/>
  <c r="K185" i="30"/>
  <c r="H185" i="30"/>
  <c r="F185" i="30"/>
  <c r="L184" i="30"/>
  <c r="K184" i="30"/>
  <c r="H184" i="30"/>
  <c r="F184" i="30"/>
  <c r="L183" i="30"/>
  <c r="K183" i="30"/>
  <c r="H183" i="30"/>
  <c r="F183" i="30"/>
  <c r="L182" i="30"/>
  <c r="K182" i="30"/>
  <c r="H182" i="30"/>
  <c r="F182" i="30"/>
  <c r="L181" i="30"/>
  <c r="K181" i="30"/>
  <c r="H181" i="30"/>
  <c r="F181" i="30"/>
  <c r="L180" i="30"/>
  <c r="K180" i="30"/>
  <c r="H180" i="30"/>
  <c r="F180" i="30"/>
  <c r="L179" i="30"/>
  <c r="K179" i="30"/>
  <c r="H179" i="30"/>
  <c r="F179" i="30"/>
  <c r="L178" i="30"/>
  <c r="K178" i="30"/>
  <c r="H178" i="30"/>
  <c r="F178" i="30"/>
  <c r="L177" i="30"/>
  <c r="K177" i="30"/>
  <c r="H177" i="30"/>
  <c r="F177" i="30"/>
  <c r="L176" i="30"/>
  <c r="K176" i="30"/>
  <c r="H176" i="30"/>
  <c r="F176" i="30"/>
  <c r="L175" i="30"/>
  <c r="K175" i="30"/>
  <c r="H175" i="30"/>
  <c r="F175" i="30"/>
  <c r="L174" i="30"/>
  <c r="K174" i="30"/>
  <c r="H174" i="30"/>
  <c r="F174" i="30"/>
  <c r="L173" i="30"/>
  <c r="K173" i="30"/>
  <c r="H173" i="30"/>
  <c r="F173" i="30"/>
  <c r="L172" i="30"/>
  <c r="K172" i="30"/>
  <c r="H172" i="30"/>
  <c r="F172" i="30"/>
  <c r="L171" i="30"/>
  <c r="K171" i="30"/>
  <c r="H171" i="30"/>
  <c r="F171" i="30"/>
  <c r="L170" i="30"/>
  <c r="K170" i="30"/>
  <c r="H170" i="30"/>
  <c r="F170" i="30"/>
  <c r="L169" i="30"/>
  <c r="K169" i="30"/>
  <c r="H169" i="30"/>
  <c r="F169" i="30"/>
  <c r="L168" i="30"/>
  <c r="K168" i="30"/>
  <c r="H168" i="30"/>
  <c r="F168" i="30"/>
  <c r="L167" i="30"/>
  <c r="K167" i="30"/>
  <c r="H167" i="30"/>
  <c r="F167" i="30"/>
  <c r="L166" i="30"/>
  <c r="K166" i="30"/>
  <c r="H166" i="30"/>
  <c r="F166" i="30"/>
  <c r="L165" i="30"/>
  <c r="K165" i="30"/>
  <c r="H165" i="30"/>
  <c r="F165" i="30"/>
  <c r="L164" i="30"/>
  <c r="K164" i="30"/>
  <c r="H164" i="30"/>
  <c r="F164" i="30"/>
  <c r="L163" i="30"/>
  <c r="K163" i="30"/>
  <c r="H163" i="30"/>
  <c r="F163" i="30"/>
  <c r="L162" i="30"/>
  <c r="K162" i="30"/>
  <c r="H162" i="30"/>
  <c r="F162" i="30"/>
  <c r="L161" i="30"/>
  <c r="K161" i="30"/>
  <c r="H161" i="30"/>
  <c r="F161" i="30"/>
  <c r="L160" i="30"/>
  <c r="K160" i="30"/>
  <c r="H160" i="30"/>
  <c r="F160" i="30"/>
  <c r="L159" i="30"/>
  <c r="K159" i="30"/>
  <c r="H159" i="30"/>
  <c r="F159" i="30"/>
  <c r="L158" i="30"/>
  <c r="K158" i="30"/>
  <c r="H158" i="30"/>
  <c r="F158" i="30"/>
  <c r="L157" i="30"/>
  <c r="K157" i="30"/>
  <c r="H157" i="30"/>
  <c r="F157" i="30"/>
  <c r="L156" i="30"/>
  <c r="K156" i="30"/>
  <c r="H156" i="30"/>
  <c r="F156" i="30"/>
  <c r="L155" i="30"/>
  <c r="K155" i="30"/>
  <c r="H155" i="30"/>
  <c r="F155" i="30"/>
  <c r="L154" i="30"/>
  <c r="K154" i="30"/>
  <c r="H154" i="30"/>
  <c r="F154" i="30"/>
  <c r="L153" i="30"/>
  <c r="K153" i="30"/>
  <c r="H153" i="30"/>
  <c r="F153" i="30"/>
  <c r="D153" i="30"/>
  <c r="L152" i="30"/>
  <c r="K152" i="30"/>
  <c r="H152" i="30"/>
  <c r="F152" i="30"/>
  <c r="D152" i="30"/>
  <c r="L151" i="30"/>
  <c r="K151" i="30"/>
  <c r="H151" i="30"/>
  <c r="F151" i="30"/>
  <c r="D151" i="30"/>
  <c r="L150" i="30"/>
  <c r="K150" i="30"/>
  <c r="H150" i="30"/>
  <c r="F150" i="30"/>
  <c r="D150" i="30"/>
  <c r="L149" i="30"/>
  <c r="L148" i="30"/>
  <c r="K148" i="30"/>
  <c r="L147" i="30"/>
  <c r="L146" i="30"/>
  <c r="L145" i="30"/>
  <c r="L144" i="30"/>
  <c r="L143" i="30"/>
  <c r="L142" i="30"/>
  <c r="L141" i="30"/>
  <c r="L140" i="30"/>
  <c r="K140" i="30"/>
  <c r="L139" i="30"/>
  <c r="K139" i="30"/>
  <c r="L138" i="30"/>
  <c r="K138" i="30"/>
  <c r="L137" i="30"/>
  <c r="K137" i="30"/>
  <c r="L136" i="30"/>
  <c r="K136" i="30"/>
  <c r="L135" i="30"/>
  <c r="K135" i="30"/>
  <c r="L134" i="30"/>
  <c r="K134" i="30"/>
  <c r="L133" i="30"/>
  <c r="K133" i="30"/>
  <c r="L132" i="30"/>
  <c r="K132" i="30"/>
  <c r="L131" i="30"/>
  <c r="K131" i="30"/>
  <c r="L130" i="30"/>
  <c r="K130" i="30"/>
  <c r="L129" i="30"/>
  <c r="K129" i="30"/>
  <c r="L128" i="30"/>
  <c r="K128" i="30"/>
  <c r="L127" i="30"/>
  <c r="K127" i="30"/>
  <c r="L126" i="30"/>
  <c r="K126" i="30"/>
  <c r="L125" i="30"/>
  <c r="K125" i="30"/>
  <c r="L124" i="30"/>
  <c r="K124" i="30"/>
  <c r="L123" i="30"/>
  <c r="K123" i="30"/>
  <c r="L122" i="30"/>
  <c r="K122" i="30"/>
  <c r="L121" i="30"/>
  <c r="K121" i="30"/>
  <c r="L120" i="30"/>
  <c r="K120" i="30"/>
  <c r="L119" i="30"/>
  <c r="K119" i="30"/>
  <c r="L118" i="30"/>
  <c r="K118" i="30"/>
  <c r="L117" i="30"/>
  <c r="K117" i="30"/>
  <c r="L116" i="30"/>
  <c r="K116" i="30"/>
  <c r="K115" i="30"/>
  <c r="H115" i="30"/>
  <c r="K114" i="30"/>
  <c r="F114" i="30"/>
  <c r="L113" i="30"/>
  <c r="K113" i="30"/>
  <c r="L112" i="30"/>
  <c r="K112" i="30"/>
  <c r="L111" i="30"/>
  <c r="K111" i="30"/>
  <c r="L110" i="30"/>
  <c r="K110" i="30"/>
  <c r="L109" i="30"/>
  <c r="K109" i="30"/>
  <c r="F109" i="30"/>
  <c r="L108" i="30"/>
  <c r="K108" i="30"/>
  <c r="F108" i="30"/>
  <c r="L107" i="30"/>
  <c r="K107" i="30"/>
  <c r="F107" i="30"/>
  <c r="L106" i="30"/>
  <c r="K106" i="30"/>
  <c r="F106" i="30"/>
  <c r="L105" i="30"/>
  <c r="K105" i="30"/>
  <c r="F105" i="30"/>
  <c r="L104" i="30"/>
  <c r="K104" i="30"/>
  <c r="F104" i="30"/>
  <c r="L103" i="30"/>
  <c r="K103" i="30"/>
  <c r="F103" i="30"/>
  <c r="L102" i="30"/>
  <c r="K102" i="30"/>
  <c r="F102" i="30"/>
  <c r="L101" i="30"/>
  <c r="K101" i="30"/>
  <c r="F101" i="30"/>
  <c r="L100" i="30"/>
  <c r="K100" i="30"/>
  <c r="F100" i="30"/>
  <c r="L99" i="30"/>
  <c r="K99" i="30"/>
  <c r="F99" i="30"/>
  <c r="L98" i="30"/>
  <c r="K98" i="30"/>
  <c r="F98" i="30"/>
  <c r="L97" i="30"/>
  <c r="K97" i="30"/>
  <c r="F97" i="30"/>
  <c r="L96" i="30"/>
  <c r="K96" i="30"/>
  <c r="F96" i="30"/>
  <c r="L95" i="30"/>
  <c r="K95" i="30"/>
  <c r="F95" i="30"/>
  <c r="L94" i="30"/>
  <c r="K94" i="30"/>
  <c r="F94" i="30"/>
  <c r="L93" i="30"/>
  <c r="K93" i="30"/>
  <c r="F93" i="30"/>
  <c r="L92" i="30"/>
  <c r="K92" i="30"/>
  <c r="F92" i="30"/>
  <c r="L91" i="30"/>
  <c r="K91" i="30"/>
  <c r="F91" i="30"/>
  <c r="L90" i="30"/>
  <c r="K90" i="30"/>
  <c r="F90" i="30"/>
  <c r="L89" i="30"/>
  <c r="K89" i="30"/>
  <c r="F89" i="30"/>
  <c r="L88" i="30"/>
  <c r="K88" i="30"/>
  <c r="F88" i="30"/>
  <c r="L87" i="30"/>
  <c r="K87" i="30"/>
  <c r="F87" i="30"/>
  <c r="L86" i="30"/>
  <c r="K86" i="30"/>
  <c r="F86" i="30"/>
  <c r="L85" i="30"/>
  <c r="K85" i="30"/>
  <c r="F85" i="30"/>
  <c r="L84" i="30"/>
  <c r="K84" i="30"/>
  <c r="F84" i="30"/>
  <c r="L83" i="30"/>
  <c r="K83" i="30"/>
  <c r="F83" i="30"/>
  <c r="L82" i="30"/>
  <c r="K82" i="30"/>
  <c r="F82" i="30"/>
  <c r="L81" i="30"/>
  <c r="K81" i="30"/>
  <c r="F81" i="30"/>
  <c r="L80" i="30"/>
  <c r="K80" i="30"/>
  <c r="F80" i="30"/>
  <c r="L79" i="30"/>
  <c r="K79" i="30"/>
  <c r="F79" i="30"/>
  <c r="L78" i="30"/>
  <c r="K78" i="30"/>
  <c r="F78" i="30"/>
  <c r="L77" i="30"/>
  <c r="K77" i="30"/>
  <c r="F77" i="30"/>
  <c r="L76" i="30"/>
  <c r="K76" i="30"/>
  <c r="F76" i="30"/>
  <c r="L75" i="30"/>
  <c r="K75" i="30"/>
  <c r="F75" i="30"/>
  <c r="L74" i="30"/>
  <c r="K74" i="30"/>
  <c r="F74" i="30"/>
  <c r="L73" i="30"/>
  <c r="K73" i="30"/>
  <c r="F73" i="30"/>
  <c r="L72" i="30"/>
  <c r="K72" i="30"/>
  <c r="F72" i="30"/>
  <c r="L71" i="30"/>
  <c r="K71" i="30"/>
  <c r="F71" i="30"/>
  <c r="L70" i="30"/>
  <c r="K70" i="30"/>
  <c r="F70" i="30"/>
  <c r="L69" i="30"/>
  <c r="K69" i="30"/>
  <c r="F69" i="30"/>
  <c r="L68" i="30"/>
  <c r="K68" i="30"/>
  <c r="F68" i="30"/>
  <c r="L67" i="30"/>
  <c r="K67" i="30"/>
  <c r="F67" i="30"/>
  <c r="L66" i="30"/>
  <c r="K66" i="30"/>
  <c r="F66" i="30"/>
  <c r="L65" i="30"/>
  <c r="K65" i="30"/>
  <c r="F65" i="30"/>
  <c r="L64" i="30"/>
  <c r="K64" i="30"/>
  <c r="F64" i="30"/>
  <c r="L63" i="30"/>
  <c r="K63" i="30"/>
  <c r="F63" i="30"/>
  <c r="L62" i="30"/>
  <c r="K62" i="30"/>
  <c r="F62" i="30"/>
  <c r="L61" i="30"/>
  <c r="K61" i="30"/>
  <c r="F61" i="30"/>
  <c r="L60" i="30"/>
  <c r="K60" i="30"/>
  <c r="F60" i="30"/>
  <c r="L59" i="30"/>
  <c r="K59" i="30"/>
  <c r="F59" i="30"/>
  <c r="L58" i="30"/>
  <c r="K58" i="30"/>
  <c r="F58" i="30"/>
  <c r="L57" i="30"/>
  <c r="K57" i="30"/>
  <c r="F57" i="30"/>
  <c r="L56" i="30"/>
  <c r="K56" i="30"/>
  <c r="F56" i="30"/>
  <c r="L55" i="30"/>
  <c r="K55" i="30"/>
  <c r="F55" i="30"/>
  <c r="L54" i="30"/>
  <c r="K54" i="30"/>
  <c r="F54" i="30"/>
  <c r="L53" i="30"/>
  <c r="K53" i="30"/>
  <c r="F53" i="30"/>
  <c r="L52" i="30"/>
  <c r="K52" i="30"/>
  <c r="F52" i="30"/>
  <c r="K51" i="30"/>
  <c r="F51" i="30"/>
  <c r="K50" i="30"/>
  <c r="F50" i="30"/>
  <c r="L49" i="30"/>
  <c r="K49" i="30"/>
  <c r="F49" i="30"/>
  <c r="L48" i="30"/>
  <c r="K48" i="30"/>
  <c r="F48" i="30"/>
  <c r="L47" i="30"/>
  <c r="K47" i="30"/>
  <c r="F47" i="30"/>
  <c r="F46" i="30"/>
  <c r="F45" i="30"/>
  <c r="I44" i="30"/>
  <c r="L42" i="30"/>
  <c r="L41" i="30"/>
  <c r="L40" i="30"/>
  <c r="L39" i="30"/>
  <c r="L38" i="30"/>
  <c r="L37" i="30"/>
  <c r="L36" i="30"/>
  <c r="L35" i="30"/>
  <c r="L34" i="30"/>
  <c r="L33" i="30"/>
  <c r="L32" i="30"/>
  <c r="L31" i="30"/>
  <c r="L30" i="30"/>
  <c r="L29" i="30"/>
  <c r="L28" i="30"/>
  <c r="L27" i="30"/>
  <c r="L26" i="30"/>
  <c r="K26" i="30"/>
  <c r="H26" i="30"/>
  <c r="F26" i="30"/>
  <c r="D26" i="30"/>
  <c r="L25" i="30"/>
  <c r="K25" i="30"/>
  <c r="H25" i="30"/>
  <c r="F25" i="30"/>
  <c r="D25" i="30"/>
  <c r="L24" i="30"/>
  <c r="K24" i="30"/>
  <c r="H24" i="30"/>
  <c r="F24" i="30"/>
  <c r="D24" i="30"/>
  <c r="L23" i="30"/>
  <c r="K23" i="30"/>
  <c r="H23" i="30"/>
  <c r="F23" i="30"/>
  <c r="D23" i="30"/>
  <c r="L22" i="30"/>
  <c r="K22" i="30"/>
  <c r="H22" i="30"/>
  <c r="F22" i="30"/>
  <c r="D22" i="30"/>
  <c r="L21" i="30"/>
  <c r="K21" i="30"/>
  <c r="H21" i="30"/>
  <c r="F21" i="30"/>
  <c r="D21" i="30"/>
  <c r="L20" i="30"/>
  <c r="K20" i="30"/>
  <c r="H20" i="30"/>
  <c r="F20" i="30"/>
  <c r="D20" i="30"/>
  <c r="L19" i="30"/>
  <c r="K19" i="30"/>
  <c r="H19" i="30"/>
  <c r="F19" i="30"/>
  <c r="D19" i="30"/>
  <c r="L18" i="30"/>
  <c r="K18" i="30"/>
  <c r="H18" i="30"/>
  <c r="F18" i="30"/>
  <c r="D18" i="30"/>
  <c r="L17" i="30"/>
  <c r="K17" i="30"/>
  <c r="H17" i="30"/>
  <c r="F17" i="30"/>
  <c r="D17" i="30"/>
  <c r="L16" i="30"/>
  <c r="K16" i="30"/>
  <c r="H16" i="30"/>
  <c r="F16" i="30"/>
  <c r="L15" i="30"/>
  <c r="K15" i="30"/>
  <c r="H15" i="30"/>
  <c r="F15" i="30"/>
  <c r="D15" i="30"/>
  <c r="L14" i="30"/>
  <c r="K14" i="30"/>
  <c r="H14" i="30"/>
  <c r="F14" i="30"/>
  <c r="D14" i="30"/>
  <c r="L13" i="30"/>
  <c r="K13" i="30"/>
  <c r="H13" i="30"/>
  <c r="F13" i="30"/>
  <c r="D13" i="30"/>
  <c r="L12" i="30"/>
  <c r="K12" i="30"/>
  <c r="H12" i="30"/>
  <c r="F12" i="30"/>
  <c r="D12" i="30"/>
  <c r="L11" i="30"/>
  <c r="K11" i="30"/>
  <c r="H11" i="30"/>
  <c r="F11" i="30"/>
  <c r="D11" i="30"/>
  <c r="L10" i="30"/>
  <c r="K10" i="30"/>
  <c r="H10" i="30"/>
  <c r="F10" i="30"/>
  <c r="D10" i="30"/>
  <c r="L9" i="30"/>
  <c r="K9" i="30"/>
  <c r="H9" i="30"/>
  <c r="F9" i="30"/>
  <c r="D9" i="30"/>
  <c r="L8" i="30"/>
  <c r="K8" i="30"/>
  <c r="H8" i="30"/>
  <c r="F8" i="30"/>
  <c r="D8" i="30"/>
  <c r="L7" i="30"/>
  <c r="K7" i="30"/>
  <c r="H7" i="30"/>
  <c r="F7" i="30"/>
  <c r="D7" i="30"/>
  <c r="L6" i="30"/>
  <c r="K6" i="30"/>
  <c r="H6" i="30"/>
  <c r="F6" i="30"/>
  <c r="D6" i="30"/>
  <c r="L5" i="30"/>
  <c r="K5" i="30"/>
  <c r="H5" i="30"/>
  <c r="F5" i="30"/>
  <c r="D5" i="30"/>
  <c r="K4" i="30"/>
  <c r="I3" i="30"/>
  <c r="T12" i="4"/>
  <c r="E14" i="4"/>
  <c r="N14" i="4"/>
  <c r="AB15" i="4"/>
  <c r="AJ15" i="4"/>
  <c r="AR15" i="4"/>
  <c r="AZ15" i="4"/>
  <c r="BH15" i="4"/>
  <c r="T16" i="4"/>
  <c r="Y16" i="4"/>
  <c r="BQ16" i="4"/>
  <c r="BT16" i="4"/>
  <c r="E18" i="4"/>
  <c r="AJ19" i="4"/>
  <c r="AR19" i="4"/>
  <c r="AZ19" i="4"/>
  <c r="BH19" i="4"/>
  <c r="T20" i="4"/>
  <c r="Y20" i="4"/>
  <c r="AB20" i="4"/>
  <c r="AG20" i="4"/>
  <c r="E22" i="4"/>
  <c r="N22" i="4"/>
  <c r="AB23" i="4"/>
  <c r="AR23" i="4"/>
  <c r="AZ23" i="4"/>
  <c r="BH23" i="4"/>
  <c r="T24" i="4"/>
  <c r="AB24" i="4"/>
  <c r="AB27" i="4"/>
  <c r="AG24" i="4"/>
  <c r="AJ24" i="4"/>
  <c r="AJ27" i="4"/>
  <c r="AO24" i="4"/>
  <c r="BQ24" i="4"/>
  <c r="BT24" i="4"/>
  <c r="E26" i="4"/>
  <c r="AZ27" i="4"/>
  <c r="BH27" i="4"/>
  <c r="T28" i="4"/>
  <c r="AB28" i="4"/>
  <c r="AB31" i="4"/>
  <c r="AG28" i="4"/>
  <c r="AJ28" i="4"/>
  <c r="AJ31" i="4"/>
  <c r="AR28" i="4"/>
  <c r="AW28" i="4"/>
  <c r="AR31" i="4"/>
  <c r="BH31" i="4"/>
  <c r="BQ28" i="4"/>
  <c r="BT28" i="4"/>
  <c r="E30" i="4"/>
  <c r="N30" i="4"/>
  <c r="T32" i="4"/>
  <c r="Y32" i="4"/>
  <c r="AB32" i="4"/>
  <c r="AB35" i="4"/>
  <c r="AG32" i="4"/>
  <c r="AJ32" i="4"/>
  <c r="AJ35" i="4"/>
  <c r="AR32" i="4"/>
  <c r="AR35" i="4"/>
  <c r="AW32" i="4"/>
  <c r="AZ32" i="4"/>
  <c r="AZ35" i="4"/>
  <c r="BE32" i="4"/>
  <c r="BQ32" i="4"/>
  <c r="BT32" i="4"/>
  <c r="E34" i="4"/>
  <c r="N34" i="4"/>
  <c r="F12" i="7"/>
  <c r="T8" i="7"/>
  <c r="O12" i="7"/>
  <c r="T10" i="7"/>
  <c r="F14" i="7"/>
  <c r="O14" i="7"/>
  <c r="F16" i="7"/>
  <c r="AB8" i="7"/>
  <c r="AB10" i="7"/>
  <c r="F18" i="7"/>
  <c r="AJ8" i="7"/>
  <c r="O20" i="7"/>
  <c r="AJ10" i="7"/>
  <c r="BD20" i="7"/>
  <c r="F22" i="7"/>
  <c r="O22" i="7"/>
  <c r="F24" i="7"/>
  <c r="AR8" i="7"/>
  <c r="AR10" i="7"/>
  <c r="F26" i="7"/>
  <c r="F34" i="7"/>
  <c r="T30" i="7"/>
  <c r="O34" i="7"/>
  <c r="T32" i="7"/>
  <c r="F36" i="7"/>
  <c r="O36" i="7"/>
  <c r="F38" i="7"/>
  <c r="AB30" i="7"/>
  <c r="O38" i="7"/>
  <c r="AB32" i="7"/>
  <c r="F40" i="7"/>
  <c r="O40" i="7"/>
  <c r="F42" i="7"/>
  <c r="AJ30" i="7"/>
  <c r="AJ32" i="7"/>
  <c r="F44" i="7"/>
  <c r="O44" i="7"/>
  <c r="F46" i="7"/>
  <c r="AR30" i="7"/>
  <c r="AR32" i="7"/>
  <c r="BD46" i="7"/>
  <c r="F48" i="7"/>
  <c r="AZ36" i="7"/>
  <c r="AZ38" i="7"/>
  <c r="AZ44" i="7"/>
  <c r="B42" i="7"/>
  <c r="AZ46" i="7"/>
  <c r="AZ34" i="7"/>
  <c r="T35" i="4"/>
  <c r="T27" i="4"/>
  <c r="T19" i="4"/>
  <c r="T31" i="4"/>
  <c r="T23" i="4"/>
  <c r="BP32" i="4"/>
  <c r="BT34" i="4"/>
  <c r="AZ14" i="7"/>
  <c r="AZ16" i="7"/>
  <c r="AZ22" i="7"/>
  <c r="B20" i="7"/>
  <c r="AZ24" i="7"/>
  <c r="BP28" i="4"/>
  <c r="AZ20" i="7"/>
  <c r="AZ12" i="7"/>
  <c r="BP20" i="4"/>
  <c r="BP14" i="4"/>
  <c r="BP18" i="4"/>
  <c r="BP22" i="4"/>
  <c r="BP26" i="4"/>
  <c r="BP30" i="4"/>
  <c r="BP34" i="4"/>
  <c r="BP12" i="4"/>
  <c r="BP16" i="4"/>
  <c r="BP24" i="4"/>
  <c r="AZ26" i="7"/>
  <c r="B24" i="7"/>
  <c r="AZ18" i="7"/>
  <c r="B16" i="7"/>
  <c r="AZ32" i="7"/>
  <c r="AZ30" i="7"/>
  <c r="B34" i="7"/>
  <c r="AZ40" i="7"/>
  <c r="B38" i="7"/>
  <c r="AZ42" i="7"/>
  <c r="AZ48" i="7"/>
  <c r="B46" i="7"/>
  <c r="AZ8" i="7"/>
  <c r="B12" i="7"/>
  <c r="AZ10" i="7"/>
  <c r="BP8" i="4"/>
  <c r="BP10" i="4"/>
</calcChain>
</file>

<file path=xl/sharedStrings.xml><?xml version="1.0" encoding="utf-8"?>
<sst xmlns="http://schemas.openxmlformats.org/spreadsheetml/2006/main" count="2977" uniqueCount="1378">
  <si>
    <t>リーグ1</t>
  </si>
  <si>
    <t>成　績</t>
  </si>
  <si>
    <t>順　位</t>
  </si>
  <si>
    <t>ここに</t>
  </si>
  <si>
    <t>・</t>
  </si>
  <si>
    <t>-</t>
  </si>
  <si>
    <t>登録No</t>
  </si>
  <si>
    <t>順位決定方法　①勝数　②直接対決　③取得ゲーム率（取得ゲーム数/全ゲーム数）</t>
  </si>
  <si>
    <t>決勝トーナメント</t>
  </si>
  <si>
    <t>リーグ2</t>
  </si>
  <si>
    <t>片岡</t>
  </si>
  <si>
    <t>川上</t>
  </si>
  <si>
    <t>政治</t>
  </si>
  <si>
    <t>坪田</t>
  </si>
  <si>
    <t>真嘉</t>
  </si>
  <si>
    <t>牛尾</t>
  </si>
  <si>
    <t>美弥子</t>
  </si>
  <si>
    <t>中村</t>
  </si>
  <si>
    <t>貴子</t>
  </si>
  <si>
    <t>西田</t>
  </si>
  <si>
    <t>和教</t>
  </si>
  <si>
    <t>福永</t>
  </si>
  <si>
    <t>裕美</t>
  </si>
  <si>
    <t>村田</t>
  </si>
  <si>
    <t>彩子</t>
  </si>
  <si>
    <t>　1セットマッチ（６－６タイブレーク）ノーアド方式</t>
  </si>
  <si>
    <t>高瀬</t>
  </si>
  <si>
    <t>浅田</t>
  </si>
  <si>
    <t>藤井</t>
  </si>
  <si>
    <t>け３３</t>
  </si>
  <si>
    <t>東近江市民</t>
  </si>
  <si>
    <t>東近江市民率</t>
  </si>
  <si>
    <t>略称</t>
  </si>
  <si>
    <t>正式名称</t>
  </si>
  <si>
    <t>男</t>
  </si>
  <si>
    <t>彦根市</t>
  </si>
  <si>
    <t>青木</t>
  </si>
  <si>
    <t>草津市</t>
  </si>
  <si>
    <t>京都市</t>
  </si>
  <si>
    <t>佐藤</t>
  </si>
  <si>
    <t>甲賀市</t>
  </si>
  <si>
    <t>女</t>
  </si>
  <si>
    <t>近江八幡市</t>
  </si>
  <si>
    <t>米原市</t>
  </si>
  <si>
    <t>長浜市</t>
  </si>
  <si>
    <t>谷口</t>
  </si>
  <si>
    <t>土田</t>
  </si>
  <si>
    <t>木村</t>
  </si>
  <si>
    <t>直美</t>
  </si>
  <si>
    <t>千春</t>
  </si>
  <si>
    <t>守山市</t>
  </si>
  <si>
    <t>藤田</t>
  </si>
  <si>
    <t>京セラTC</t>
  </si>
  <si>
    <t>京セラ</t>
  </si>
  <si>
    <t>春己</t>
  </si>
  <si>
    <t>東近江市</t>
  </si>
  <si>
    <t>き０２</t>
  </si>
  <si>
    <t>山本</t>
  </si>
  <si>
    <t>　真</t>
  </si>
  <si>
    <t>裕信</t>
  </si>
  <si>
    <t>き０４</t>
  </si>
  <si>
    <t>き０５</t>
  </si>
  <si>
    <t>坂元</t>
  </si>
  <si>
    <t>智成</t>
  </si>
  <si>
    <t>き０６</t>
  </si>
  <si>
    <t>順次</t>
  </si>
  <si>
    <t>き０７</t>
  </si>
  <si>
    <t>き０８</t>
  </si>
  <si>
    <t>き０９</t>
  </si>
  <si>
    <t>宮道</t>
  </si>
  <si>
    <t>祐介</t>
  </si>
  <si>
    <t>き１０</t>
  </si>
  <si>
    <t>き１１</t>
  </si>
  <si>
    <t>並河</t>
  </si>
  <si>
    <t>智加</t>
  </si>
  <si>
    <t>き１２</t>
  </si>
  <si>
    <t>き１３</t>
  </si>
  <si>
    <t>岡本</t>
  </si>
  <si>
    <t>　彰</t>
  </si>
  <si>
    <t>き１４</t>
  </si>
  <si>
    <t>き１５</t>
  </si>
  <si>
    <t>き１６</t>
  </si>
  <si>
    <t>紳之介</t>
  </si>
  <si>
    <t>き１７</t>
  </si>
  <si>
    <t>き１８</t>
  </si>
  <si>
    <t>曽我</t>
  </si>
  <si>
    <t>卓矢</t>
  </si>
  <si>
    <t>き１９</t>
  </si>
  <si>
    <t>き２１</t>
  </si>
  <si>
    <t>理和</t>
  </si>
  <si>
    <t>蒲生郡</t>
  </si>
  <si>
    <t>き２３</t>
  </si>
  <si>
    <t>き２４</t>
  </si>
  <si>
    <t>き２５</t>
  </si>
  <si>
    <t>野洲市</t>
  </si>
  <si>
    <t>き２６</t>
  </si>
  <si>
    <t>き２７</t>
  </si>
  <si>
    <t>き２８</t>
  </si>
  <si>
    <t>秋山</t>
  </si>
  <si>
    <t>太助</t>
  </si>
  <si>
    <t>き２９</t>
  </si>
  <si>
    <t>廣瀬</t>
  </si>
  <si>
    <t>智也</t>
  </si>
  <si>
    <t>き３０</t>
  </si>
  <si>
    <t>き３１</t>
  </si>
  <si>
    <t>太田</t>
  </si>
  <si>
    <t>圭亮</t>
  </si>
  <si>
    <t>き３２</t>
  </si>
  <si>
    <t>馬場</t>
  </si>
  <si>
    <t>英年</t>
  </si>
  <si>
    <t>き３３</t>
  </si>
  <si>
    <t>き３４</t>
  </si>
  <si>
    <t>田中</t>
  </si>
  <si>
    <t>正行</t>
  </si>
  <si>
    <t>き３５</t>
  </si>
  <si>
    <t>き３６</t>
  </si>
  <si>
    <t>き３７</t>
  </si>
  <si>
    <t>き３８</t>
  </si>
  <si>
    <t>き３９</t>
  </si>
  <si>
    <t>き４０</t>
  </si>
  <si>
    <t>き４１</t>
  </si>
  <si>
    <t>き４２</t>
  </si>
  <si>
    <t>高橋</t>
  </si>
  <si>
    <t>き４３</t>
  </si>
  <si>
    <t>吉本</t>
  </si>
  <si>
    <t>泰二</t>
  </si>
  <si>
    <t>き４４</t>
  </si>
  <si>
    <t>村尾</t>
  </si>
  <si>
    <t>彰了</t>
  </si>
  <si>
    <t>き４５</t>
  </si>
  <si>
    <t>澤田</t>
  </si>
  <si>
    <t>き４６</t>
  </si>
  <si>
    <t>き４７</t>
  </si>
  <si>
    <t>き４８</t>
  </si>
  <si>
    <t>住谷</t>
  </si>
  <si>
    <t>岳司</t>
  </si>
  <si>
    <t>き４９</t>
  </si>
  <si>
    <t>永田</t>
  </si>
  <si>
    <t>寛教</t>
  </si>
  <si>
    <t>き５０</t>
  </si>
  <si>
    <t>き５１</t>
  </si>
  <si>
    <t>き５２</t>
  </si>
  <si>
    <t>き５３</t>
  </si>
  <si>
    <t>き５４</t>
  </si>
  <si>
    <t>松本</t>
  </si>
  <si>
    <t>き５５</t>
  </si>
  <si>
    <t>竹村</t>
  </si>
  <si>
    <t>仁志</t>
  </si>
  <si>
    <t>Jr</t>
  </si>
  <si>
    <t>西村</t>
  </si>
  <si>
    <t>栗東市</t>
  </si>
  <si>
    <t>達也</t>
  </si>
  <si>
    <t>長谷川</t>
  </si>
  <si>
    <t>愛知郡</t>
  </si>
  <si>
    <t>純子</t>
  </si>
  <si>
    <t>遠崎</t>
  </si>
  <si>
    <t>梅森</t>
  </si>
  <si>
    <t>森田</t>
  </si>
  <si>
    <t>川並和之</t>
  </si>
  <si>
    <t>kawanami0930@yahoo.co.jp</t>
  </si>
  <si>
    <t>法人会員</t>
  </si>
  <si>
    <t>Ｋテニスカレッジ</t>
  </si>
  <si>
    <t>Kテニス</t>
  </si>
  <si>
    <t>け０１</t>
  </si>
  <si>
    <t>稲岡</t>
  </si>
  <si>
    <t>和紀</t>
  </si>
  <si>
    <t>け０３</t>
  </si>
  <si>
    <t>け０４</t>
  </si>
  <si>
    <t>大樹</t>
  </si>
  <si>
    <t>け０５</t>
  </si>
  <si>
    <t>け０６</t>
  </si>
  <si>
    <t>け０７</t>
  </si>
  <si>
    <t>け０８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</si>
  <si>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</si>
  <si>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</si>
  <si>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</si>
  <si>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</si>
  <si>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</si>
  <si>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</si>
  <si>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</si>
  <si>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</si>
  <si>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</si>
  <si>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</si>
  <si>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</si>
  <si>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け１４</t>
  </si>
  <si>
    <t>け１５</t>
  </si>
  <si>
    <t>善和</t>
  </si>
  <si>
    <t>犬上郡</t>
  </si>
  <si>
    <t>け１６</t>
  </si>
  <si>
    <t>　治</t>
  </si>
  <si>
    <t>日野町</t>
  </si>
  <si>
    <t>け１７</t>
  </si>
  <si>
    <t>　淳</t>
  </si>
  <si>
    <t>け１８</t>
  </si>
  <si>
    <t>け１９</t>
  </si>
  <si>
    <t>永里</t>
  </si>
  <si>
    <t>裕次</t>
  </si>
  <si>
    <t>三重県</t>
  </si>
  <si>
    <t>け２０</t>
  </si>
  <si>
    <t>け２１</t>
  </si>
  <si>
    <t>け２２</t>
  </si>
  <si>
    <t>け２３</t>
  </si>
  <si>
    <t>け２４</t>
  </si>
  <si>
    <t>け２５</t>
  </si>
  <si>
    <t>け２６</t>
  </si>
  <si>
    <t>宮嶋</t>
  </si>
  <si>
    <t>利行</t>
  </si>
  <si>
    <t>け２７</t>
  </si>
  <si>
    <t>山口</t>
  </si>
  <si>
    <t>直彦</t>
  </si>
  <si>
    <t>け２８</t>
  </si>
  <si>
    <t>真彦</t>
  </si>
  <si>
    <t>け２９</t>
  </si>
  <si>
    <t>け３０</t>
  </si>
  <si>
    <t>け３１</t>
  </si>
  <si>
    <t>石原</t>
  </si>
  <si>
    <t>はる美</t>
  </si>
  <si>
    <t>け３２</t>
  </si>
  <si>
    <t>池尻</t>
  </si>
  <si>
    <t>陽香</t>
  </si>
  <si>
    <t>姫欧</t>
  </si>
  <si>
    <t>け３４</t>
  </si>
  <si>
    <t>け３５</t>
  </si>
  <si>
    <t>け３６</t>
  </si>
  <si>
    <t>梶木</t>
  </si>
  <si>
    <t>和子</t>
  </si>
  <si>
    <t>け３７</t>
  </si>
  <si>
    <t>け３８</t>
  </si>
  <si>
    <t>け３９</t>
  </si>
  <si>
    <t>和枝</t>
  </si>
  <si>
    <t>け４０</t>
  </si>
  <si>
    <t>永松</t>
  </si>
  <si>
    <t>美由希</t>
  </si>
  <si>
    <t>村田ＴＣ</t>
  </si>
  <si>
    <t>安久</t>
  </si>
  <si>
    <t>智之</t>
  </si>
  <si>
    <t>む０２</t>
  </si>
  <si>
    <t>稲泉　</t>
  </si>
  <si>
    <t>聡</t>
  </si>
  <si>
    <t>む０３</t>
  </si>
  <si>
    <t>岡川</t>
  </si>
  <si>
    <t>謙二</t>
  </si>
  <si>
    <t>む０４</t>
  </si>
  <si>
    <t>児玉</t>
  </si>
  <si>
    <t>雅弘</t>
  </si>
  <si>
    <t>む０５</t>
  </si>
  <si>
    <t>徳永</t>
  </si>
  <si>
    <t xml:space="preserve"> 剛</t>
  </si>
  <si>
    <t>む０６</t>
  </si>
  <si>
    <t>杉山</t>
  </si>
  <si>
    <t>邦夫</t>
  </si>
  <si>
    <t>む０７</t>
  </si>
  <si>
    <t>杉本</t>
  </si>
  <si>
    <t>龍平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</si>
  <si>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</si>
  <si>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</si>
  <si>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</si>
  <si>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</si>
  <si>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</si>
  <si>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</si>
  <si>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</si>
  <si>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</si>
  <si>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前田</t>
  </si>
  <si>
    <t>雅人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</si>
  <si>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</si>
  <si>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</si>
  <si>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</si>
  <si>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</si>
  <si>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</si>
  <si>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</si>
  <si>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</si>
  <si>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</si>
  <si>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</si>
  <si>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冨田</t>
  </si>
  <si>
    <t>哲弥</t>
  </si>
  <si>
    <t>む１６</t>
  </si>
  <si>
    <t>辰巳</t>
  </si>
  <si>
    <t>悟朗</t>
  </si>
  <si>
    <t>む１７</t>
  </si>
  <si>
    <t>河野</t>
  </si>
  <si>
    <t>晶子</t>
  </si>
  <si>
    <t>む１８</t>
  </si>
  <si>
    <t>恵美</t>
  </si>
  <si>
    <t>む１９</t>
  </si>
  <si>
    <t>西澤</t>
  </si>
  <si>
    <t>友紀</t>
  </si>
  <si>
    <t>む２０</t>
  </si>
  <si>
    <t>速水</t>
  </si>
  <si>
    <t>む２１</t>
  </si>
  <si>
    <t>多田</t>
  </si>
  <si>
    <t>麻実</t>
  </si>
  <si>
    <t>む２２</t>
  </si>
  <si>
    <t>む２３</t>
  </si>
  <si>
    <t>堀田</t>
  </si>
  <si>
    <t>明子</t>
  </si>
  <si>
    <t>む２４</t>
  </si>
  <si>
    <t>大脇</t>
  </si>
  <si>
    <t>和世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</si>
  <si>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</si>
  <si>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</si>
  <si>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</si>
  <si>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</si>
  <si>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</si>
  <si>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</si>
  <si>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</si>
  <si>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</si>
  <si>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</si>
  <si>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</si>
  <si>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</si>
  <si>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</si>
  <si>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</si>
  <si>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</si>
  <si>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</si>
  <si>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</si>
  <si>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</si>
  <si>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</si>
  <si>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</si>
  <si>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</si>
  <si>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</si>
  <si>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</si>
  <si>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朋子</t>
  </si>
  <si>
    <t>む３５</t>
  </si>
  <si>
    <t>あずさ</t>
  </si>
  <si>
    <t>む３６</t>
  </si>
  <si>
    <t>文代</t>
  </si>
  <si>
    <t>む３７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</si>
  <si>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</si>
  <si>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</si>
  <si>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</si>
  <si>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</si>
  <si>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</si>
  <si>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</si>
  <si>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</si>
  <si>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</si>
  <si>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</si>
  <si>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</si>
  <si>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</si>
  <si>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</si>
  <si>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</si>
  <si>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</si>
  <si>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</si>
  <si>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む４４</t>
  </si>
  <si>
    <t>多佳美</t>
  </si>
  <si>
    <t>む４５</t>
  </si>
  <si>
    <t>春澄</t>
  </si>
  <si>
    <t>む４６</t>
  </si>
  <si>
    <t>二上</t>
  </si>
  <si>
    <t>貴光</t>
  </si>
  <si>
    <t>む４７</t>
  </si>
  <si>
    <t>山田</t>
  </si>
  <si>
    <t>義大</t>
  </si>
  <si>
    <t>む４８</t>
  </si>
  <si>
    <t>む４９</t>
  </si>
  <si>
    <t>川東</t>
  </si>
  <si>
    <t>真央</t>
  </si>
  <si>
    <t>和彦</t>
  </si>
  <si>
    <t>TDC</t>
  </si>
  <si>
    <t>て０１</t>
  </si>
  <si>
    <t>て０２</t>
  </si>
  <si>
    <t>て０３</t>
  </si>
  <si>
    <t>て０４</t>
  </si>
  <si>
    <t>て０５</t>
  </si>
  <si>
    <t>草野</t>
  </si>
  <si>
    <t>菜摘</t>
  </si>
  <si>
    <t>て０６</t>
  </si>
  <si>
    <t>て０７</t>
  </si>
  <si>
    <t>て０８</t>
  </si>
  <si>
    <t>て０９</t>
  </si>
  <si>
    <t>姫井</t>
  </si>
  <si>
    <t>亜利沙</t>
  </si>
  <si>
    <t>て１０</t>
  </si>
  <si>
    <t>て１１</t>
  </si>
  <si>
    <t>て１２</t>
  </si>
  <si>
    <t>て１３</t>
  </si>
  <si>
    <t>山岡</t>
  </si>
  <si>
    <t>て１４</t>
  </si>
  <si>
    <t>鹿野</t>
  </si>
  <si>
    <t>て１５</t>
  </si>
  <si>
    <t>て１６</t>
  </si>
  <si>
    <t>て１７</t>
  </si>
  <si>
    <t>上原</t>
  </si>
  <si>
    <t>義弘</t>
  </si>
  <si>
    <t>て１８</t>
  </si>
  <si>
    <t>て１９</t>
  </si>
  <si>
    <t>て２０</t>
  </si>
  <si>
    <t>て２１</t>
  </si>
  <si>
    <t>て２２</t>
  </si>
  <si>
    <t>雄大</t>
  </si>
  <si>
    <t>澁谷</t>
  </si>
  <si>
    <t>晃大</t>
  </si>
  <si>
    <t>中尾</t>
  </si>
  <si>
    <t>大阪府</t>
  </si>
  <si>
    <t>野村</t>
  </si>
  <si>
    <t>良平</t>
  </si>
  <si>
    <t>東山</t>
  </si>
  <si>
    <t>遼太郎</t>
  </si>
  <si>
    <t>うさかめ</t>
  </si>
  <si>
    <t>うさぎとかめの集い</t>
  </si>
  <si>
    <t>井内</t>
  </si>
  <si>
    <t>一博</t>
  </si>
  <si>
    <t>う０３</t>
  </si>
  <si>
    <t>う０４</t>
  </si>
  <si>
    <t>う０５</t>
  </si>
  <si>
    <t>う０６</t>
  </si>
  <si>
    <t>う０７</t>
  </si>
  <si>
    <t>う０８</t>
  </si>
  <si>
    <t>う０９</t>
  </si>
  <si>
    <t>う１０</t>
  </si>
  <si>
    <t>う１１</t>
  </si>
  <si>
    <t>う１２</t>
  </si>
  <si>
    <t>う１３</t>
  </si>
  <si>
    <t>和也</t>
  </si>
  <si>
    <t>う１４</t>
  </si>
  <si>
    <t>眞志</t>
  </si>
  <si>
    <t>う１５</t>
  </si>
  <si>
    <t>竹下</t>
  </si>
  <si>
    <t>英伸</t>
  </si>
  <si>
    <t>う１６</t>
  </si>
  <si>
    <t>う１７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</si>
  <si>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</si>
  <si>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</si>
  <si>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</si>
  <si>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</si>
  <si>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</si>
  <si>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</si>
  <si>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</si>
  <si>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</si>
  <si>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</si>
  <si>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</si>
  <si>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う２８</t>
  </si>
  <si>
    <t>う２９</t>
  </si>
  <si>
    <t>和宏</t>
  </si>
  <si>
    <t>う３０</t>
  </si>
  <si>
    <t>う３１</t>
  </si>
  <si>
    <t>う３２</t>
  </si>
  <si>
    <t>う３３</t>
  </si>
  <si>
    <t>う３４</t>
  </si>
  <si>
    <t>う３５</t>
  </si>
  <si>
    <t>う３６</t>
  </si>
  <si>
    <t>う３７</t>
  </si>
  <si>
    <t>う３８</t>
  </si>
  <si>
    <t>う３９</t>
  </si>
  <si>
    <t>う４０</t>
  </si>
  <si>
    <t>う４１</t>
  </si>
  <si>
    <t>う４２</t>
  </si>
  <si>
    <t>う４３</t>
  </si>
  <si>
    <t>う４４</t>
  </si>
  <si>
    <t>う４５</t>
  </si>
  <si>
    <t>う４６</t>
  </si>
  <si>
    <t>う４７</t>
  </si>
  <si>
    <t>Ｊｒ</t>
  </si>
  <si>
    <t>登録メンバー</t>
  </si>
  <si>
    <t>東近江市　市民率</t>
  </si>
  <si>
    <t>あ１５</t>
    <phoneticPr fontId="20"/>
  </si>
  <si>
    <t>き５６</t>
  </si>
  <si>
    <t>東近江市</t>
    <rPh sb="0" eb="1">
      <t>ヒガシ</t>
    </rPh>
    <rPh sb="1" eb="3">
      <t>オウミ</t>
    </rPh>
    <rPh sb="3" eb="4">
      <t>シ</t>
    </rPh>
    <phoneticPr fontId="20"/>
  </si>
  <si>
    <t>き５７</t>
  </si>
  <si>
    <t>き５８</t>
  </si>
  <si>
    <t>女</t>
    <phoneticPr fontId="20"/>
  </si>
  <si>
    <t>湖南市</t>
    <rPh sb="0" eb="3">
      <t>コナンシ</t>
    </rPh>
    <phoneticPr fontId="20"/>
  </si>
  <si>
    <t>清水</t>
    <phoneticPr fontId="20"/>
  </si>
  <si>
    <t>和田</t>
    <rPh sb="0" eb="2">
      <t>ワダ</t>
    </rPh>
    <phoneticPr fontId="20"/>
  </si>
  <si>
    <t>桃子</t>
    <rPh sb="0" eb="2">
      <t>モモコ</t>
    </rPh>
    <phoneticPr fontId="20"/>
  </si>
  <si>
    <t>京都府</t>
    <rPh sb="0" eb="3">
      <t>キョウトフ</t>
    </rPh>
    <phoneticPr fontId="20"/>
  </si>
  <si>
    <t>藤岡</t>
    <rPh sb="0" eb="2">
      <t>フジオカ</t>
    </rPh>
    <phoneticPr fontId="20"/>
  </si>
  <si>
    <t>美智子</t>
    <rPh sb="0" eb="3">
      <t>ミチコ</t>
    </rPh>
    <phoneticPr fontId="20"/>
  </si>
  <si>
    <t>濱田</t>
    <rPh sb="0" eb="2">
      <t>ハマダ</t>
    </rPh>
    <phoneticPr fontId="20"/>
  </si>
  <si>
    <t>男</t>
    <phoneticPr fontId="20"/>
  </si>
  <si>
    <t>大津市</t>
    <rPh sb="0" eb="3">
      <t>オオツシ</t>
    </rPh>
    <phoneticPr fontId="20"/>
  </si>
  <si>
    <t>晴香</t>
    <rPh sb="0" eb="2">
      <t>ハルカ</t>
    </rPh>
    <phoneticPr fontId="20"/>
  </si>
  <si>
    <t>友里</t>
    <rPh sb="0" eb="2">
      <t>ユリ</t>
    </rPh>
    <phoneticPr fontId="20"/>
  </si>
  <si>
    <t>漆原</t>
    <rPh sb="0" eb="2">
      <t>ウルシハラ</t>
    </rPh>
    <phoneticPr fontId="20"/>
  </si>
  <si>
    <t>大介</t>
    <rPh sb="0" eb="2">
      <t>ダイスケ</t>
    </rPh>
    <phoneticPr fontId="20"/>
  </si>
  <si>
    <t>東近江市</t>
    <rPh sb="0" eb="4">
      <t>ヒガシオウミシ</t>
    </rPh>
    <phoneticPr fontId="20"/>
  </si>
  <si>
    <t>藤本</t>
    <rPh sb="0" eb="2">
      <t>フジモト</t>
    </rPh>
    <phoneticPr fontId="20"/>
  </si>
  <si>
    <t>雅之</t>
    <rPh sb="0" eb="2">
      <t>マサユキ</t>
    </rPh>
    <phoneticPr fontId="20"/>
  </si>
  <si>
    <t>愛知郡</t>
    <rPh sb="0" eb="3">
      <t>エチグン</t>
    </rPh>
    <phoneticPr fontId="20"/>
  </si>
  <si>
    <t>福永</t>
    <phoneticPr fontId="20"/>
  </si>
  <si>
    <t>一典</t>
    <rPh sb="0" eb="2">
      <t>カズノリ</t>
    </rPh>
    <phoneticPr fontId="20"/>
  </si>
  <si>
    <t>畑</t>
    <rPh sb="0" eb="1">
      <t>ハタ</t>
    </rPh>
    <phoneticPr fontId="20"/>
  </si>
  <si>
    <t>　彰</t>
    <rPh sb="1" eb="2">
      <t>アキラ</t>
    </rPh>
    <phoneticPr fontId="20"/>
  </si>
  <si>
    <t>山本</t>
    <rPh sb="0" eb="2">
      <t>ヤマモト</t>
    </rPh>
    <phoneticPr fontId="20"/>
  </si>
  <si>
    <t>湖東プラチナ</t>
    <rPh sb="0" eb="2">
      <t>コトウ</t>
    </rPh>
    <phoneticPr fontId="20"/>
  </si>
  <si>
    <t>近江八幡市</t>
    <rPh sb="0" eb="5">
      <t>オウミハチマンシ</t>
    </rPh>
    <phoneticPr fontId="20"/>
  </si>
  <si>
    <t>積樹T</t>
    <rPh sb="0" eb="1">
      <t>ツモル</t>
    </rPh>
    <rPh sb="1" eb="2">
      <t>キ</t>
    </rPh>
    <phoneticPr fontId="20"/>
  </si>
  <si>
    <t>積水樹脂テニスクラブ</t>
    <rPh sb="0" eb="4">
      <t>セキスイジュシ</t>
    </rPh>
    <phoneticPr fontId="20"/>
  </si>
  <si>
    <t>せ０１</t>
    <phoneticPr fontId="20"/>
  </si>
  <si>
    <t>清水</t>
    <rPh sb="0" eb="2">
      <t>シミズ</t>
    </rPh>
    <phoneticPr fontId="20"/>
  </si>
  <si>
    <t>せ０２</t>
  </si>
  <si>
    <t>野洲市</t>
    <rPh sb="0" eb="3">
      <t>ヤスシ</t>
    </rPh>
    <phoneticPr fontId="20"/>
  </si>
  <si>
    <t>せ０３</t>
  </si>
  <si>
    <t>せ０４</t>
  </si>
  <si>
    <t>守山市</t>
    <rPh sb="0" eb="3">
      <t>モリヤマシ</t>
    </rPh>
    <phoneticPr fontId="20"/>
  </si>
  <si>
    <t>せ０５</t>
  </si>
  <si>
    <t>せ０６</t>
  </si>
  <si>
    <t>平野</t>
    <rPh sb="0" eb="2">
      <t>ヒラノ</t>
    </rPh>
    <phoneticPr fontId="20"/>
  </si>
  <si>
    <t>和也</t>
    <rPh sb="0" eb="2">
      <t>カズヤ</t>
    </rPh>
    <phoneticPr fontId="20"/>
  </si>
  <si>
    <t>せ０８</t>
  </si>
  <si>
    <t>佐藤</t>
    <rPh sb="0" eb="2">
      <t>サトウ</t>
    </rPh>
    <phoneticPr fontId="20"/>
  </si>
  <si>
    <t>女</t>
    <rPh sb="0" eb="1">
      <t>オンナ</t>
    </rPh>
    <phoneticPr fontId="20"/>
  </si>
  <si>
    <t>草津市</t>
    <rPh sb="0" eb="3">
      <t>クサツシ</t>
    </rPh>
    <phoneticPr fontId="20"/>
  </si>
  <si>
    <t>長浜市</t>
    <rPh sb="0" eb="3">
      <t>ナガハマシ</t>
    </rPh>
    <phoneticPr fontId="20"/>
  </si>
  <si>
    <t>米原市</t>
    <rPh sb="0" eb="2">
      <t>マイバラ</t>
    </rPh>
    <rPh sb="2" eb="3">
      <t>シ</t>
    </rPh>
    <phoneticPr fontId="20"/>
  </si>
  <si>
    <t>竹下</t>
    <phoneticPr fontId="20"/>
  </si>
  <si>
    <t>恭平</t>
    <rPh sb="0" eb="2">
      <t>キョウヘイ</t>
    </rPh>
    <phoneticPr fontId="20"/>
  </si>
  <si>
    <t>Jr</t>
    <phoneticPr fontId="20"/>
  </si>
  <si>
    <t>うさぎとかめの集い</t>
    <rPh sb="7" eb="8">
      <t>ツド</t>
    </rPh>
    <phoneticPr fontId="20"/>
  </si>
  <si>
    <t>田中</t>
    <phoneticPr fontId="20"/>
  </si>
  <si>
    <t>伸一</t>
    <rPh sb="0" eb="2">
      <t>シンイチ</t>
    </rPh>
    <phoneticPr fontId="20"/>
  </si>
  <si>
    <t>深田</t>
    <rPh sb="0" eb="2">
      <t>フカダ</t>
    </rPh>
    <phoneticPr fontId="20"/>
  </si>
  <si>
    <t>健太郎</t>
    <rPh sb="0" eb="3">
      <t>ケンタロウ</t>
    </rPh>
    <phoneticPr fontId="20"/>
  </si>
  <si>
    <t>石岡</t>
    <rPh sb="0" eb="2">
      <t>イシオカ</t>
    </rPh>
    <phoneticPr fontId="20"/>
  </si>
  <si>
    <t>良典</t>
    <rPh sb="0" eb="2">
      <t>ヨシノリ</t>
    </rPh>
    <phoneticPr fontId="20"/>
  </si>
  <si>
    <t>北野</t>
    <rPh sb="0" eb="2">
      <t>キタノ</t>
    </rPh>
    <phoneticPr fontId="20"/>
  </si>
  <si>
    <t>智尋</t>
    <rPh sb="0" eb="1">
      <t>トモ</t>
    </rPh>
    <rPh sb="1" eb="2">
      <t>ヒロ</t>
    </rPh>
    <phoneticPr fontId="20"/>
  </si>
  <si>
    <t>甲賀市</t>
    <rPh sb="0" eb="3">
      <t>コウカシ</t>
    </rPh>
    <phoneticPr fontId="20"/>
  </si>
  <si>
    <t>木森</t>
    <rPh sb="0" eb="2">
      <t>キモリ</t>
    </rPh>
    <phoneticPr fontId="20"/>
  </si>
  <si>
    <t>厚志</t>
    <rPh sb="0" eb="2">
      <t>アツシ</t>
    </rPh>
    <phoneticPr fontId="20"/>
  </si>
  <si>
    <t>竹内</t>
    <rPh sb="0" eb="2">
      <t>タケウチ</t>
    </rPh>
    <phoneticPr fontId="20"/>
  </si>
  <si>
    <t>朝日</t>
    <rPh sb="0" eb="2">
      <t>アサヒ</t>
    </rPh>
    <phoneticPr fontId="20"/>
  </si>
  <si>
    <t>尚紀</t>
    <rPh sb="0" eb="1">
      <t>ナオ</t>
    </rPh>
    <rPh sb="1" eb="2">
      <t>キ</t>
    </rPh>
    <phoneticPr fontId="20"/>
  </si>
  <si>
    <t>三重県</t>
    <phoneticPr fontId="20"/>
  </si>
  <si>
    <t>智美</t>
    <rPh sb="0" eb="2">
      <t>トモミ</t>
    </rPh>
    <phoneticPr fontId="20"/>
  </si>
  <si>
    <t>こ０１</t>
    <phoneticPr fontId="20"/>
  </si>
  <si>
    <t>安達</t>
    <rPh sb="0" eb="2">
      <t>アダチ</t>
    </rPh>
    <phoneticPr fontId="20"/>
  </si>
  <si>
    <t>隆一</t>
    <rPh sb="0" eb="2">
      <t>リュウイチ</t>
    </rPh>
    <phoneticPr fontId="20"/>
  </si>
  <si>
    <t>個人登録</t>
    <rPh sb="0" eb="4">
      <t>コジントウロク</t>
    </rPh>
    <phoneticPr fontId="20"/>
  </si>
  <si>
    <t>こ０２</t>
  </si>
  <si>
    <t>寺村</t>
    <rPh sb="0" eb="2">
      <t>テラムラ</t>
    </rPh>
    <phoneticPr fontId="20"/>
  </si>
  <si>
    <t>浩一</t>
    <rPh sb="0" eb="2">
      <t>コウイチ</t>
    </rPh>
    <phoneticPr fontId="20"/>
  </si>
  <si>
    <t>愛知郡</t>
    <phoneticPr fontId="20"/>
  </si>
  <si>
    <t>あ０２</t>
    <phoneticPr fontId="20"/>
  </si>
  <si>
    <t>代表　落合　良弘</t>
    <rPh sb="3" eb="5">
      <t>オチアイ</t>
    </rPh>
    <rPh sb="6" eb="8">
      <t>ヨシヒロ</t>
    </rPh>
    <phoneticPr fontId="20"/>
  </si>
  <si>
    <t xml:space="preserve">chai828@nifty.com  </t>
    <phoneticPr fontId="20"/>
  </si>
  <si>
    <t>アビック</t>
    <phoneticPr fontId="20"/>
  </si>
  <si>
    <t>アビックＢＢ</t>
    <phoneticPr fontId="20"/>
  </si>
  <si>
    <t>あ０１</t>
    <phoneticPr fontId="20"/>
  </si>
  <si>
    <t>水野</t>
    <rPh sb="0" eb="2">
      <t>ミズノ</t>
    </rPh>
    <phoneticPr fontId="20"/>
  </si>
  <si>
    <t>圭補</t>
    <rPh sb="0" eb="1">
      <t>ケイ</t>
    </rPh>
    <rPh sb="1" eb="2">
      <t>ホ</t>
    </rPh>
    <phoneticPr fontId="20"/>
  </si>
  <si>
    <t>彦根市</t>
    <rPh sb="0" eb="3">
      <t>ヒコネシ</t>
    </rPh>
    <phoneticPr fontId="20"/>
  </si>
  <si>
    <t>青木</t>
    <rPh sb="0" eb="2">
      <t>アオキ</t>
    </rPh>
    <phoneticPr fontId="20"/>
  </si>
  <si>
    <t>重之</t>
    <rPh sb="0" eb="2">
      <t>シゲユキ</t>
    </rPh>
    <phoneticPr fontId="20"/>
  </si>
  <si>
    <t>あ０３</t>
    <phoneticPr fontId="20"/>
  </si>
  <si>
    <t>京都市</t>
    <rPh sb="0" eb="3">
      <t>キョウトシ</t>
    </rPh>
    <phoneticPr fontId="20"/>
  </si>
  <si>
    <t>あ０４</t>
    <phoneticPr fontId="20"/>
  </si>
  <si>
    <t>政之</t>
    <rPh sb="0" eb="2">
      <t>マサユキ</t>
    </rPh>
    <phoneticPr fontId="20"/>
  </si>
  <si>
    <t>あ０５</t>
    <phoneticPr fontId="20"/>
  </si>
  <si>
    <t>中村</t>
    <rPh sb="0" eb="2">
      <t>ナカムラ</t>
    </rPh>
    <phoneticPr fontId="20"/>
  </si>
  <si>
    <t>あ０６</t>
    <phoneticPr fontId="20"/>
  </si>
  <si>
    <t>谷崎</t>
    <rPh sb="0" eb="2">
      <t>タニザキ</t>
    </rPh>
    <phoneticPr fontId="20"/>
  </si>
  <si>
    <t>真也</t>
    <rPh sb="0" eb="2">
      <t>シンヤ</t>
    </rPh>
    <phoneticPr fontId="20"/>
  </si>
  <si>
    <t>甲賀市</t>
    <rPh sb="0" eb="2">
      <t>コウカ</t>
    </rPh>
    <rPh sb="2" eb="3">
      <t>シ</t>
    </rPh>
    <phoneticPr fontId="20"/>
  </si>
  <si>
    <t>あ０７</t>
    <phoneticPr fontId="20"/>
  </si>
  <si>
    <t>齋田</t>
    <rPh sb="0" eb="2">
      <t>サイダ</t>
    </rPh>
    <phoneticPr fontId="20"/>
  </si>
  <si>
    <t>至</t>
    <rPh sb="0" eb="1">
      <t>イタル</t>
    </rPh>
    <phoneticPr fontId="20"/>
  </si>
  <si>
    <t>あ０８</t>
    <phoneticPr fontId="20"/>
  </si>
  <si>
    <t>優子</t>
    <rPh sb="0" eb="2">
      <t>ユウコ</t>
    </rPh>
    <phoneticPr fontId="20"/>
  </si>
  <si>
    <t>あ０９</t>
    <phoneticPr fontId="20"/>
  </si>
  <si>
    <t>平居</t>
    <rPh sb="0" eb="2">
      <t>ヒライ</t>
    </rPh>
    <phoneticPr fontId="20"/>
  </si>
  <si>
    <t>多賀町</t>
    <rPh sb="0" eb="3">
      <t>タガチョウ</t>
    </rPh>
    <phoneticPr fontId="20"/>
  </si>
  <si>
    <t>あ１０</t>
    <phoneticPr fontId="20"/>
  </si>
  <si>
    <t>あ１１</t>
    <phoneticPr fontId="20"/>
  </si>
  <si>
    <t>野上</t>
    <rPh sb="0" eb="2">
      <t>ノガミ</t>
    </rPh>
    <phoneticPr fontId="20"/>
  </si>
  <si>
    <t>恵梨子</t>
    <rPh sb="0" eb="3">
      <t>エリコ</t>
    </rPh>
    <phoneticPr fontId="20"/>
  </si>
  <si>
    <t>長浜市</t>
    <rPh sb="0" eb="2">
      <t>ナガハマ</t>
    </rPh>
    <rPh sb="2" eb="3">
      <t>シ</t>
    </rPh>
    <phoneticPr fontId="20"/>
  </si>
  <si>
    <t>あ１２</t>
    <phoneticPr fontId="20"/>
  </si>
  <si>
    <t>西山</t>
    <rPh sb="0" eb="2">
      <t>ニシヤマ</t>
    </rPh>
    <phoneticPr fontId="20"/>
  </si>
  <si>
    <t>抄千代</t>
    <rPh sb="0" eb="1">
      <t>ショウ</t>
    </rPh>
    <rPh sb="1" eb="3">
      <t>チヨ</t>
    </rPh>
    <phoneticPr fontId="20"/>
  </si>
  <si>
    <t>米原市</t>
    <rPh sb="0" eb="3">
      <t>マイバラシ</t>
    </rPh>
    <phoneticPr fontId="20"/>
  </si>
  <si>
    <t>あ１３</t>
    <phoneticPr fontId="20"/>
  </si>
  <si>
    <t>三原</t>
    <rPh sb="0" eb="2">
      <t>ミハラ</t>
    </rPh>
    <phoneticPr fontId="20"/>
  </si>
  <si>
    <t>啓子</t>
    <rPh sb="0" eb="2">
      <t>ケイコ</t>
    </rPh>
    <phoneticPr fontId="20"/>
  </si>
  <si>
    <t>あ１４</t>
    <phoneticPr fontId="20"/>
  </si>
  <si>
    <t>落合</t>
    <rPh sb="0" eb="2">
      <t>オチアイ</t>
    </rPh>
    <phoneticPr fontId="20"/>
  </si>
  <si>
    <t>良弘</t>
    <rPh sb="0" eb="2">
      <t>ヨシヒロ</t>
    </rPh>
    <phoneticPr fontId="20"/>
  </si>
  <si>
    <t>杉原</t>
    <rPh sb="0" eb="2">
      <t>スギハラ</t>
    </rPh>
    <phoneticPr fontId="20"/>
  </si>
  <si>
    <t>あ１６</t>
    <phoneticPr fontId="20"/>
  </si>
  <si>
    <t>澤村</t>
    <rPh sb="0" eb="2">
      <t>サワムラ</t>
    </rPh>
    <phoneticPr fontId="20"/>
  </si>
  <si>
    <t>直子</t>
    <rPh sb="0" eb="2">
      <t>ナオコ</t>
    </rPh>
    <phoneticPr fontId="20"/>
  </si>
  <si>
    <t>あ１７</t>
    <phoneticPr fontId="20"/>
  </si>
  <si>
    <t>あ１８</t>
    <phoneticPr fontId="20"/>
  </si>
  <si>
    <t>治田</t>
    <rPh sb="0" eb="1">
      <t>ジ</t>
    </rPh>
    <rPh sb="1" eb="2">
      <t>タ</t>
    </rPh>
    <phoneticPr fontId="20"/>
  </si>
  <si>
    <t>沙映子</t>
    <rPh sb="0" eb="3">
      <t>サエコ</t>
    </rPh>
    <phoneticPr fontId="20"/>
  </si>
  <si>
    <t>守山市</t>
    <rPh sb="0" eb="2">
      <t>モリヤマ</t>
    </rPh>
    <rPh sb="2" eb="3">
      <t>シ</t>
    </rPh>
    <phoneticPr fontId="20"/>
  </si>
  <si>
    <t>あ１９</t>
    <phoneticPr fontId="20"/>
  </si>
  <si>
    <t>寺本</t>
    <rPh sb="0" eb="2">
      <t>テラモト</t>
    </rPh>
    <phoneticPr fontId="20"/>
  </si>
  <si>
    <t>愛荘町</t>
    <rPh sb="0" eb="2">
      <t>アイショウ</t>
    </rPh>
    <rPh sb="2" eb="3">
      <t>チョウ</t>
    </rPh>
    <phoneticPr fontId="20"/>
  </si>
  <si>
    <t>あ２０</t>
  </si>
  <si>
    <t>成宮</t>
    <rPh sb="0" eb="2">
      <t>ナルミヤ</t>
    </rPh>
    <phoneticPr fontId="20"/>
  </si>
  <si>
    <t>まき</t>
    <phoneticPr fontId="20"/>
  </si>
  <si>
    <t>東近江市民</t>
    <phoneticPr fontId="20"/>
  </si>
  <si>
    <t>東近江市民率</t>
    <phoneticPr fontId="20"/>
  </si>
  <si>
    <t>略称</t>
    <rPh sb="0" eb="2">
      <t>リャクショウ</t>
    </rPh>
    <phoneticPr fontId="20"/>
  </si>
  <si>
    <t>正式名称</t>
    <rPh sb="0" eb="2">
      <t>セイシキ</t>
    </rPh>
    <rPh sb="2" eb="4">
      <t>メイショウ</t>
    </rPh>
    <phoneticPr fontId="20"/>
  </si>
  <si>
    <t>東</t>
    <rPh sb="0" eb="1">
      <t>ヒガシ</t>
    </rPh>
    <phoneticPr fontId="20"/>
  </si>
  <si>
    <t>男</t>
    <rPh sb="0" eb="1">
      <t>オトコ</t>
    </rPh>
    <phoneticPr fontId="20"/>
  </si>
  <si>
    <t>池端</t>
    <rPh sb="0" eb="2">
      <t>イケバタ</t>
    </rPh>
    <phoneticPr fontId="20"/>
  </si>
  <si>
    <t>誠治</t>
    <rPh sb="0" eb="2">
      <t>セイジ</t>
    </rPh>
    <phoneticPr fontId="20"/>
  </si>
  <si>
    <t>金谷</t>
    <rPh sb="0" eb="2">
      <t>カナタニ</t>
    </rPh>
    <phoneticPr fontId="20"/>
  </si>
  <si>
    <t>太郎</t>
    <rPh sb="0" eb="2">
      <t>タロウ</t>
    </rPh>
    <phoneticPr fontId="20"/>
  </si>
  <si>
    <t>佐野</t>
    <rPh sb="0" eb="2">
      <t>サノ</t>
    </rPh>
    <phoneticPr fontId="20"/>
  </si>
  <si>
    <t>望</t>
    <rPh sb="0" eb="1">
      <t>ノゾ</t>
    </rPh>
    <phoneticPr fontId="20"/>
  </si>
  <si>
    <t>土田</t>
    <rPh sb="0" eb="2">
      <t>ツチダ</t>
    </rPh>
    <phoneticPr fontId="20"/>
  </si>
  <si>
    <t>哲也</t>
    <rPh sb="0" eb="2">
      <t>テツヤ</t>
    </rPh>
    <phoneticPr fontId="20"/>
  </si>
  <si>
    <t>昭仁</t>
    <rPh sb="0" eb="2">
      <t>アキヒト</t>
    </rPh>
    <phoneticPr fontId="20"/>
  </si>
  <si>
    <t>康弘</t>
    <rPh sb="0" eb="2">
      <t>ヤスヒロ</t>
    </rPh>
    <phoneticPr fontId="20"/>
  </si>
  <si>
    <t>古市</t>
    <rPh sb="0" eb="2">
      <t>フルイチ</t>
    </rPh>
    <phoneticPr fontId="20"/>
  </si>
  <si>
    <t>八木</t>
    <rPh sb="0" eb="2">
      <t>ヤギ</t>
    </rPh>
    <phoneticPr fontId="20"/>
  </si>
  <si>
    <t>篤司</t>
    <rPh sb="0" eb="2">
      <t>アツシ</t>
    </rPh>
    <phoneticPr fontId="20"/>
  </si>
  <si>
    <t>伊吹</t>
    <rPh sb="0" eb="2">
      <t>イブキ</t>
    </rPh>
    <phoneticPr fontId="20"/>
  </si>
  <si>
    <t>邦子</t>
    <rPh sb="0" eb="2">
      <t>クニコ</t>
    </rPh>
    <phoneticPr fontId="20"/>
  </si>
  <si>
    <t>香織</t>
    <rPh sb="0" eb="2">
      <t>カオリ</t>
    </rPh>
    <phoneticPr fontId="20"/>
  </si>
  <si>
    <t>筒井</t>
    <rPh sb="0" eb="2">
      <t>ツツイ</t>
    </rPh>
    <phoneticPr fontId="20"/>
  </si>
  <si>
    <t>珠世</t>
    <rPh sb="0" eb="2">
      <t>タマヨ</t>
    </rPh>
    <phoneticPr fontId="20"/>
  </si>
  <si>
    <t>赤木</t>
    <rPh sb="0" eb="2">
      <t>アカギ</t>
    </rPh>
    <phoneticPr fontId="20"/>
  </si>
  <si>
    <t>荒浪</t>
    <rPh sb="0" eb="1">
      <t>アラ</t>
    </rPh>
    <rPh sb="1" eb="2">
      <t>ナミ</t>
    </rPh>
    <phoneticPr fontId="20"/>
  </si>
  <si>
    <t>井澤　</t>
  </si>
  <si>
    <t>野洲市</t>
    <rPh sb="0" eb="2">
      <t>ヤス</t>
    </rPh>
    <rPh sb="2" eb="3">
      <t>シ</t>
    </rPh>
    <phoneticPr fontId="20"/>
  </si>
  <si>
    <t>石田</t>
    <rPh sb="0" eb="2">
      <t>イシダ</t>
    </rPh>
    <phoneticPr fontId="20"/>
  </si>
  <si>
    <t>文彦</t>
    <rPh sb="0" eb="2">
      <t>フミヒコ</t>
    </rPh>
    <phoneticPr fontId="20"/>
  </si>
  <si>
    <t>澤田</t>
    <rPh sb="0" eb="2">
      <t>サワダ</t>
    </rPh>
    <phoneticPr fontId="20"/>
  </si>
  <si>
    <t>啓一</t>
    <rPh sb="0" eb="2">
      <t>ケイイチ</t>
    </rPh>
    <phoneticPr fontId="20"/>
  </si>
  <si>
    <t>日野市</t>
    <rPh sb="0" eb="2">
      <t>ヒノ</t>
    </rPh>
    <rPh sb="2" eb="3">
      <t>シ</t>
    </rPh>
    <phoneticPr fontId="20"/>
  </si>
  <si>
    <t>西岡</t>
    <rPh sb="0" eb="2">
      <t>ニシオカ</t>
    </rPh>
    <phoneticPr fontId="20"/>
  </si>
  <si>
    <t>庸介</t>
    <rPh sb="0" eb="2">
      <t>ヨウスケ</t>
    </rPh>
    <phoneticPr fontId="20"/>
  </si>
  <si>
    <t>草津市</t>
    <rPh sb="0" eb="2">
      <t>クサツ</t>
    </rPh>
    <rPh sb="2" eb="3">
      <t>シ</t>
    </rPh>
    <phoneticPr fontId="20"/>
  </si>
  <si>
    <t>松島</t>
    <rPh sb="0" eb="2">
      <t>マツシマ</t>
    </rPh>
    <phoneticPr fontId="20"/>
  </si>
  <si>
    <t>浅田</t>
    <rPh sb="0" eb="2">
      <t>アサダ</t>
    </rPh>
    <phoneticPr fontId="20"/>
  </si>
  <si>
    <t>亜祐子</t>
    <rPh sb="0" eb="1">
      <t>ア</t>
    </rPh>
    <rPh sb="1" eb="3">
      <t>ユウコ</t>
    </rPh>
    <phoneticPr fontId="20"/>
  </si>
  <si>
    <t>大鳥</t>
    <rPh sb="0" eb="2">
      <t>オオトリ</t>
    </rPh>
    <phoneticPr fontId="20"/>
  </si>
  <si>
    <t>有希子</t>
    <rPh sb="0" eb="3">
      <t>ユキコ</t>
    </rPh>
    <phoneticPr fontId="20"/>
  </si>
  <si>
    <t>香芝市</t>
    <rPh sb="0" eb="2">
      <t>カシバ</t>
    </rPh>
    <rPh sb="2" eb="3">
      <t>シ</t>
    </rPh>
    <phoneticPr fontId="20"/>
  </si>
  <si>
    <t>フレンズ</t>
    <phoneticPr fontId="20"/>
  </si>
  <si>
    <t>鈴木</t>
    <rPh sb="0" eb="2">
      <t>スズキ</t>
    </rPh>
    <phoneticPr fontId="20"/>
  </si>
  <si>
    <t>長谷出</t>
    <rPh sb="0" eb="2">
      <t>ナガタニ</t>
    </rPh>
    <rPh sb="2" eb="3">
      <t>デ</t>
    </rPh>
    <phoneticPr fontId="20"/>
  </si>
  <si>
    <t xml:space="preserve"> 浩</t>
    <rPh sb="1" eb="2">
      <t>ヒロシ</t>
    </rPh>
    <phoneticPr fontId="20"/>
  </si>
  <si>
    <t xml:space="preserve">山崎 </t>
    <rPh sb="0" eb="2">
      <t>ヤマザキ</t>
    </rPh>
    <phoneticPr fontId="20"/>
  </si>
  <si>
    <t xml:space="preserve"> 豊</t>
    <rPh sb="1" eb="2">
      <t>ユタカ</t>
    </rPh>
    <phoneticPr fontId="20"/>
  </si>
  <si>
    <t>水本</t>
    <rPh sb="0" eb="2">
      <t>ミズモト</t>
    </rPh>
    <phoneticPr fontId="20"/>
  </si>
  <si>
    <t>佑人</t>
    <rPh sb="0" eb="1">
      <t>ユウ</t>
    </rPh>
    <rPh sb="1" eb="2">
      <t>ヒト</t>
    </rPh>
    <phoneticPr fontId="20"/>
  </si>
  <si>
    <t>小路</t>
    <rPh sb="0" eb="1">
      <t>コ</t>
    </rPh>
    <rPh sb="1" eb="2">
      <t>ミチ</t>
    </rPh>
    <phoneticPr fontId="20"/>
  </si>
  <si>
    <t xml:space="preserve"> 貴</t>
    <rPh sb="1" eb="2">
      <t>タカシ</t>
    </rPh>
    <phoneticPr fontId="20"/>
  </si>
  <si>
    <t>小路 貴</t>
    <rPh sb="0" eb="1">
      <t>コ</t>
    </rPh>
    <rPh sb="1" eb="2">
      <t>ミチ</t>
    </rPh>
    <rPh sb="3" eb="4">
      <t>タカシ</t>
    </rPh>
    <phoneticPr fontId="20"/>
  </si>
  <si>
    <t>平塚</t>
    <rPh sb="0" eb="2">
      <t>ヒラツカ</t>
    </rPh>
    <phoneticPr fontId="20"/>
  </si>
  <si>
    <t xml:space="preserve"> 聡</t>
    <rPh sb="1" eb="2">
      <t>サトシ</t>
    </rPh>
    <phoneticPr fontId="20"/>
  </si>
  <si>
    <t>三代</t>
    <rPh sb="0" eb="2">
      <t>ミシロ</t>
    </rPh>
    <phoneticPr fontId="20"/>
  </si>
  <si>
    <t>康成</t>
    <rPh sb="0" eb="1">
      <t>ヤス</t>
    </rPh>
    <rPh sb="1" eb="2">
      <t>ナリ</t>
    </rPh>
    <phoneticPr fontId="20"/>
  </si>
  <si>
    <t>淳史</t>
    <rPh sb="0" eb="1">
      <t>ジュン</t>
    </rPh>
    <rPh sb="1" eb="2">
      <t>シ</t>
    </rPh>
    <phoneticPr fontId="20"/>
  </si>
  <si>
    <t>善弘</t>
    <rPh sb="0" eb="1">
      <t>ヨシ</t>
    </rPh>
    <rPh sb="1" eb="2">
      <t>ヒロ</t>
    </rPh>
    <phoneticPr fontId="20"/>
  </si>
  <si>
    <t>松井</t>
    <rPh sb="0" eb="2">
      <t>マツイ</t>
    </rPh>
    <phoneticPr fontId="20"/>
  </si>
  <si>
    <t>美和子</t>
    <rPh sb="0" eb="3">
      <t>ミワコ</t>
    </rPh>
    <phoneticPr fontId="20"/>
  </si>
  <si>
    <t>梨絵</t>
    <rPh sb="0" eb="2">
      <t>リエ</t>
    </rPh>
    <phoneticPr fontId="20"/>
  </si>
  <si>
    <t>土肥</t>
    <rPh sb="0" eb="2">
      <t>ドヒ</t>
    </rPh>
    <phoneticPr fontId="20"/>
  </si>
  <si>
    <t>祐子</t>
    <rPh sb="0" eb="2">
      <t>ユウコ</t>
    </rPh>
    <phoneticPr fontId="20"/>
  </si>
  <si>
    <t>松村</t>
    <rPh sb="0" eb="2">
      <t>マツムラ</t>
    </rPh>
    <phoneticPr fontId="20"/>
  </si>
  <si>
    <t>明香</t>
    <rPh sb="0" eb="2">
      <t>トモカ</t>
    </rPh>
    <phoneticPr fontId="20"/>
  </si>
  <si>
    <t>松村明香</t>
    <rPh sb="0" eb="2">
      <t>マツムラ</t>
    </rPh>
    <rPh sb="2" eb="3">
      <t>アキラ</t>
    </rPh>
    <rPh sb="3" eb="4">
      <t>カオリ</t>
    </rPh>
    <phoneticPr fontId="20"/>
  </si>
  <si>
    <t>大野</t>
    <rPh sb="0" eb="2">
      <t>オオノ</t>
    </rPh>
    <phoneticPr fontId="20"/>
  </si>
  <si>
    <t>美南</t>
    <rPh sb="0" eb="1">
      <t>ミ</t>
    </rPh>
    <rPh sb="1" eb="2">
      <t>ナン</t>
    </rPh>
    <phoneticPr fontId="20"/>
  </si>
  <si>
    <t>大野美南</t>
    <rPh sb="0" eb="2">
      <t>オオノ</t>
    </rPh>
    <rPh sb="2" eb="3">
      <t>ミ</t>
    </rPh>
    <rPh sb="3" eb="4">
      <t>ナン</t>
    </rPh>
    <phoneticPr fontId="20"/>
  </si>
  <si>
    <t>鍵弥</t>
    <rPh sb="0" eb="1">
      <t>カギ</t>
    </rPh>
    <rPh sb="1" eb="2">
      <t>ヤ</t>
    </rPh>
    <phoneticPr fontId="20"/>
  </si>
  <si>
    <t>初美</t>
    <rPh sb="0" eb="2">
      <t>ハツミ</t>
    </rPh>
    <phoneticPr fontId="20"/>
  </si>
  <si>
    <t>鍵弥初美</t>
    <rPh sb="0" eb="2">
      <t>カギヤ</t>
    </rPh>
    <rPh sb="2" eb="4">
      <t>ハツミ</t>
    </rPh>
    <phoneticPr fontId="20"/>
  </si>
  <si>
    <t>吉岡</t>
    <rPh sb="0" eb="2">
      <t>ヨシオカ</t>
    </rPh>
    <phoneticPr fontId="20"/>
  </si>
  <si>
    <t>京子</t>
    <rPh sb="0" eb="2">
      <t>キョウコ</t>
    </rPh>
    <phoneticPr fontId="20"/>
  </si>
  <si>
    <t>ぐ０１</t>
    <phoneticPr fontId="20"/>
  </si>
  <si>
    <t>中西</t>
    <rPh sb="0" eb="2">
      <t>ナカニシ</t>
    </rPh>
    <phoneticPr fontId="20"/>
  </si>
  <si>
    <t>近江八幡市</t>
    <rPh sb="0" eb="2">
      <t>オウミ</t>
    </rPh>
    <rPh sb="2" eb="4">
      <t>ハチマン</t>
    </rPh>
    <rPh sb="4" eb="5">
      <t>シ</t>
    </rPh>
    <phoneticPr fontId="20"/>
  </si>
  <si>
    <t>幸典</t>
    <rPh sb="0" eb="2">
      <t>ユキノリ</t>
    </rPh>
    <phoneticPr fontId="20"/>
  </si>
  <si>
    <t>村上</t>
    <rPh sb="0" eb="2">
      <t>ムラカミ</t>
    </rPh>
    <phoneticPr fontId="20"/>
  </si>
  <si>
    <t>卓</t>
    <rPh sb="0" eb="1">
      <t>タク</t>
    </rPh>
    <phoneticPr fontId="20"/>
  </si>
  <si>
    <t>栗東市</t>
    <rPh sb="0" eb="3">
      <t>リットウシ</t>
    </rPh>
    <phoneticPr fontId="20"/>
  </si>
  <si>
    <t>久保</t>
    <rPh sb="0" eb="2">
      <t>クボ</t>
    </rPh>
    <phoneticPr fontId="20"/>
  </si>
  <si>
    <t>井ノ口</t>
    <rPh sb="0" eb="1">
      <t>イ</t>
    </rPh>
    <rPh sb="2" eb="3">
      <t>グチ</t>
    </rPh>
    <phoneticPr fontId="20"/>
  </si>
  <si>
    <t>幹也</t>
    <rPh sb="0" eb="2">
      <t>ミキヤ</t>
    </rPh>
    <phoneticPr fontId="20"/>
  </si>
  <si>
    <t>西原</t>
    <rPh sb="0" eb="2">
      <t>ニシハラ</t>
    </rPh>
    <phoneticPr fontId="20"/>
  </si>
  <si>
    <t>達也</t>
    <rPh sb="0" eb="2">
      <t>タツヤ</t>
    </rPh>
    <phoneticPr fontId="20"/>
  </si>
  <si>
    <t>藤井</t>
    <rPh sb="0" eb="2">
      <t>フジイ</t>
    </rPh>
    <phoneticPr fontId="20"/>
  </si>
  <si>
    <t>正和</t>
    <rPh sb="0" eb="2">
      <t>マサカズ</t>
    </rPh>
    <phoneticPr fontId="20"/>
  </si>
  <si>
    <t>武藤</t>
    <rPh sb="0" eb="2">
      <t>ムトウ</t>
    </rPh>
    <phoneticPr fontId="20"/>
  </si>
  <si>
    <t>幸宏</t>
    <rPh sb="0" eb="2">
      <t>ユキヒロ</t>
    </rPh>
    <phoneticPr fontId="20"/>
  </si>
  <si>
    <t>男</t>
    <rPh sb="0" eb="1">
      <t>ダン</t>
    </rPh>
    <phoneticPr fontId="20"/>
  </si>
  <si>
    <t>小出</t>
    <rPh sb="0" eb="2">
      <t>コイデ</t>
    </rPh>
    <phoneticPr fontId="20"/>
  </si>
  <si>
    <t>周平</t>
    <rPh sb="0" eb="2">
      <t>シュウヘイ</t>
    </rPh>
    <phoneticPr fontId="20"/>
  </si>
  <si>
    <t>中根</t>
    <rPh sb="0" eb="2">
      <t>ナカネ</t>
    </rPh>
    <phoneticPr fontId="20"/>
  </si>
  <si>
    <t>啓伍</t>
    <rPh sb="0" eb="1">
      <t>ケイ</t>
    </rPh>
    <rPh sb="1" eb="2">
      <t>ゴ</t>
    </rPh>
    <phoneticPr fontId="20"/>
  </si>
  <si>
    <t>田内</t>
    <rPh sb="0" eb="2">
      <t>タウチ</t>
    </rPh>
    <phoneticPr fontId="20"/>
  </si>
  <si>
    <t>福島</t>
    <rPh sb="0" eb="2">
      <t>フクシマ</t>
    </rPh>
    <phoneticPr fontId="20"/>
  </si>
  <si>
    <t>岩崎</t>
    <rPh sb="0" eb="2">
      <t>イワサキ</t>
    </rPh>
    <phoneticPr fontId="20"/>
  </si>
  <si>
    <t>順子</t>
    <rPh sb="0" eb="2">
      <t>ジュンコ</t>
    </rPh>
    <phoneticPr fontId="20"/>
  </si>
  <si>
    <t>吉村</t>
    <rPh sb="0" eb="2">
      <t>ヨシムラ</t>
    </rPh>
    <phoneticPr fontId="20"/>
  </si>
  <si>
    <t>あづさ</t>
    <phoneticPr fontId="20"/>
  </si>
  <si>
    <t>深尾</t>
    <rPh sb="0" eb="2">
      <t>フカオ</t>
    </rPh>
    <phoneticPr fontId="20"/>
  </si>
  <si>
    <t>純子</t>
    <rPh sb="0" eb="2">
      <t>ジュンコ</t>
    </rPh>
    <phoneticPr fontId="20"/>
  </si>
  <si>
    <t>伊藤</t>
    <rPh sb="0" eb="2">
      <t>イトウ</t>
    </rPh>
    <phoneticPr fontId="20"/>
  </si>
  <si>
    <t>牧子</t>
    <rPh sb="0" eb="2">
      <t>マキコ</t>
    </rPh>
    <phoneticPr fontId="20"/>
  </si>
  <si>
    <t>け０２</t>
    <phoneticPr fontId="20"/>
  </si>
  <si>
    <t>早苗</t>
    <rPh sb="0" eb="2">
      <t>サナエ</t>
    </rPh>
    <phoneticPr fontId="20"/>
  </si>
  <si>
    <t>河野</t>
    <rPh sb="0" eb="2">
      <t>コウノ</t>
    </rPh>
    <phoneticPr fontId="20"/>
  </si>
  <si>
    <t>由子</t>
    <rPh sb="0" eb="2">
      <t>ユウコ</t>
    </rPh>
    <phoneticPr fontId="20"/>
  </si>
  <si>
    <t>梅田</t>
    <rPh sb="0" eb="2">
      <t>ウメダ</t>
    </rPh>
    <phoneticPr fontId="20"/>
  </si>
  <si>
    <t>長浜市</t>
    <phoneticPr fontId="20"/>
  </si>
  <si>
    <t>山口</t>
    <phoneticPr fontId="20"/>
  </si>
  <si>
    <t>小百合</t>
    <rPh sb="0" eb="3">
      <t>サユリ</t>
    </rPh>
    <phoneticPr fontId="20"/>
  </si>
  <si>
    <t>直也</t>
    <rPh sb="0" eb="2">
      <t>ナオヤ</t>
    </rPh>
    <phoneticPr fontId="20"/>
  </si>
  <si>
    <t>奈良県</t>
    <rPh sb="0" eb="3">
      <t>ナラケン</t>
    </rPh>
    <phoneticPr fontId="20"/>
  </si>
  <si>
    <t>大阪府</t>
    <rPh sb="0" eb="3">
      <t>オオサカフ</t>
    </rPh>
    <phoneticPr fontId="20"/>
  </si>
  <si>
    <t>浅野</t>
    <rPh sb="0" eb="2">
      <t>アサノ</t>
    </rPh>
    <phoneticPr fontId="20"/>
  </si>
  <si>
    <t>木奈子</t>
    <rPh sb="0" eb="1">
      <t>キ</t>
    </rPh>
    <rPh sb="1" eb="3">
      <t>ナコ</t>
    </rPh>
    <rPh sb="2" eb="3">
      <t>コ</t>
    </rPh>
    <phoneticPr fontId="20"/>
  </si>
  <si>
    <t>小澤</t>
    <rPh sb="0" eb="2">
      <t>コザワ</t>
    </rPh>
    <phoneticPr fontId="20"/>
  </si>
  <si>
    <t>藤信</t>
    <rPh sb="0" eb="2">
      <t>フジノブ</t>
    </rPh>
    <phoneticPr fontId="20"/>
  </si>
  <si>
    <t>彰</t>
  </si>
  <si>
    <t>代表　鶴田　進</t>
    <rPh sb="3" eb="5">
      <t>ツルタ</t>
    </rPh>
    <rPh sb="6" eb="7">
      <t>ススム</t>
    </rPh>
    <phoneticPr fontId="20"/>
  </si>
  <si>
    <t>susumu282002@yahoo.co.jp</t>
    <phoneticPr fontId="20"/>
  </si>
  <si>
    <t>プラチナ</t>
    <phoneticPr fontId="20"/>
  </si>
  <si>
    <t xml:space="preserve"> </t>
    <phoneticPr fontId="20"/>
  </si>
  <si>
    <t>ぷ０１</t>
    <phoneticPr fontId="20"/>
  </si>
  <si>
    <t>ぷ０２</t>
    <phoneticPr fontId="20"/>
  </si>
  <si>
    <t>蒲生郡</t>
    <rPh sb="0" eb="2">
      <t>ガモウ</t>
    </rPh>
    <rPh sb="2" eb="3">
      <t>グン</t>
    </rPh>
    <phoneticPr fontId="20"/>
  </si>
  <si>
    <t>東近江市</t>
    <phoneticPr fontId="20"/>
  </si>
  <si>
    <t>山田</t>
    <rPh sb="0" eb="2">
      <t>ヤマダ</t>
    </rPh>
    <phoneticPr fontId="20"/>
  </si>
  <si>
    <t>谷口</t>
    <rPh sb="0" eb="2">
      <t>タニグチ</t>
    </rPh>
    <phoneticPr fontId="20"/>
  </si>
  <si>
    <t>蒲生郡</t>
    <rPh sb="0" eb="3">
      <t>ガモウグン</t>
    </rPh>
    <phoneticPr fontId="20"/>
  </si>
  <si>
    <t>英泰</t>
  </si>
  <si>
    <t>永友</t>
    <rPh sb="0" eb="2">
      <t>ナガトモ</t>
    </rPh>
    <phoneticPr fontId="20"/>
  </si>
  <si>
    <t>康貴</t>
    <rPh sb="0" eb="2">
      <t>ヤスタカ</t>
    </rPh>
    <phoneticPr fontId="20"/>
  </si>
  <si>
    <t>武田</t>
  </si>
  <si>
    <t>亜加梨</t>
  </si>
  <si>
    <t>若森</t>
  </si>
  <si>
    <t>裕生</t>
  </si>
  <si>
    <t>松岡</t>
  </si>
  <si>
    <t>宗隆</t>
  </si>
  <si>
    <t>國領</t>
  </si>
  <si>
    <t>吉川</t>
  </si>
  <si>
    <t>孝次</t>
  </si>
  <si>
    <t>う０１</t>
    <phoneticPr fontId="20"/>
  </si>
  <si>
    <t>小倉</t>
    <rPh sb="0" eb="2">
      <t>オグラ</t>
    </rPh>
    <phoneticPr fontId="20"/>
  </si>
  <si>
    <t>俊郎</t>
    <rPh sb="0" eb="1">
      <t>トシ</t>
    </rPh>
    <rPh sb="1" eb="2">
      <t>ロウ</t>
    </rPh>
    <phoneticPr fontId="20"/>
  </si>
  <si>
    <t>片岡</t>
    <rPh sb="0" eb="2">
      <t>カタオカ</t>
    </rPh>
    <phoneticPr fontId="20"/>
  </si>
  <si>
    <t>一寿</t>
    <rPh sb="0" eb="2">
      <t>カズトシ</t>
    </rPh>
    <phoneticPr fontId="20"/>
  </si>
  <si>
    <t>凛耶</t>
    <rPh sb="0" eb="1">
      <t>リン</t>
    </rPh>
    <rPh sb="1" eb="2">
      <t>ヤ</t>
    </rPh>
    <phoneticPr fontId="20"/>
  </si>
  <si>
    <t>竜王町</t>
    <rPh sb="0" eb="2">
      <t>リュウオウ</t>
    </rPh>
    <rPh sb="2" eb="3">
      <t>チョウ</t>
    </rPh>
    <phoneticPr fontId="20"/>
  </si>
  <si>
    <t xml:space="preserve">片岡  </t>
    <rPh sb="0" eb="2">
      <t>カタオカ</t>
    </rPh>
    <phoneticPr fontId="20"/>
  </si>
  <si>
    <t>大</t>
    <rPh sb="0" eb="1">
      <t>マサル</t>
    </rPh>
    <phoneticPr fontId="20"/>
  </si>
  <si>
    <t>亀井</t>
    <rPh sb="0" eb="2">
      <t>カメイ</t>
    </rPh>
    <phoneticPr fontId="20"/>
  </si>
  <si>
    <t>雅嗣</t>
    <rPh sb="0" eb="2">
      <t>マサツグ</t>
    </rPh>
    <phoneticPr fontId="20"/>
  </si>
  <si>
    <t>皓太</t>
    <rPh sb="0" eb="1">
      <t>コウ</t>
    </rPh>
    <rPh sb="1" eb="2">
      <t>タ</t>
    </rPh>
    <phoneticPr fontId="20"/>
  </si>
  <si>
    <t>神田</t>
    <rPh sb="0" eb="2">
      <t>カンダ</t>
    </rPh>
    <phoneticPr fontId="20"/>
  </si>
  <si>
    <t>圭右</t>
    <rPh sb="0" eb="1">
      <t>ケイ</t>
    </rPh>
    <rPh sb="1" eb="2">
      <t>ミギ</t>
    </rPh>
    <phoneticPr fontId="20"/>
  </si>
  <si>
    <t>岐阜市</t>
    <rPh sb="0" eb="3">
      <t>ギフシ</t>
    </rPh>
    <phoneticPr fontId="20"/>
  </si>
  <si>
    <t>木下</t>
    <rPh sb="0" eb="2">
      <t>キノシタ</t>
    </rPh>
    <phoneticPr fontId="20"/>
  </si>
  <si>
    <t>多賀町</t>
    <rPh sb="0" eb="2">
      <t>タガ</t>
    </rPh>
    <rPh sb="2" eb="3">
      <t>チョウ</t>
    </rPh>
    <phoneticPr fontId="20"/>
  </si>
  <si>
    <t>久保田</t>
    <rPh sb="0" eb="3">
      <t>クボタ</t>
    </rPh>
    <phoneticPr fontId="20"/>
  </si>
  <si>
    <t>勉</t>
    <rPh sb="0" eb="1">
      <t>ツトム</t>
    </rPh>
    <phoneticPr fontId="20"/>
  </si>
  <si>
    <t>稙田</t>
    <rPh sb="0" eb="1">
      <t>ショク</t>
    </rPh>
    <rPh sb="1" eb="2">
      <t>タ</t>
    </rPh>
    <phoneticPr fontId="20"/>
  </si>
  <si>
    <t>優也</t>
    <rPh sb="0" eb="2">
      <t>ユウヤ</t>
    </rPh>
    <phoneticPr fontId="20"/>
  </si>
  <si>
    <t>竹田</t>
    <rPh sb="0" eb="2">
      <t>タケダ</t>
    </rPh>
    <phoneticPr fontId="20"/>
  </si>
  <si>
    <t>圭佑</t>
    <rPh sb="0" eb="2">
      <t>ケイスケ</t>
    </rPh>
    <phoneticPr fontId="20"/>
  </si>
  <si>
    <t>中田</t>
    <rPh sb="0" eb="2">
      <t>ナカタ</t>
    </rPh>
    <phoneticPr fontId="20"/>
  </si>
  <si>
    <t>富憲</t>
    <rPh sb="0" eb="1">
      <t>フ</t>
    </rPh>
    <rPh sb="1" eb="2">
      <t>ケン</t>
    </rPh>
    <phoneticPr fontId="20"/>
  </si>
  <si>
    <t>松野</t>
    <rPh sb="0" eb="2">
      <t>マツノ</t>
    </rPh>
    <phoneticPr fontId="20"/>
  </si>
  <si>
    <t>航平</t>
    <rPh sb="0" eb="2">
      <t>コウヘイ</t>
    </rPh>
    <phoneticPr fontId="20"/>
  </si>
  <si>
    <t>健一</t>
    <rPh sb="0" eb="2">
      <t>ケンイチ</t>
    </rPh>
    <phoneticPr fontId="20"/>
  </si>
  <si>
    <t>昌紀</t>
    <rPh sb="0" eb="2">
      <t>マサノリ</t>
    </rPh>
    <phoneticPr fontId="20"/>
  </si>
  <si>
    <t>浩之</t>
    <rPh sb="0" eb="2">
      <t>ヒロユキ</t>
    </rPh>
    <phoneticPr fontId="20"/>
  </si>
  <si>
    <t>舘形</t>
  </si>
  <si>
    <t>和典</t>
  </si>
  <si>
    <t>洋平</t>
    <rPh sb="0" eb="2">
      <t>ヨウヘイ</t>
    </rPh>
    <phoneticPr fontId="20"/>
  </si>
  <si>
    <t>邦明</t>
    <phoneticPr fontId="20"/>
  </si>
  <si>
    <t>宏樹</t>
    <rPh sb="0" eb="1">
      <t>ヒロ</t>
    </rPh>
    <rPh sb="1" eb="2">
      <t>キ</t>
    </rPh>
    <phoneticPr fontId="20"/>
  </si>
  <si>
    <t>石津</t>
    <rPh sb="0" eb="2">
      <t>イシヅ</t>
    </rPh>
    <phoneticPr fontId="20"/>
  </si>
  <si>
    <t>綾香</t>
    <rPh sb="0" eb="2">
      <t>アヤカ</t>
    </rPh>
    <phoneticPr fontId="20"/>
  </si>
  <si>
    <t>今井</t>
    <rPh sb="0" eb="2">
      <t>イマイ</t>
    </rPh>
    <phoneticPr fontId="20"/>
  </si>
  <si>
    <t>植垣</t>
    <rPh sb="0" eb="2">
      <t>ウエガキ</t>
    </rPh>
    <phoneticPr fontId="20"/>
  </si>
  <si>
    <t>貴美子</t>
    <rPh sb="0" eb="3">
      <t>キミコ</t>
    </rPh>
    <phoneticPr fontId="20"/>
  </si>
  <si>
    <t>川崎</t>
    <rPh sb="0" eb="2">
      <t>カワサキ</t>
    </rPh>
    <phoneticPr fontId="20"/>
  </si>
  <si>
    <t>悦子</t>
    <rPh sb="0" eb="2">
      <t>エツコ</t>
    </rPh>
    <phoneticPr fontId="20"/>
  </si>
  <si>
    <t>小塩</t>
    <rPh sb="0" eb="2">
      <t>コシオ</t>
    </rPh>
    <phoneticPr fontId="20"/>
  </si>
  <si>
    <t>政子</t>
    <rPh sb="0" eb="2">
      <t>マサコ</t>
    </rPh>
    <phoneticPr fontId="20"/>
  </si>
  <si>
    <t>佳子</t>
    <rPh sb="0" eb="2">
      <t>ヨシコ</t>
    </rPh>
    <phoneticPr fontId="20"/>
  </si>
  <si>
    <t>西崎</t>
    <rPh sb="0" eb="2">
      <t>ニシザキ</t>
    </rPh>
    <phoneticPr fontId="20"/>
  </si>
  <si>
    <t>友香</t>
    <rPh sb="0" eb="2">
      <t>ユカ</t>
    </rPh>
    <phoneticPr fontId="20"/>
  </si>
  <si>
    <t>倍田</t>
    <rPh sb="0" eb="1">
      <t>バイ</t>
    </rPh>
    <rPh sb="1" eb="2">
      <t>タ</t>
    </rPh>
    <phoneticPr fontId="20"/>
  </si>
  <si>
    <t>みほ</t>
    <phoneticPr fontId="20"/>
  </si>
  <si>
    <t>光代</t>
    <rPh sb="0" eb="2">
      <t>ミツヨ</t>
    </rPh>
    <phoneticPr fontId="20"/>
  </si>
  <si>
    <t>こ０３</t>
  </si>
  <si>
    <t>征矢</t>
    <rPh sb="0" eb="2">
      <t>ソヤ</t>
    </rPh>
    <phoneticPr fontId="20"/>
  </si>
  <si>
    <t>こ０４</t>
  </si>
  <si>
    <t>こ０５</t>
  </si>
  <si>
    <t>國本　</t>
    <rPh sb="0" eb="2">
      <t>クニモト</t>
    </rPh>
    <phoneticPr fontId="20"/>
  </si>
  <si>
    <t>こ０６</t>
  </si>
  <si>
    <t>大橋</t>
    <rPh sb="0" eb="2">
      <t>オオハシ</t>
    </rPh>
    <phoneticPr fontId="20"/>
  </si>
  <si>
    <t>賢太郎</t>
    <rPh sb="0" eb="3">
      <t>ケンタロウ</t>
    </rPh>
    <phoneticPr fontId="20"/>
  </si>
  <si>
    <t>む２４</t>
    <phoneticPr fontId="20"/>
  </si>
  <si>
    <t>て１０</t>
    <phoneticPr fontId="20"/>
  </si>
  <si>
    <t>む３８</t>
    <phoneticPr fontId="20"/>
  </si>
  <si>
    <t>一般</t>
    <rPh sb="0" eb="2">
      <t>イッパン</t>
    </rPh>
    <phoneticPr fontId="20"/>
  </si>
  <si>
    <t>岩切</t>
    <rPh sb="0" eb="2">
      <t>イワキリ</t>
    </rPh>
    <phoneticPr fontId="20"/>
  </si>
  <si>
    <t>佑磨</t>
    <rPh sb="0" eb="2">
      <t>ユウマ</t>
    </rPh>
    <phoneticPr fontId="20"/>
  </si>
  <si>
    <t>嶋田</t>
    <rPh sb="0" eb="2">
      <t>シマダ</t>
    </rPh>
    <phoneticPr fontId="20"/>
  </si>
  <si>
    <t>功太郎</t>
    <rPh sb="0" eb="3">
      <t>コウタロウ</t>
    </rPh>
    <phoneticPr fontId="20"/>
  </si>
  <si>
    <t>疋田</t>
    <rPh sb="0" eb="2">
      <t>ヒキダ</t>
    </rPh>
    <phoneticPr fontId="20"/>
  </si>
  <si>
    <t>之宏</t>
    <rPh sb="0" eb="1">
      <t>コレ</t>
    </rPh>
    <rPh sb="1" eb="2">
      <t>ヒロシ</t>
    </rPh>
    <phoneticPr fontId="20"/>
  </si>
  <si>
    <t>智彦</t>
    <rPh sb="0" eb="2">
      <t>トモヒコ</t>
    </rPh>
    <phoneticPr fontId="20"/>
  </si>
  <si>
    <t>大垣市</t>
    <rPh sb="0" eb="3">
      <t>オオガキシ</t>
    </rPh>
    <phoneticPr fontId="20"/>
  </si>
  <si>
    <t>大阪市</t>
    <rPh sb="0" eb="3">
      <t>オオサカシ</t>
    </rPh>
    <phoneticPr fontId="20"/>
  </si>
  <si>
    <t>Ｋテニス</t>
    <phoneticPr fontId="20"/>
  </si>
  <si>
    <t>京セラ</t>
    <rPh sb="0" eb="1">
      <t>キョウ</t>
    </rPh>
    <phoneticPr fontId="20"/>
  </si>
  <si>
    <t>川上</t>
    <rPh sb="0" eb="2">
      <t>カワカミ</t>
    </rPh>
    <phoneticPr fontId="20"/>
  </si>
  <si>
    <t>龍介</t>
    <rPh sb="0" eb="2">
      <t>リュウスケ</t>
    </rPh>
    <phoneticPr fontId="20"/>
  </si>
  <si>
    <t>亨</t>
    <rPh sb="0" eb="1">
      <t>トオル</t>
    </rPh>
    <phoneticPr fontId="20"/>
  </si>
  <si>
    <t>崇</t>
    <rPh sb="0" eb="1">
      <t>タカシ</t>
    </rPh>
    <phoneticPr fontId="20"/>
  </si>
  <si>
    <t>大林</t>
    <rPh sb="0" eb="2">
      <t>オオバヤシ</t>
    </rPh>
    <phoneticPr fontId="20"/>
  </si>
  <si>
    <t>弘典</t>
    <rPh sb="0" eb="2">
      <t>ヒロノリ</t>
    </rPh>
    <phoneticPr fontId="20"/>
  </si>
  <si>
    <t>徹</t>
    <rPh sb="0" eb="1">
      <t>トオル</t>
    </rPh>
    <phoneticPr fontId="20"/>
  </si>
  <si>
    <t>浅井</t>
    <rPh sb="0" eb="2">
      <t>アサイ</t>
    </rPh>
    <phoneticPr fontId="20"/>
  </si>
  <si>
    <t>恵</t>
    <rPh sb="0" eb="1">
      <t>メグミ</t>
    </rPh>
    <phoneticPr fontId="20"/>
  </si>
  <si>
    <t>あ２１</t>
    <phoneticPr fontId="20"/>
  </si>
  <si>
    <t>鹿取</t>
    <rPh sb="0" eb="2">
      <t>カトリ</t>
    </rPh>
    <phoneticPr fontId="20"/>
  </si>
  <si>
    <t>あつみ</t>
    <phoneticPr fontId="20"/>
  </si>
  <si>
    <t>あ２２</t>
    <phoneticPr fontId="20"/>
  </si>
  <si>
    <t>憲生</t>
    <rPh sb="0" eb="2">
      <t>ノリオ</t>
    </rPh>
    <phoneticPr fontId="20"/>
  </si>
  <si>
    <t>代表：石田　文彦</t>
    <rPh sb="0" eb="2">
      <t>ダイヒョウ</t>
    </rPh>
    <rPh sb="3" eb="5">
      <t>イシダ</t>
    </rPh>
    <rPh sb="6" eb="8">
      <t>フミヒコ</t>
    </rPh>
    <phoneticPr fontId="20"/>
  </si>
  <si>
    <t>ishida5122@gmail.com</t>
    <phoneticPr fontId="20"/>
  </si>
  <si>
    <t>京セラTC</t>
    <rPh sb="0" eb="1">
      <t>キョウ</t>
    </rPh>
    <phoneticPr fontId="20"/>
  </si>
  <si>
    <t>き０１</t>
    <phoneticPr fontId="20"/>
  </si>
  <si>
    <t>拓</t>
    <rPh sb="0" eb="1">
      <t>タク</t>
    </rPh>
    <phoneticPr fontId="20"/>
  </si>
  <si>
    <t>匡志</t>
    <phoneticPr fontId="20"/>
  </si>
  <si>
    <t>OK</t>
  </si>
  <si>
    <t>石田文彦</t>
  </si>
  <si>
    <t>一色</t>
    <phoneticPr fontId="20"/>
  </si>
  <si>
    <t>翼</t>
    <phoneticPr fontId="20"/>
  </si>
  <si>
    <t>京セラTC</t>
    <phoneticPr fontId="20"/>
  </si>
  <si>
    <t>兼古</t>
    <phoneticPr fontId="20"/>
  </si>
  <si>
    <t>翔太</t>
    <phoneticPr fontId="20"/>
  </si>
  <si>
    <t>櫻井</t>
    <rPh sb="0" eb="2">
      <t>サクライ</t>
    </rPh>
    <phoneticPr fontId="20"/>
  </si>
  <si>
    <t>貴哉</t>
    <phoneticPr fontId="20"/>
  </si>
  <si>
    <t>京セラ</t>
    <phoneticPr fontId="20"/>
  </si>
  <si>
    <t>柴田</t>
    <phoneticPr fontId="20"/>
  </si>
  <si>
    <t>雅寛</t>
    <phoneticPr fontId="20"/>
  </si>
  <si>
    <t>名古屋市</t>
    <phoneticPr fontId="20"/>
  </si>
  <si>
    <t>陽介</t>
    <phoneticPr fontId="20"/>
  </si>
  <si>
    <t>中元寺</t>
    <phoneticPr fontId="20"/>
  </si>
  <si>
    <t>功貴</t>
    <phoneticPr fontId="20"/>
  </si>
  <si>
    <t>薮内</t>
    <phoneticPr fontId="20"/>
  </si>
  <si>
    <t>陸久</t>
    <phoneticPr fontId="20"/>
  </si>
  <si>
    <t>山本</t>
    <phoneticPr fontId="20"/>
  </si>
  <si>
    <t>和樹</t>
    <phoneticPr fontId="20"/>
  </si>
  <si>
    <t>大津市</t>
    <phoneticPr fontId="20"/>
  </si>
  <si>
    <t>菊井</t>
    <phoneticPr fontId="20"/>
  </si>
  <si>
    <t>鈴夏</t>
    <phoneticPr fontId="20"/>
  </si>
  <si>
    <t>森</t>
    <phoneticPr fontId="20"/>
  </si>
  <si>
    <t>愛捺花</t>
    <phoneticPr fontId="20"/>
  </si>
  <si>
    <t>湖南市</t>
    <phoneticPr fontId="20"/>
  </si>
  <si>
    <t>涼花</t>
    <phoneticPr fontId="20"/>
  </si>
  <si>
    <t>伊藤</t>
    <phoneticPr fontId="20"/>
  </si>
  <si>
    <t>成行</t>
    <phoneticPr fontId="20"/>
  </si>
  <si>
    <t>京都市</t>
    <phoneticPr fontId="20"/>
  </si>
  <si>
    <t>川田</t>
    <phoneticPr fontId="20"/>
  </si>
  <si>
    <t>達也</t>
    <phoneticPr fontId="20"/>
  </si>
  <si>
    <t>宇治市</t>
    <phoneticPr fontId="20"/>
  </si>
  <si>
    <t>貴也</t>
    <phoneticPr fontId="20"/>
  </si>
  <si>
    <t>岸本</t>
    <phoneticPr fontId="20"/>
  </si>
  <si>
    <t>恭介</t>
    <phoneticPr fontId="20"/>
  </si>
  <si>
    <t>大和郡山市</t>
    <phoneticPr fontId="20"/>
  </si>
  <si>
    <t>佐治</t>
    <phoneticPr fontId="20"/>
  </si>
  <si>
    <t>武</t>
    <phoneticPr fontId="20"/>
  </si>
  <si>
    <t>甲賀市</t>
    <phoneticPr fontId="20"/>
  </si>
  <si>
    <t>佐藤</t>
    <phoneticPr fontId="20"/>
  </si>
  <si>
    <t>祥</t>
    <phoneticPr fontId="20"/>
  </si>
  <si>
    <t>細川</t>
    <phoneticPr fontId="20"/>
  </si>
  <si>
    <t>知剛</t>
    <phoneticPr fontId="20"/>
  </si>
  <si>
    <t>松本</t>
    <phoneticPr fontId="20"/>
  </si>
  <si>
    <t>太一</t>
    <phoneticPr fontId="20"/>
  </si>
  <si>
    <t>村西</t>
    <phoneticPr fontId="20"/>
  </si>
  <si>
    <t>徹</t>
    <phoneticPr fontId="20"/>
  </si>
  <si>
    <t>守山市</t>
    <phoneticPr fontId="20"/>
  </si>
  <si>
    <t>青木</t>
    <phoneticPr fontId="20"/>
  </si>
  <si>
    <t>香奈依</t>
    <phoneticPr fontId="20"/>
  </si>
  <si>
    <t>金山</t>
    <phoneticPr fontId="20"/>
  </si>
  <si>
    <t>真理子</t>
    <phoneticPr fontId="20"/>
  </si>
  <si>
    <t>亀井</t>
    <phoneticPr fontId="20"/>
  </si>
  <si>
    <t>莉乃</t>
    <phoneticPr fontId="20"/>
  </si>
  <si>
    <t>島井</t>
    <phoneticPr fontId="20"/>
  </si>
  <si>
    <t>美帆</t>
    <phoneticPr fontId="20"/>
  </si>
  <si>
    <t>田端</t>
    <phoneticPr fontId="20"/>
  </si>
  <si>
    <t>輝子</t>
    <phoneticPr fontId="20"/>
  </si>
  <si>
    <t>八幡市</t>
    <phoneticPr fontId="20"/>
  </si>
  <si>
    <t>由井</t>
    <phoneticPr fontId="20"/>
  </si>
  <si>
    <t>利紗子</t>
    <phoneticPr fontId="20"/>
  </si>
  <si>
    <t>相楽郡</t>
    <phoneticPr fontId="20"/>
  </si>
  <si>
    <t>篠原</t>
    <rPh sb="0" eb="2">
      <t>シノハラ</t>
    </rPh>
    <phoneticPr fontId="20"/>
  </si>
  <si>
    <t>弘法</t>
    <rPh sb="0" eb="2">
      <t>ヒロノリ</t>
    </rPh>
    <phoneticPr fontId="20"/>
  </si>
  <si>
    <t>き５９</t>
  </si>
  <si>
    <t>一瀬</t>
    <rPh sb="0" eb="2">
      <t>イチセ</t>
    </rPh>
    <phoneticPr fontId="20"/>
  </si>
  <si>
    <t>翔太</t>
    <rPh sb="0" eb="2">
      <t>ショウタ</t>
    </rPh>
    <phoneticPr fontId="20"/>
  </si>
  <si>
    <t>き６０</t>
  </si>
  <si>
    <t>樋口</t>
    <rPh sb="0" eb="2">
      <t>ヒグチ</t>
    </rPh>
    <phoneticPr fontId="20"/>
  </si>
  <si>
    <t>大輔</t>
    <rPh sb="0" eb="2">
      <t>ダイスケ</t>
    </rPh>
    <phoneticPr fontId="20"/>
  </si>
  <si>
    <t>き６１</t>
  </si>
  <si>
    <t>片渕</t>
    <rPh sb="0" eb="2">
      <t>カタブチ</t>
    </rPh>
    <phoneticPr fontId="20"/>
  </si>
  <si>
    <t>友結</t>
    <rPh sb="0" eb="1">
      <t>ユウ</t>
    </rPh>
    <rPh sb="1" eb="2">
      <t>ケツ</t>
    </rPh>
    <phoneticPr fontId="20"/>
  </si>
  <si>
    <t>き６２</t>
  </si>
  <si>
    <t>石川</t>
    <rPh sb="0" eb="2">
      <t>イシカワ</t>
    </rPh>
    <phoneticPr fontId="20"/>
  </si>
  <si>
    <t>和洋</t>
    <rPh sb="0" eb="2">
      <t>ワヨウ</t>
    </rPh>
    <phoneticPr fontId="20"/>
  </si>
  <si>
    <t>き６３</t>
  </si>
  <si>
    <t>智紀</t>
    <rPh sb="0" eb="2">
      <t>トモキ</t>
    </rPh>
    <phoneticPr fontId="20"/>
  </si>
  <si>
    <t>き６４</t>
  </si>
  <si>
    <t>勇輔</t>
    <rPh sb="0" eb="2">
      <t>ユウスケ</t>
    </rPh>
    <phoneticPr fontId="20"/>
  </si>
  <si>
    <t>き６５</t>
  </si>
  <si>
    <t>中尾</t>
    <rPh sb="0" eb="2">
      <t>ナカオ</t>
    </rPh>
    <phoneticPr fontId="20"/>
  </si>
  <si>
    <t>慶太</t>
    <rPh sb="0" eb="2">
      <t>ケイタ</t>
    </rPh>
    <phoneticPr fontId="20"/>
  </si>
  <si>
    <t>き６６</t>
  </si>
  <si>
    <t>奥田</t>
    <rPh sb="0" eb="2">
      <t>オクダ</t>
    </rPh>
    <phoneticPr fontId="20"/>
  </si>
  <si>
    <t>響介</t>
    <rPh sb="0" eb="1">
      <t>ヒビ</t>
    </rPh>
    <rPh sb="1" eb="2">
      <t>スケ</t>
    </rPh>
    <phoneticPr fontId="20"/>
  </si>
  <si>
    <t>松井美和子</t>
    <rPh sb="0" eb="2">
      <t>マツイ</t>
    </rPh>
    <rPh sb="2" eb="5">
      <t>ミワコ</t>
    </rPh>
    <phoneticPr fontId="20"/>
  </si>
  <si>
    <t>miwako-matsui-216@hotmail.co.jp</t>
    <phoneticPr fontId="20"/>
  </si>
  <si>
    <t>ふ１</t>
    <phoneticPr fontId="20"/>
  </si>
  <si>
    <t>ふ２</t>
    <phoneticPr fontId="20"/>
  </si>
  <si>
    <t>ふ３</t>
    <phoneticPr fontId="20"/>
  </si>
  <si>
    <t>ふ４</t>
    <phoneticPr fontId="20"/>
  </si>
  <si>
    <t>ふ５</t>
    <phoneticPr fontId="20"/>
  </si>
  <si>
    <t>ふ６</t>
    <phoneticPr fontId="20"/>
  </si>
  <si>
    <t>ふ７</t>
    <phoneticPr fontId="20"/>
  </si>
  <si>
    <t>ふ８</t>
    <phoneticPr fontId="20"/>
  </si>
  <si>
    <t>ふ９</t>
    <phoneticPr fontId="20"/>
  </si>
  <si>
    <t>ふ１０</t>
    <phoneticPr fontId="20"/>
  </si>
  <si>
    <t>ふ１１</t>
    <phoneticPr fontId="20"/>
  </si>
  <si>
    <t>ふ１２</t>
    <phoneticPr fontId="20"/>
  </si>
  <si>
    <t>ふ１３</t>
    <phoneticPr fontId="20"/>
  </si>
  <si>
    <t>ふ１４</t>
    <phoneticPr fontId="20"/>
  </si>
  <si>
    <t>ふ１５</t>
    <phoneticPr fontId="20"/>
  </si>
  <si>
    <t>ふ１６</t>
    <phoneticPr fontId="20"/>
  </si>
  <si>
    <t>岡野</t>
    <rPh sb="0" eb="2">
      <t>オカノ</t>
    </rPh>
    <phoneticPr fontId="20"/>
  </si>
  <si>
    <t>羽</t>
    <rPh sb="0" eb="1">
      <t>ハネ</t>
    </rPh>
    <phoneticPr fontId="20"/>
  </si>
  <si>
    <t>ふ１７</t>
    <phoneticPr fontId="20"/>
  </si>
  <si>
    <t>宇治市</t>
    <rPh sb="0" eb="3">
      <t>ウジシ</t>
    </rPh>
    <phoneticPr fontId="20"/>
  </si>
  <si>
    <t>ふ１８</t>
    <phoneticPr fontId="20"/>
  </si>
  <si>
    <t>ふ１９</t>
    <phoneticPr fontId="20"/>
  </si>
  <si>
    <t>ふ２０</t>
    <phoneticPr fontId="20"/>
  </si>
  <si>
    <t>代表　鍵谷　浩太</t>
    <rPh sb="3" eb="5">
      <t>カギタニ</t>
    </rPh>
    <rPh sb="6" eb="8">
      <t>コウタ</t>
    </rPh>
    <phoneticPr fontId="20"/>
  </si>
  <si>
    <t>kyu-chosu0808@outlook.jp</t>
    <phoneticPr fontId="20"/>
  </si>
  <si>
    <t>グリフィンズ　</t>
    <phoneticPr fontId="20"/>
  </si>
  <si>
    <t>東近江グリフィンズ</t>
    <rPh sb="0" eb="3">
      <t>ヒガシオウミ</t>
    </rPh>
    <phoneticPr fontId="20"/>
  </si>
  <si>
    <t>鍵谷</t>
    <rPh sb="0" eb="2">
      <t>カギタニ</t>
    </rPh>
    <phoneticPr fontId="20"/>
  </si>
  <si>
    <t>浩太</t>
    <rPh sb="0" eb="2">
      <t>コウタ</t>
    </rPh>
    <phoneticPr fontId="20"/>
  </si>
  <si>
    <t>ぐ０２</t>
    <phoneticPr fontId="20"/>
  </si>
  <si>
    <t>恵亮</t>
    <rPh sb="0" eb="2">
      <t>ケイスケ</t>
    </rPh>
    <phoneticPr fontId="20"/>
  </si>
  <si>
    <t>ぐ０３</t>
    <phoneticPr fontId="20"/>
  </si>
  <si>
    <t>泰輝</t>
    <rPh sb="0" eb="2">
      <t>タイキ</t>
    </rPh>
    <phoneticPr fontId="20"/>
  </si>
  <si>
    <t>ぐ０４</t>
    <phoneticPr fontId="20"/>
  </si>
  <si>
    <t>梅本</t>
    <rPh sb="0" eb="2">
      <t>ウメモト</t>
    </rPh>
    <phoneticPr fontId="20"/>
  </si>
  <si>
    <t>彬充</t>
    <rPh sb="0" eb="1">
      <t>アキ</t>
    </rPh>
    <rPh sb="1" eb="2">
      <t>ミツ</t>
    </rPh>
    <phoneticPr fontId="20"/>
  </si>
  <si>
    <t>ぐ０５</t>
    <phoneticPr fontId="20"/>
  </si>
  <si>
    <t>浦崎</t>
    <rPh sb="0" eb="2">
      <t>ウラサキ</t>
    </rPh>
    <phoneticPr fontId="20"/>
  </si>
  <si>
    <t>康平</t>
    <rPh sb="0" eb="2">
      <t>コウヘイ</t>
    </rPh>
    <phoneticPr fontId="20"/>
  </si>
  <si>
    <t>ぐ０６</t>
    <phoneticPr fontId="20"/>
  </si>
  <si>
    <t>中山</t>
    <rPh sb="0" eb="1">
      <t>ナカ</t>
    </rPh>
    <rPh sb="1" eb="2">
      <t>ヤマ</t>
    </rPh>
    <phoneticPr fontId="20"/>
  </si>
  <si>
    <t>ぐ０７</t>
    <phoneticPr fontId="20"/>
  </si>
  <si>
    <t>照幸</t>
    <rPh sb="0" eb="2">
      <t>テルユキ</t>
    </rPh>
    <phoneticPr fontId="20"/>
  </si>
  <si>
    <t>グリフィンズ　</t>
  </si>
  <si>
    <t>ぐ０８</t>
    <phoneticPr fontId="20"/>
  </si>
  <si>
    <t>ぐ０９</t>
    <phoneticPr fontId="20"/>
  </si>
  <si>
    <t>侑暉</t>
    <rPh sb="0" eb="1">
      <t>ユウ</t>
    </rPh>
    <rPh sb="1" eb="2">
      <t>カガヤ</t>
    </rPh>
    <phoneticPr fontId="20"/>
  </si>
  <si>
    <t>ぐ１０</t>
    <phoneticPr fontId="20"/>
  </si>
  <si>
    <t>ぐ１１</t>
    <phoneticPr fontId="20"/>
  </si>
  <si>
    <t>ぐ１２</t>
    <phoneticPr fontId="20"/>
  </si>
  <si>
    <t>ぐ１３</t>
    <phoneticPr fontId="20"/>
  </si>
  <si>
    <t>ぐ１４</t>
    <phoneticPr fontId="20"/>
  </si>
  <si>
    <t>ぐ１５</t>
    <phoneticPr fontId="20"/>
  </si>
  <si>
    <t>彬弘</t>
    <rPh sb="0" eb="1">
      <t>アキ</t>
    </rPh>
    <rPh sb="1" eb="2">
      <t>ヒロ</t>
    </rPh>
    <phoneticPr fontId="20"/>
  </si>
  <si>
    <t>ぐ１６</t>
    <phoneticPr fontId="20"/>
  </si>
  <si>
    <t>ぐ１７</t>
    <phoneticPr fontId="20"/>
  </si>
  <si>
    <t>ぐ１８</t>
    <phoneticPr fontId="20"/>
  </si>
  <si>
    <t>ぐ１９</t>
    <phoneticPr fontId="20"/>
  </si>
  <si>
    <t>ぐ２０</t>
    <phoneticPr fontId="20"/>
  </si>
  <si>
    <t>ぐ２１</t>
    <phoneticPr fontId="20"/>
  </si>
  <si>
    <t>ぐ２２</t>
    <phoneticPr fontId="20"/>
  </si>
  <si>
    <t>ぐ２３</t>
    <phoneticPr fontId="20"/>
  </si>
  <si>
    <t>ぐ２４</t>
    <phoneticPr fontId="20"/>
  </si>
  <si>
    <t>将義</t>
    <rPh sb="0" eb="2">
      <t>マサヨシ</t>
    </rPh>
    <phoneticPr fontId="20"/>
  </si>
  <si>
    <t>ぐ２５</t>
    <phoneticPr fontId="20"/>
  </si>
  <si>
    <t>ぐ２６</t>
    <phoneticPr fontId="20"/>
  </si>
  <si>
    <t>ぐ２７</t>
    <phoneticPr fontId="20"/>
  </si>
  <si>
    <t>孝宜</t>
    <rPh sb="0" eb="1">
      <t>タカシ</t>
    </rPh>
    <rPh sb="1" eb="2">
      <t>ギ</t>
    </rPh>
    <phoneticPr fontId="20"/>
  </si>
  <si>
    <t>ぐ２８</t>
    <phoneticPr fontId="20"/>
  </si>
  <si>
    <t>吉野</t>
    <rPh sb="0" eb="2">
      <t>ヨシノ</t>
    </rPh>
    <phoneticPr fontId="20"/>
  </si>
  <si>
    <t>淳也</t>
    <rPh sb="0" eb="2">
      <t>ジュンヤ</t>
    </rPh>
    <phoneticPr fontId="20"/>
  </si>
  <si>
    <t>ぐ２９</t>
    <phoneticPr fontId="20"/>
  </si>
  <si>
    <t>岸田</t>
    <rPh sb="0" eb="2">
      <t>キシダ</t>
    </rPh>
    <phoneticPr fontId="20"/>
  </si>
  <si>
    <t>ぐ３０</t>
    <phoneticPr fontId="20"/>
  </si>
  <si>
    <t>ぐ３１</t>
    <phoneticPr fontId="20"/>
  </si>
  <si>
    <t>ぐ３２</t>
    <phoneticPr fontId="20"/>
  </si>
  <si>
    <t>ぐ３３</t>
    <phoneticPr fontId="20"/>
  </si>
  <si>
    <t>ぐ３４</t>
    <phoneticPr fontId="20"/>
  </si>
  <si>
    <t>卓志</t>
    <rPh sb="0" eb="2">
      <t>タカシ</t>
    </rPh>
    <phoneticPr fontId="20"/>
  </si>
  <si>
    <t>ぐ３５</t>
    <phoneticPr fontId="20"/>
  </si>
  <si>
    <t>ぐ３６</t>
    <phoneticPr fontId="20"/>
  </si>
  <si>
    <t>向井</t>
    <rPh sb="0" eb="2">
      <t>ムカイ</t>
    </rPh>
    <phoneticPr fontId="20"/>
  </si>
  <si>
    <t>章人</t>
    <rPh sb="0" eb="2">
      <t>アキト</t>
    </rPh>
    <phoneticPr fontId="20"/>
  </si>
  <si>
    <t>ぐ３７</t>
    <phoneticPr fontId="20"/>
  </si>
  <si>
    <t>安梨佐</t>
    <rPh sb="0" eb="1">
      <t>ヤス</t>
    </rPh>
    <rPh sb="1" eb="2">
      <t>ナシ</t>
    </rPh>
    <rPh sb="2" eb="3">
      <t>サ</t>
    </rPh>
    <phoneticPr fontId="20"/>
  </si>
  <si>
    <t>ぐ３８</t>
    <phoneticPr fontId="20"/>
  </si>
  <si>
    <t>荒木</t>
    <rPh sb="0" eb="2">
      <t>アラキ</t>
    </rPh>
    <phoneticPr fontId="20"/>
  </si>
  <si>
    <t>麻友</t>
    <rPh sb="0" eb="2">
      <t>マユ</t>
    </rPh>
    <phoneticPr fontId="20"/>
  </si>
  <si>
    <t>ぐ３９</t>
    <phoneticPr fontId="20"/>
  </si>
  <si>
    <t>菊地</t>
    <rPh sb="0" eb="2">
      <t>キクチ</t>
    </rPh>
    <phoneticPr fontId="20"/>
  </si>
  <si>
    <t>ぐ４０</t>
    <phoneticPr fontId="20"/>
  </si>
  <si>
    <t>瀬古</t>
    <rPh sb="0" eb="2">
      <t>セコ</t>
    </rPh>
    <phoneticPr fontId="20"/>
  </si>
  <si>
    <t>悠貴</t>
    <rPh sb="0" eb="2">
      <t>ユキ</t>
    </rPh>
    <phoneticPr fontId="20"/>
  </si>
  <si>
    <t>ぐ４１</t>
    <phoneticPr fontId="20"/>
  </si>
  <si>
    <t>鈴置</t>
    <rPh sb="0" eb="2">
      <t>スズオキ</t>
    </rPh>
    <phoneticPr fontId="20"/>
  </si>
  <si>
    <t>朋也</t>
    <rPh sb="0" eb="2">
      <t>トモヤ</t>
    </rPh>
    <phoneticPr fontId="20"/>
  </si>
  <si>
    <t>ぐ４２</t>
    <phoneticPr fontId="20"/>
  </si>
  <si>
    <t>陽子</t>
    <rPh sb="0" eb="2">
      <t>ヨウコ</t>
    </rPh>
    <phoneticPr fontId="20"/>
  </si>
  <si>
    <t>大谷</t>
    <rPh sb="0" eb="2">
      <t>オオタニ</t>
    </rPh>
    <phoneticPr fontId="20"/>
  </si>
  <si>
    <t>英江</t>
    <rPh sb="0" eb="1">
      <t>エイ</t>
    </rPh>
    <rPh sb="1" eb="2">
      <t>コウ</t>
    </rPh>
    <phoneticPr fontId="20"/>
  </si>
  <si>
    <t>代表者　森永洋介</t>
    <rPh sb="4" eb="6">
      <t>モリナガ</t>
    </rPh>
    <rPh sb="6" eb="8">
      <t>ヨウスケ</t>
    </rPh>
    <phoneticPr fontId="20"/>
  </si>
  <si>
    <t>　yosukem9@gmail.com</t>
    <phoneticPr fontId="20"/>
  </si>
  <si>
    <t>村田八日市ＴＣ</t>
  </si>
  <si>
    <t>む０１</t>
  </si>
  <si>
    <t>南井まどか</t>
  </si>
  <si>
    <t>澤田多佳美</t>
  </si>
  <si>
    <t>杉山春澄</t>
  </si>
  <si>
    <t>二上貴光</t>
  </si>
  <si>
    <t>山田義大</t>
  </si>
  <si>
    <t>大里</t>
  </si>
  <si>
    <t>哲哉</t>
  </si>
  <si>
    <t>大里哲哉</t>
  </si>
  <si>
    <t>川東真央</t>
  </si>
  <si>
    <t>む５０</t>
    <phoneticPr fontId="20"/>
  </si>
  <si>
    <t>草野</t>
    <phoneticPr fontId="20"/>
  </si>
  <si>
    <t>健一</t>
    <phoneticPr fontId="20"/>
  </si>
  <si>
    <t>草野健一</t>
    <phoneticPr fontId="20"/>
  </si>
  <si>
    <t>む５１</t>
    <phoneticPr fontId="20"/>
  </si>
  <si>
    <t>杉山</t>
    <phoneticPr fontId="20"/>
  </si>
  <si>
    <t>涼佑</t>
    <rPh sb="0" eb="1">
      <t>リョウ</t>
    </rPh>
    <rPh sb="1" eb="2">
      <t>スケ</t>
    </rPh>
    <phoneticPr fontId="20"/>
  </si>
  <si>
    <t>杉山涼佑</t>
    <rPh sb="0" eb="2">
      <t>スギヤマ</t>
    </rPh>
    <rPh sb="2" eb="3">
      <t>スズ</t>
    </rPh>
    <rPh sb="3" eb="4">
      <t>スケ</t>
    </rPh>
    <phoneticPr fontId="20"/>
  </si>
  <si>
    <t>彦根市</t>
    <phoneticPr fontId="20"/>
  </si>
  <si>
    <t>む５２</t>
    <phoneticPr fontId="20"/>
  </si>
  <si>
    <t>藤原　　まい</t>
    <phoneticPr fontId="20"/>
  </si>
  <si>
    <t>藤原まい</t>
    <rPh sb="0" eb="2">
      <t>フジワラ</t>
    </rPh>
    <phoneticPr fontId="20"/>
  </si>
  <si>
    <t>む５３</t>
    <phoneticPr fontId="20"/>
  </si>
  <si>
    <t>並河　康訓</t>
    <phoneticPr fontId="20"/>
  </si>
  <si>
    <t>並河康訓</t>
    <phoneticPr fontId="20"/>
  </si>
  <si>
    <t>近江八幡市</t>
    <phoneticPr fontId="20"/>
  </si>
  <si>
    <t>む５４</t>
    <phoneticPr fontId="20"/>
  </si>
  <si>
    <t>大塚　陽</t>
    <rPh sb="0" eb="2">
      <t>オオツカ</t>
    </rPh>
    <rPh sb="3" eb="4">
      <t>ヨウ</t>
    </rPh>
    <phoneticPr fontId="20"/>
  </si>
  <si>
    <t>大塚陽</t>
    <rPh sb="0" eb="2">
      <t>オオツカ</t>
    </rPh>
    <rPh sb="2" eb="3">
      <t>ヨウ</t>
    </rPh>
    <phoneticPr fontId="20"/>
  </si>
  <si>
    <t>む５５</t>
    <phoneticPr fontId="20"/>
  </si>
  <si>
    <t>出路</t>
    <rPh sb="0" eb="2">
      <t>デジ</t>
    </rPh>
    <phoneticPr fontId="20"/>
  </si>
  <si>
    <t>美乃</t>
  </si>
  <si>
    <t>む５６</t>
  </si>
  <si>
    <t>相坂　常朝</t>
    <phoneticPr fontId="20"/>
  </si>
  <si>
    <t>高田</t>
  </si>
  <si>
    <t>洋治</t>
  </si>
  <si>
    <t>プラチナ</t>
  </si>
  <si>
    <t>湖東プラチナ</t>
  </si>
  <si>
    <t>中野</t>
  </si>
  <si>
    <t>哲也</t>
  </si>
  <si>
    <t>ぷ０３</t>
  </si>
  <si>
    <t>羽田</t>
  </si>
  <si>
    <t>昭夫</t>
  </si>
  <si>
    <t>ぷ０４</t>
  </si>
  <si>
    <t>藤本</t>
  </si>
  <si>
    <t>昌彦</t>
  </si>
  <si>
    <t>ぷ０５</t>
  </si>
  <si>
    <t>安田</t>
  </si>
  <si>
    <t>ぷ０６</t>
  </si>
  <si>
    <t>吉田</t>
  </si>
  <si>
    <t>知司</t>
  </si>
  <si>
    <t>ぷ０７</t>
  </si>
  <si>
    <t>直八</t>
  </si>
  <si>
    <t>ぷ０８</t>
  </si>
  <si>
    <t>新屋</t>
  </si>
  <si>
    <t>正男</t>
  </si>
  <si>
    <t>ぷ０９</t>
  </si>
  <si>
    <t>保憲</t>
  </si>
  <si>
    <t>ぷ１０</t>
  </si>
  <si>
    <t>一男</t>
  </si>
  <si>
    <t>ぷ１１</t>
  </si>
  <si>
    <t>小柳</t>
  </si>
  <si>
    <t>寛明</t>
  </si>
  <si>
    <t>ぷ１２</t>
  </si>
  <si>
    <t>関塚</t>
  </si>
  <si>
    <t>清茂</t>
  </si>
  <si>
    <t>ぷ１３</t>
  </si>
  <si>
    <t>早川</t>
  </si>
  <si>
    <t>浩</t>
  </si>
  <si>
    <t>ぷ１４</t>
  </si>
  <si>
    <t>堀部</t>
  </si>
  <si>
    <t>品子</t>
  </si>
  <si>
    <t>ぷ１５</t>
  </si>
  <si>
    <t>森谷</t>
  </si>
  <si>
    <t>洋子</t>
  </si>
  <si>
    <t>ぷ１６</t>
  </si>
  <si>
    <t>田邉</t>
  </si>
  <si>
    <t>俊子</t>
  </si>
  <si>
    <t>ぷ１７</t>
  </si>
  <si>
    <t>堀川</t>
  </si>
  <si>
    <t>敬児</t>
  </si>
  <si>
    <t>ぷ１８</t>
  </si>
  <si>
    <t>本池</t>
  </si>
  <si>
    <t>清子</t>
  </si>
  <si>
    <t>ぷ１９</t>
  </si>
  <si>
    <t>晶枝</t>
  </si>
  <si>
    <t>ぷ２０</t>
  </si>
  <si>
    <t>鶴田</t>
  </si>
  <si>
    <t>進</t>
  </si>
  <si>
    <t>ぷ２１</t>
  </si>
  <si>
    <t>澤井</t>
  </si>
  <si>
    <t>恵子</t>
  </si>
  <si>
    <t>澤井恵子</t>
  </si>
  <si>
    <t>ぷ２２</t>
  </si>
  <si>
    <t>鈴木</t>
  </si>
  <si>
    <t>英夫</t>
  </si>
  <si>
    <t>ぷ３６</t>
  </si>
  <si>
    <t>鈴木英夫</t>
  </si>
  <si>
    <t>ぷ２３</t>
  </si>
  <si>
    <t>油利</t>
  </si>
  <si>
    <t>亨</t>
  </si>
  <si>
    <t>ぷ３７</t>
  </si>
  <si>
    <t>油利亨</t>
  </si>
  <si>
    <t>ぷ２４</t>
  </si>
  <si>
    <t>誠</t>
  </si>
  <si>
    <t>ぷ３８</t>
  </si>
  <si>
    <t>澤井誠</t>
  </si>
  <si>
    <t>ぷ２５</t>
  </si>
  <si>
    <t>早苗</t>
  </si>
  <si>
    <t>ぷ３９</t>
  </si>
  <si>
    <t>関塚早苗</t>
  </si>
  <si>
    <t>ぷ40</t>
  </si>
  <si>
    <t>仰倉</t>
  </si>
  <si>
    <t>隆男</t>
  </si>
  <si>
    <t>ぷ４０</t>
  </si>
  <si>
    <t>仰倉隆男</t>
  </si>
  <si>
    <t>ぷ４１</t>
  </si>
  <si>
    <t>羽生田</t>
  </si>
  <si>
    <t>羽生田正</t>
  </si>
  <si>
    <t>代表　国村 昌生</t>
    <rPh sb="3" eb="5">
      <t>クニムラ</t>
    </rPh>
    <rPh sb="6" eb="8">
      <t>マサオ</t>
    </rPh>
    <phoneticPr fontId="20"/>
  </si>
  <si>
    <t>kunimuram@sekisuijsuhi.co.jp</t>
    <phoneticPr fontId="20"/>
  </si>
  <si>
    <t>白井</t>
    <rPh sb="0" eb="2">
      <t>シライ</t>
    </rPh>
    <phoneticPr fontId="20"/>
  </si>
  <si>
    <t>秀幸</t>
    <rPh sb="0" eb="2">
      <t>ヒデユキ</t>
    </rPh>
    <phoneticPr fontId="20"/>
  </si>
  <si>
    <t>国村</t>
    <rPh sb="0" eb="2">
      <t>クニムラ</t>
    </rPh>
    <phoneticPr fontId="20"/>
  </si>
  <si>
    <t>昌生</t>
    <rPh sb="0" eb="2">
      <t>マサオ</t>
    </rPh>
    <phoneticPr fontId="20"/>
  </si>
  <si>
    <t>上原</t>
    <rPh sb="0" eb="2">
      <t>ウエハラ</t>
    </rPh>
    <phoneticPr fontId="20"/>
  </si>
  <si>
    <t>悠</t>
    <rPh sb="0" eb="1">
      <t>ユウ</t>
    </rPh>
    <phoneticPr fontId="20"/>
  </si>
  <si>
    <t>宮崎</t>
    <rPh sb="0" eb="2">
      <t>ミヤザキ</t>
    </rPh>
    <phoneticPr fontId="20"/>
  </si>
  <si>
    <t>大悟</t>
    <rPh sb="0" eb="2">
      <t>ダイゴ</t>
    </rPh>
    <phoneticPr fontId="20"/>
  </si>
  <si>
    <t>せ０７</t>
  </si>
  <si>
    <t>西垣</t>
    <rPh sb="0" eb="2">
      <t>ニシガキ</t>
    </rPh>
    <phoneticPr fontId="20"/>
  </si>
  <si>
    <t>学</t>
    <rPh sb="0" eb="1">
      <t>マナ</t>
    </rPh>
    <phoneticPr fontId="20"/>
  </si>
  <si>
    <t>大津市</t>
    <rPh sb="0" eb="2">
      <t>オオツ</t>
    </rPh>
    <rPh sb="2" eb="3">
      <t>シ</t>
    </rPh>
    <phoneticPr fontId="20"/>
  </si>
  <si>
    <t>代表　鹿野　雄大</t>
  </si>
  <si>
    <t>deer.field199199@gmail.com</t>
    <phoneticPr fontId="20"/>
  </si>
  <si>
    <t>高森</t>
  </si>
  <si>
    <t>美保</t>
  </si>
  <si>
    <t>孟</t>
  </si>
  <si>
    <t>巧</t>
  </si>
  <si>
    <t>博</t>
  </si>
  <si>
    <t>西村</t>
    <rPh sb="0" eb="2">
      <t>ニシムラ</t>
    </rPh>
    <phoneticPr fontId="20"/>
  </si>
  <si>
    <t>保乃実</t>
    <phoneticPr fontId="20"/>
  </si>
  <si>
    <t>長浜市</t>
    <rPh sb="0" eb="2">
      <t>ナガハマ</t>
    </rPh>
    <phoneticPr fontId="20"/>
  </si>
  <si>
    <t>藤居</t>
    <rPh sb="0" eb="2">
      <t>フジイ</t>
    </rPh>
    <phoneticPr fontId="20"/>
  </si>
  <si>
    <t>将隆</t>
    <rPh sb="0" eb="2">
      <t>マサタカ</t>
    </rPh>
    <phoneticPr fontId="20"/>
  </si>
  <si>
    <t>楠瀬</t>
    <rPh sb="0" eb="2">
      <t>クスセ</t>
    </rPh>
    <phoneticPr fontId="20"/>
  </si>
  <si>
    <t>正雄</t>
    <rPh sb="0" eb="2">
      <t>マサオ</t>
    </rPh>
    <phoneticPr fontId="20"/>
  </si>
  <si>
    <t>代表　片岡一寿</t>
    <rPh sb="0" eb="2">
      <t>ダイヒョウ</t>
    </rPh>
    <rPh sb="3" eb="5">
      <t>カタオカ</t>
    </rPh>
    <rPh sb="5" eb="7">
      <t>カズトシ</t>
    </rPh>
    <phoneticPr fontId="20"/>
  </si>
  <si>
    <t>ptkq67180＠yahoo.co.jp</t>
    <phoneticPr fontId="20"/>
  </si>
  <si>
    <t>う０２</t>
    <phoneticPr fontId="20"/>
  </si>
  <si>
    <t>進</t>
    <rPh sb="0" eb="1">
      <t>ススム</t>
    </rPh>
    <phoneticPr fontId="20"/>
  </si>
  <si>
    <t>末</t>
    <rPh sb="0" eb="1">
      <t>スエ</t>
    </rPh>
    <phoneticPr fontId="20"/>
  </si>
  <si>
    <t>末和也</t>
    <rPh sb="0" eb="1">
      <t>スエ</t>
    </rPh>
    <rPh sb="1" eb="3">
      <t>カズヤ</t>
    </rPh>
    <phoneticPr fontId="20"/>
  </si>
  <si>
    <t>堤内</t>
    <rPh sb="0" eb="1">
      <t>ツツミ</t>
    </rPh>
    <rPh sb="1" eb="2">
      <t>ウチ</t>
    </rPh>
    <phoneticPr fontId="20"/>
  </si>
  <si>
    <t>峰　</t>
    <phoneticPr fontId="20"/>
  </si>
  <si>
    <t>祥靖</t>
  </si>
  <si>
    <t>森</t>
    <rPh sb="0" eb="1">
      <t>モリ</t>
    </rPh>
    <phoneticPr fontId="20"/>
  </si>
  <si>
    <t>淳</t>
  </si>
  <si>
    <t>出縄</t>
    <rPh sb="0" eb="2">
      <t>イデナワ</t>
    </rPh>
    <phoneticPr fontId="20"/>
  </si>
  <si>
    <t>久子</t>
    <rPh sb="0" eb="2">
      <t>ヒサコ</t>
    </rPh>
    <phoneticPr fontId="20"/>
  </si>
  <si>
    <t>辻</t>
    <rPh sb="0" eb="1">
      <t>ツジ</t>
    </rPh>
    <phoneticPr fontId="20"/>
  </si>
  <si>
    <t>藤村</t>
    <rPh sb="0" eb="2">
      <t>フジムラ</t>
    </rPh>
    <phoneticPr fontId="20"/>
  </si>
  <si>
    <t>加代子</t>
    <rPh sb="0" eb="3">
      <t>カヨコ</t>
    </rPh>
    <phoneticPr fontId="20"/>
  </si>
  <si>
    <t>友加里</t>
    <rPh sb="0" eb="3">
      <t>ユカリ</t>
    </rPh>
    <phoneticPr fontId="20"/>
  </si>
  <si>
    <t>代表　上津慶和</t>
    <rPh sb="0" eb="2">
      <t>ダイヒョウ</t>
    </rPh>
    <rPh sb="3" eb="4">
      <t>ウワ</t>
    </rPh>
    <rPh sb="4" eb="5">
      <t>ツ</t>
    </rPh>
    <rPh sb="5" eb="7">
      <t>ヨシカズ</t>
    </rPh>
    <phoneticPr fontId="20"/>
  </si>
  <si>
    <t>smile.yu5052@gmail.com</t>
    <phoneticPr fontId="20"/>
  </si>
  <si>
    <t>アンヴァース</t>
    <phoneticPr fontId="20"/>
  </si>
  <si>
    <t>片桐</t>
    <rPh sb="0" eb="2">
      <t>カタギリ</t>
    </rPh>
    <phoneticPr fontId="20"/>
  </si>
  <si>
    <t>美里</t>
    <rPh sb="0" eb="2">
      <t>ミサト</t>
    </rPh>
    <phoneticPr fontId="20"/>
  </si>
  <si>
    <t>中川</t>
    <rPh sb="0" eb="2">
      <t>ナカガワ</t>
    </rPh>
    <phoneticPr fontId="20"/>
  </si>
  <si>
    <t>久江</t>
    <rPh sb="0" eb="2">
      <t>ヒサエ</t>
    </rPh>
    <phoneticPr fontId="20"/>
  </si>
  <si>
    <t>米澤</t>
    <rPh sb="0" eb="2">
      <t>ヨネザワ</t>
    </rPh>
    <phoneticPr fontId="20"/>
  </si>
  <si>
    <t>香澄</t>
    <rPh sb="0" eb="2">
      <t>カスミ</t>
    </rPh>
    <phoneticPr fontId="20"/>
  </si>
  <si>
    <t>上津</t>
    <rPh sb="0" eb="1">
      <t>ウワ</t>
    </rPh>
    <rPh sb="1" eb="2">
      <t>ツ</t>
    </rPh>
    <phoneticPr fontId="20"/>
  </si>
  <si>
    <t>慶和</t>
    <rPh sb="0" eb="2">
      <t>ヨシカズ</t>
    </rPh>
    <phoneticPr fontId="20"/>
  </si>
  <si>
    <t>池内</t>
    <rPh sb="0" eb="2">
      <t>イケウチ</t>
    </rPh>
    <phoneticPr fontId="20"/>
  </si>
  <si>
    <t>大道</t>
    <rPh sb="0" eb="2">
      <t>オオミチ</t>
    </rPh>
    <phoneticPr fontId="20"/>
  </si>
  <si>
    <t>猪飼</t>
    <rPh sb="0" eb="2">
      <t>イガイ</t>
    </rPh>
    <phoneticPr fontId="20"/>
  </si>
  <si>
    <t>尚輝</t>
    <rPh sb="0" eb="2">
      <t>ナオキ</t>
    </rPh>
    <phoneticPr fontId="20"/>
  </si>
  <si>
    <t>岡</t>
    <rPh sb="0" eb="1">
      <t>オカ</t>
    </rPh>
    <phoneticPr fontId="20"/>
  </si>
  <si>
    <t>栄介</t>
    <rPh sb="0" eb="1">
      <t>エイ</t>
    </rPh>
    <rPh sb="1" eb="2">
      <t>スケ</t>
    </rPh>
    <phoneticPr fontId="20"/>
  </si>
  <si>
    <t>西嶌</t>
    <phoneticPr fontId="20"/>
  </si>
  <si>
    <t>島田</t>
    <rPh sb="0" eb="2">
      <t>シマダ</t>
    </rPh>
    <phoneticPr fontId="20"/>
  </si>
  <si>
    <t>宮川</t>
    <rPh sb="0" eb="2">
      <t>ミヤガワ</t>
    </rPh>
    <phoneticPr fontId="20"/>
  </si>
  <si>
    <t>裕樹</t>
    <rPh sb="0" eb="2">
      <t>ユウキ</t>
    </rPh>
    <phoneticPr fontId="20"/>
  </si>
  <si>
    <t>渡辺</t>
    <rPh sb="0" eb="2">
      <t>ワタナベ</t>
    </rPh>
    <phoneticPr fontId="20"/>
  </si>
  <si>
    <t>智之</t>
    <rPh sb="0" eb="2">
      <t>トモノリ</t>
    </rPh>
    <phoneticPr fontId="20"/>
  </si>
  <si>
    <t>津曲</t>
    <rPh sb="0" eb="2">
      <t>ツマガリ</t>
    </rPh>
    <phoneticPr fontId="20"/>
  </si>
  <si>
    <t>崇志</t>
    <rPh sb="0" eb="2">
      <t>タカシ</t>
    </rPh>
    <phoneticPr fontId="20"/>
  </si>
  <si>
    <t>湖南市</t>
    <rPh sb="0" eb="2">
      <t>コナン</t>
    </rPh>
    <rPh sb="2" eb="3">
      <t>シ</t>
    </rPh>
    <phoneticPr fontId="20"/>
  </si>
  <si>
    <t>越智</t>
    <rPh sb="0" eb="2">
      <t>オチ</t>
    </rPh>
    <phoneticPr fontId="20"/>
  </si>
  <si>
    <t>友基</t>
    <rPh sb="0" eb="2">
      <t>トモキ</t>
    </rPh>
    <phoneticPr fontId="20"/>
  </si>
  <si>
    <t>辻本</t>
    <rPh sb="0" eb="2">
      <t>ツジモト</t>
    </rPh>
    <phoneticPr fontId="20"/>
  </si>
  <si>
    <t>将士</t>
    <rPh sb="0" eb="2">
      <t>マサシ</t>
    </rPh>
    <phoneticPr fontId="20"/>
  </si>
  <si>
    <t>原</t>
    <rPh sb="0" eb="1">
      <t>ハラ</t>
    </rPh>
    <phoneticPr fontId="20"/>
  </si>
  <si>
    <t>智則</t>
    <rPh sb="0" eb="2">
      <t>トモノリ</t>
    </rPh>
    <phoneticPr fontId="20"/>
  </si>
  <si>
    <t>石倉</t>
    <rPh sb="0" eb="2">
      <t>イシクラ</t>
    </rPh>
    <phoneticPr fontId="20"/>
  </si>
  <si>
    <t>ピーター</t>
    <phoneticPr fontId="20"/>
  </si>
  <si>
    <t>リーダー</t>
    <phoneticPr fontId="20"/>
  </si>
  <si>
    <t>鍋内</t>
    <rPh sb="0" eb="2">
      <t>ナベウチ</t>
    </rPh>
    <phoneticPr fontId="20"/>
  </si>
  <si>
    <t>雄樹</t>
    <rPh sb="0" eb="2">
      <t>ユウキ</t>
    </rPh>
    <phoneticPr fontId="20"/>
  </si>
  <si>
    <t>石内</t>
    <rPh sb="0" eb="2">
      <t>イシウチ</t>
    </rPh>
    <phoneticPr fontId="20"/>
  </si>
  <si>
    <t>伸幸</t>
    <rPh sb="0" eb="2">
      <t>ノブユキ</t>
    </rPh>
    <phoneticPr fontId="20"/>
  </si>
  <si>
    <t>靖之</t>
    <rPh sb="0" eb="1">
      <t>セイ</t>
    </rPh>
    <rPh sb="1" eb="2">
      <t>ユキ</t>
    </rPh>
    <phoneticPr fontId="20"/>
  </si>
  <si>
    <t>橋爪</t>
    <rPh sb="0" eb="2">
      <t>ハシヅメ</t>
    </rPh>
    <phoneticPr fontId="20"/>
  </si>
  <si>
    <t>佳祐</t>
    <rPh sb="0" eb="2">
      <t>ケイスケ</t>
    </rPh>
    <phoneticPr fontId="20"/>
  </si>
  <si>
    <t>こ０７</t>
  </si>
  <si>
    <t>個人登録</t>
    <rPh sb="0" eb="2">
      <t>コジン</t>
    </rPh>
    <rPh sb="2" eb="4">
      <t>トウロク</t>
    </rPh>
    <phoneticPr fontId="20"/>
  </si>
  <si>
    <t>け４１</t>
  </si>
  <si>
    <t>日高</t>
    <rPh sb="0" eb="2">
      <t>ヒダカ</t>
    </rPh>
    <phoneticPr fontId="20"/>
  </si>
  <si>
    <t>眞規子</t>
    <rPh sb="0" eb="3">
      <t>マキコ</t>
    </rPh>
    <phoneticPr fontId="20"/>
  </si>
  <si>
    <t>竜平</t>
  </si>
  <si>
    <t>寺元</t>
  </si>
  <si>
    <t>翔太</t>
  </si>
  <si>
    <t>知里</t>
  </si>
  <si>
    <t>末木</t>
  </si>
  <si>
    <t>久美子</t>
  </si>
  <si>
    <t>垂井町</t>
  </si>
  <si>
    <t>ぐ４３</t>
    <phoneticPr fontId="20"/>
  </si>
  <si>
    <t>寿人</t>
    <rPh sb="0" eb="2">
      <t>ヒサト</t>
    </rPh>
    <phoneticPr fontId="20"/>
  </si>
  <si>
    <t>ぐ４４</t>
    <phoneticPr fontId="20"/>
  </si>
  <si>
    <t>山口</t>
    <rPh sb="0" eb="2">
      <t>ヤマグチ</t>
    </rPh>
    <phoneticPr fontId="20"/>
  </si>
  <si>
    <t>千恵</t>
    <rPh sb="0" eb="2">
      <t>チエ</t>
    </rPh>
    <phoneticPr fontId="20"/>
  </si>
  <si>
    <t>け４２</t>
  </si>
  <si>
    <t>榎本</t>
    <rPh sb="0" eb="2">
      <t>エノモト</t>
    </rPh>
    <phoneticPr fontId="20"/>
  </si>
  <si>
    <t>匡秀</t>
    <rPh sb="0" eb="2">
      <t>タダヒデ</t>
    </rPh>
    <phoneticPr fontId="20"/>
  </si>
  <si>
    <t>う４８</t>
  </si>
  <si>
    <t>松本</t>
    <rPh sb="0" eb="2">
      <t>マツモト</t>
    </rPh>
    <phoneticPr fontId="20"/>
  </si>
  <si>
    <t>美緒</t>
    <rPh sb="0" eb="2">
      <t>ミオ</t>
    </rPh>
    <phoneticPr fontId="20"/>
  </si>
  <si>
    <t>う４９</t>
  </si>
  <si>
    <t>牛道</t>
    <rPh sb="0" eb="1">
      <t>ウシ</t>
    </rPh>
    <rPh sb="1" eb="2">
      <t>ミチ</t>
    </rPh>
    <phoneticPr fontId="20"/>
  </si>
  <si>
    <t>雄介</t>
    <rPh sb="0" eb="2">
      <t>ユウスケ</t>
    </rPh>
    <phoneticPr fontId="20"/>
  </si>
  <si>
    <t>あん０１</t>
    <phoneticPr fontId="20"/>
  </si>
  <si>
    <t>あん０２</t>
    <phoneticPr fontId="20"/>
  </si>
  <si>
    <t>あん０３</t>
  </si>
  <si>
    <t>あん０４</t>
  </si>
  <si>
    <t>あん０５</t>
  </si>
  <si>
    <t>あん０６</t>
  </si>
  <si>
    <t>あん０７</t>
  </si>
  <si>
    <t>あん０８</t>
  </si>
  <si>
    <t>あん０９</t>
  </si>
  <si>
    <t>あん１０</t>
  </si>
  <si>
    <t>あん１１</t>
  </si>
  <si>
    <t>あん１２</t>
  </si>
  <si>
    <t>あん１３</t>
  </si>
  <si>
    <t>あん１４</t>
  </si>
  <si>
    <t>あん１５</t>
  </si>
  <si>
    <t>あん１６</t>
  </si>
  <si>
    <t>あん１７</t>
  </si>
  <si>
    <t>あん１８</t>
  </si>
  <si>
    <t>あん１９</t>
  </si>
  <si>
    <t>あん２０</t>
  </si>
  <si>
    <t>あん２１</t>
  </si>
  <si>
    <t>あん２２</t>
  </si>
  <si>
    <t>あん２３</t>
  </si>
  <si>
    <t>あん２４</t>
  </si>
  <si>
    <t>あん２５</t>
  </si>
  <si>
    <t>あん２６</t>
  </si>
  <si>
    <t>あん２７</t>
  </si>
  <si>
    <t>第15回青葉メディカル杯ダブルス</t>
    <rPh sb="0" eb="1">
      <t>ダイ</t>
    </rPh>
    <rPh sb="3" eb="4">
      <t>カイ</t>
    </rPh>
    <rPh sb="4" eb="6">
      <t>アオバ</t>
    </rPh>
    <rPh sb="11" eb="12">
      <t>ハイ</t>
    </rPh>
    <phoneticPr fontId="20"/>
  </si>
  <si>
    <t>う４６</t>
    <phoneticPr fontId="20"/>
  </si>
  <si>
    <t>第15回東近江市青葉メディカル杯ダブルス　</t>
    <rPh sb="8" eb="10">
      <t>アオバ</t>
    </rPh>
    <rPh sb="15" eb="16">
      <t>ハイ</t>
    </rPh>
    <phoneticPr fontId="20"/>
  </si>
  <si>
    <t>け２３</t>
    <phoneticPr fontId="20"/>
  </si>
  <si>
    <t>田中</t>
    <rPh sb="0" eb="2">
      <t>タナカ</t>
    </rPh>
    <phoneticPr fontId="20"/>
  </si>
  <si>
    <t>け２０</t>
    <phoneticPr fontId="20"/>
  </si>
  <si>
    <t>う３７</t>
    <phoneticPr fontId="20"/>
  </si>
  <si>
    <t>け２４</t>
    <phoneticPr fontId="20"/>
  </si>
  <si>
    <t>ぷ１４</t>
    <phoneticPr fontId="20"/>
  </si>
  <si>
    <t>て０４</t>
    <phoneticPr fontId="20"/>
  </si>
  <si>
    <t>て０５</t>
    <phoneticPr fontId="20"/>
  </si>
  <si>
    <t>１セットマッチ（６-６タイブレーク）ノーアド方式</t>
    <rPh sb="22" eb="24">
      <t>ホウシキ</t>
    </rPh>
    <phoneticPr fontId="20"/>
  </si>
  <si>
    <t>け０６</t>
    <phoneticPr fontId="20"/>
  </si>
  <si>
    <t>け３３</t>
    <phoneticPr fontId="20"/>
  </si>
  <si>
    <t>け１２</t>
    <phoneticPr fontId="20"/>
  </si>
  <si>
    <t>富永</t>
    <rPh sb="0" eb="2">
      <t>トミナガ</t>
    </rPh>
    <phoneticPr fontId="20"/>
  </si>
  <si>
    <t>む１６</t>
    <phoneticPr fontId="20"/>
  </si>
  <si>
    <t>む１４</t>
    <phoneticPr fontId="20"/>
  </si>
  <si>
    <t>ぷ０３</t>
    <phoneticPr fontId="20"/>
  </si>
  <si>
    <t>青井</t>
    <rPh sb="0" eb="2">
      <t>アオイ</t>
    </rPh>
    <phoneticPr fontId="20"/>
  </si>
  <si>
    <t>こ０３</t>
    <phoneticPr fontId="20"/>
  </si>
  <si>
    <t>こ０２</t>
    <phoneticPr fontId="20"/>
  </si>
  <si>
    <t>て１２</t>
    <phoneticPr fontId="20"/>
  </si>
  <si>
    <t>あん１５</t>
    <phoneticPr fontId="20"/>
  </si>
  <si>
    <t>あん１７</t>
    <phoneticPr fontId="20"/>
  </si>
  <si>
    <t>あん１２</t>
    <phoneticPr fontId="20"/>
  </si>
  <si>
    <t>あん１４</t>
    <phoneticPr fontId="20"/>
  </si>
  <si>
    <t>あん０７</t>
    <phoneticPr fontId="20"/>
  </si>
  <si>
    <t>あん０４</t>
    <phoneticPr fontId="20"/>
  </si>
  <si>
    <t>あん０８</t>
    <phoneticPr fontId="20"/>
  </si>
  <si>
    <t>あん０６</t>
    <phoneticPr fontId="20"/>
  </si>
  <si>
    <t>あん２２</t>
    <phoneticPr fontId="20"/>
  </si>
  <si>
    <t>む０３</t>
    <phoneticPr fontId="20"/>
  </si>
  <si>
    <t>奥内</t>
    <rPh sb="0" eb="2">
      <t>オクウチ</t>
    </rPh>
    <phoneticPr fontId="20"/>
  </si>
  <si>
    <t>遠池</t>
    <rPh sb="0" eb="1">
      <t>トオ</t>
    </rPh>
    <rPh sb="1" eb="2">
      <t>イケ</t>
    </rPh>
    <phoneticPr fontId="20"/>
  </si>
  <si>
    <t>男子Ｂ＆ＯＶ55</t>
    <rPh sb="0" eb="2">
      <t>ダンシ</t>
    </rPh>
    <phoneticPr fontId="20"/>
  </si>
  <si>
    <t>女子Ｂ＆OV55</t>
    <rPh sb="0" eb="2">
      <t>ジョシ</t>
    </rPh>
    <phoneticPr fontId="20"/>
  </si>
  <si>
    <t>予選・本戦とも　８ゲームマッチ（8-8タイブレーク）ノーアド方式</t>
    <rPh sb="0" eb="2">
      <t>ヨセン</t>
    </rPh>
    <rPh sb="3" eb="5">
      <t>ホンセン</t>
    </rPh>
    <phoneticPr fontId="20"/>
  </si>
  <si>
    <t>８ゲームマッチ（８-８タイブレーク）ノーアド方式</t>
    <rPh sb="22" eb="24">
      <t>ホウシキ</t>
    </rPh>
    <phoneticPr fontId="20"/>
  </si>
  <si>
    <t>ひばり公園　ドームA・Ｂ　11：00までに本部に出席を届ける</t>
    <phoneticPr fontId="20"/>
  </si>
  <si>
    <t>ひばり公園　ドームA・Ｂ　8：45までに本部に出席を届ける</t>
    <phoneticPr fontId="20"/>
  </si>
  <si>
    <t>女子A級</t>
    <rPh sb="0" eb="2">
      <t>ジョシ</t>
    </rPh>
    <rPh sb="3" eb="4">
      <t>キュウ</t>
    </rPh>
    <phoneticPr fontId="20"/>
  </si>
  <si>
    <t>堀部</t>
    <rPh sb="0" eb="2">
      <t>ホリベ</t>
    </rPh>
    <phoneticPr fontId="20"/>
  </si>
  <si>
    <t>男子A級</t>
    <rPh sb="0" eb="2">
      <t>ダンシ</t>
    </rPh>
    <rPh sb="3" eb="4">
      <t>キュウ</t>
    </rPh>
    <phoneticPr fontId="20"/>
  </si>
  <si>
    <t>順位決定方法　①完了試合数　②勝ち数　③直接対決　④取得ゲーム率　⑤くじ引き</t>
    <rPh sb="0" eb="2">
      <t>ジュンイ</t>
    </rPh>
    <rPh sb="2" eb="4">
      <t>ケッテイ</t>
    </rPh>
    <rPh sb="4" eb="6">
      <t>ホウホウ</t>
    </rPh>
    <rPh sb="8" eb="13">
      <t>カンリョウシアイスウ</t>
    </rPh>
    <rPh sb="15" eb="16">
      <t>カ</t>
    </rPh>
    <rPh sb="17" eb="18">
      <t>スウ</t>
    </rPh>
    <rPh sb="20" eb="24">
      <t>チョクセツタイケツ</t>
    </rPh>
    <rPh sb="26" eb="28">
      <t>シュトク</t>
    </rPh>
    <rPh sb="31" eb="32">
      <t>リツ</t>
    </rPh>
    <rPh sb="36" eb="37">
      <t>ビ</t>
    </rPh>
    <phoneticPr fontId="20"/>
  </si>
  <si>
    <t>３位決定戦</t>
    <rPh sb="1" eb="2">
      <t>イ</t>
    </rPh>
    <rPh sb="2" eb="5">
      <t>ケッテイセン</t>
    </rPh>
    <phoneticPr fontId="20"/>
  </si>
  <si>
    <t>丸付き数字は
試合順番</t>
    <phoneticPr fontId="20"/>
  </si>
  <si>
    <t>ひばり公園　外A～Ｄ　８：４５までに本部に出席を届ける</t>
    <rPh sb="3" eb="5">
      <t>コウエン</t>
    </rPh>
    <rPh sb="6" eb="7">
      <t>ソト</t>
    </rPh>
    <rPh sb="18" eb="20">
      <t>ホンブ</t>
    </rPh>
    <rPh sb="21" eb="23">
      <t>シュッセキ</t>
    </rPh>
    <rPh sb="24" eb="25">
      <t>トド</t>
    </rPh>
    <phoneticPr fontId="20"/>
  </si>
  <si>
    <r>
      <rPr>
        <b/>
        <sz val="16"/>
        <color indexed="17"/>
        <rFont val="ＭＳ Ｐゴシック"/>
        <family val="3"/>
        <charset val="128"/>
      </rPr>
      <t>すこやかの杜</t>
    </r>
    <r>
      <rPr>
        <b/>
        <sz val="16"/>
        <color indexed="8"/>
        <rFont val="ＭＳ Ｐゴシック"/>
        <family val="3"/>
        <charset val="128"/>
      </rPr>
      <t>　A・Ｂ　8：45までに本部に出席を届ける</t>
    </r>
  </si>
  <si>
    <t>➇</t>
    <phoneticPr fontId="20"/>
  </si>
  <si>
    <t>➅</t>
    <phoneticPr fontId="20"/>
  </si>
  <si>
    <t>岡川・奥内</t>
    <rPh sb="0" eb="2">
      <t>オカガワ</t>
    </rPh>
    <rPh sb="3" eb="5">
      <t>オクウチ</t>
    </rPh>
    <phoneticPr fontId="20"/>
  </si>
  <si>
    <t>鍵谷・浅田</t>
    <rPh sb="0" eb="2">
      <t>カギタニ</t>
    </rPh>
    <rPh sb="3" eb="5">
      <t>アサダ</t>
    </rPh>
    <phoneticPr fontId="20"/>
  </si>
  <si>
    <t>猪飼・山本</t>
    <rPh sb="0" eb="2">
      <t>イカイ</t>
    </rPh>
    <rPh sb="3" eb="5">
      <t>ヤマモト</t>
    </rPh>
    <phoneticPr fontId="20"/>
  </si>
  <si>
    <t>上津・西嶌</t>
    <rPh sb="0" eb="1">
      <t>ウエ</t>
    </rPh>
    <rPh sb="1" eb="2">
      <t>ツ</t>
    </rPh>
    <rPh sb="3" eb="5">
      <t>ニシジマ</t>
    </rPh>
    <phoneticPr fontId="20"/>
  </si>
  <si>
    <t>3勝</t>
    <rPh sb="1" eb="2">
      <t>ショウ</t>
    </rPh>
    <phoneticPr fontId="20"/>
  </si>
  <si>
    <t>0敗</t>
    <rPh sb="1" eb="2">
      <t>ハイ</t>
    </rPh>
    <phoneticPr fontId="20"/>
  </si>
  <si>
    <t>1位</t>
    <rPh sb="1" eb="2">
      <t>イ</t>
    </rPh>
    <phoneticPr fontId="20"/>
  </si>
  <si>
    <t>1勝</t>
    <rPh sb="1" eb="2">
      <t>ショウ</t>
    </rPh>
    <phoneticPr fontId="20"/>
  </si>
  <si>
    <t>2敗</t>
    <rPh sb="1" eb="2">
      <t>ハイ</t>
    </rPh>
    <phoneticPr fontId="20"/>
  </si>
  <si>
    <t>3位</t>
    <rPh sb="1" eb="2">
      <t>イ</t>
    </rPh>
    <phoneticPr fontId="20"/>
  </si>
  <si>
    <t>2勝</t>
    <rPh sb="1" eb="2">
      <t>ショウ</t>
    </rPh>
    <phoneticPr fontId="20"/>
  </si>
  <si>
    <t>1敗</t>
    <rPh sb="1" eb="2">
      <t>ハイ</t>
    </rPh>
    <phoneticPr fontId="20"/>
  </si>
  <si>
    <t>2位</t>
    <rPh sb="1" eb="2">
      <t>イ</t>
    </rPh>
    <phoneticPr fontId="20"/>
  </si>
  <si>
    <t>4位</t>
    <rPh sb="1" eb="2">
      <t>イ</t>
    </rPh>
    <phoneticPr fontId="20"/>
  </si>
  <si>
    <t>⑨</t>
    <phoneticPr fontId="20"/>
  </si>
  <si>
    <t>藤井・遠池</t>
    <rPh sb="0" eb="2">
      <t>フジイ</t>
    </rPh>
    <rPh sb="3" eb="4">
      <t>トオ</t>
    </rPh>
    <rPh sb="4" eb="5">
      <t>イケ</t>
    </rPh>
    <phoneticPr fontId="20"/>
  </si>
  <si>
    <t>原・ピーター</t>
    <rPh sb="0" eb="1">
      <t>ハラ</t>
    </rPh>
    <phoneticPr fontId="20"/>
  </si>
  <si>
    <t>津曲・辻本</t>
    <rPh sb="0" eb="2">
      <t>ツマガリ</t>
    </rPh>
    <rPh sb="3" eb="5">
      <t>ツジモト</t>
    </rPh>
    <phoneticPr fontId="20"/>
  </si>
  <si>
    <t>岡・寺本</t>
    <rPh sb="0" eb="1">
      <t>オカ</t>
    </rPh>
    <rPh sb="2" eb="4">
      <t>テラモト</t>
    </rPh>
    <phoneticPr fontId="20"/>
  </si>
  <si>
    <t>4勝</t>
    <rPh sb="1" eb="2">
      <t>ショウ</t>
    </rPh>
    <phoneticPr fontId="20"/>
  </si>
  <si>
    <t>⑦</t>
    <phoneticPr fontId="20"/>
  </si>
  <si>
    <t>8-5</t>
    <phoneticPr fontId="20"/>
  </si>
  <si>
    <t>8-2</t>
    <phoneticPr fontId="20"/>
  </si>
  <si>
    <t>8-6</t>
    <phoneticPr fontId="20"/>
  </si>
  <si>
    <t>⑦</t>
    <phoneticPr fontId="20"/>
  </si>
  <si>
    <t>4位</t>
    <rPh sb="1" eb="2">
      <t>イ</t>
    </rPh>
    <phoneticPr fontId="20"/>
  </si>
  <si>
    <t>5位</t>
    <rPh sb="1" eb="2">
      <t>イ</t>
    </rPh>
    <phoneticPr fontId="20"/>
  </si>
  <si>
    <t>3位</t>
    <rPh sb="1" eb="2">
      <t>イ</t>
    </rPh>
    <phoneticPr fontId="20"/>
  </si>
  <si>
    <t>2勝</t>
    <rPh sb="1" eb="2">
      <t>ショウ</t>
    </rPh>
    <phoneticPr fontId="20"/>
  </si>
  <si>
    <t>3敗</t>
    <rPh sb="1" eb="2">
      <t>パイ</t>
    </rPh>
    <phoneticPr fontId="20"/>
  </si>
  <si>
    <t>6位</t>
    <rPh sb="1" eb="2">
      <t>イ</t>
    </rPh>
    <phoneticPr fontId="20"/>
  </si>
  <si>
    <t>4勝</t>
    <rPh sb="1" eb="2">
      <t>ショウ</t>
    </rPh>
    <phoneticPr fontId="20"/>
  </si>
  <si>
    <t>1敗</t>
    <rPh sb="1" eb="2">
      <t>パイ</t>
    </rPh>
    <phoneticPr fontId="20"/>
  </si>
  <si>
    <t>2位</t>
    <rPh sb="1" eb="2">
      <t>イ</t>
    </rPh>
    <phoneticPr fontId="20"/>
  </si>
  <si>
    <t>8-1</t>
    <phoneticPr fontId="20"/>
  </si>
  <si>
    <t>女子Ｂ級＆OV55 優勝　　　　　　　　　　　　　　　　準優勝　　　　　　　　　　　　　　　　　　　　3位</t>
    <rPh sb="0" eb="2">
      <t>ジョシ</t>
    </rPh>
    <rPh sb="3" eb="4">
      <t>キュウ</t>
    </rPh>
    <rPh sb="10" eb="12">
      <t>ユウショウ</t>
    </rPh>
    <rPh sb="28" eb="31">
      <t>ジュンユウショウ</t>
    </rPh>
    <rPh sb="52" eb="53">
      <t>イ</t>
    </rPh>
    <phoneticPr fontId="20"/>
  </si>
  <si>
    <t>男子Ｂ級＆OV55 優勝　　　　　　　　　　　　　　　　準優勝　　　　　　　　　　　　　　　　　　　　3位</t>
    <rPh sb="0" eb="2">
      <t>ダンシ</t>
    </rPh>
    <rPh sb="3" eb="4">
      <t>キュウ</t>
    </rPh>
    <rPh sb="10" eb="12">
      <t>ユウショウ</t>
    </rPh>
    <rPh sb="28" eb="31">
      <t>ジュンユウショウ</t>
    </rPh>
    <rPh sb="52" eb="53">
      <t>イ</t>
    </rPh>
    <phoneticPr fontId="20"/>
  </si>
  <si>
    <t>野村・谷口</t>
    <rPh sb="0" eb="2">
      <t>ノムラ</t>
    </rPh>
    <rPh sb="3" eb="5">
      <t>タニグチ</t>
    </rPh>
    <phoneticPr fontId="20"/>
  </si>
  <si>
    <t>ＴＤＣ</t>
    <phoneticPr fontId="20"/>
  </si>
  <si>
    <t>辰巳・森永　　　　　　　　　　　　　　　　　川並・小澤</t>
    <rPh sb="0" eb="2">
      <t>タツミ</t>
    </rPh>
    <rPh sb="3" eb="5">
      <t>モリナガ</t>
    </rPh>
    <rPh sb="22" eb="24">
      <t>カワナミ</t>
    </rPh>
    <rPh sb="25" eb="27">
      <t>コザワ</t>
    </rPh>
    <phoneticPr fontId="20"/>
  </si>
  <si>
    <t>村田八日市ＴＣ　　　　　　　　　　　　　　　　Ｋテニスカレッジ</t>
    <rPh sb="0" eb="2">
      <t>ムラタ</t>
    </rPh>
    <rPh sb="2" eb="5">
      <t>ヨウカイチ</t>
    </rPh>
    <phoneticPr fontId="20"/>
  </si>
  <si>
    <t>9-8</t>
    <phoneticPr fontId="20"/>
  </si>
  <si>
    <t>➇</t>
    <phoneticPr fontId="20"/>
  </si>
  <si>
    <t>8-4</t>
    <phoneticPr fontId="20"/>
  </si>
  <si>
    <t>⑨</t>
    <phoneticPr fontId="20"/>
  </si>
  <si>
    <t>2019.10.27</t>
    <phoneticPr fontId="20"/>
  </si>
  <si>
    <t>男子A級　優勝　浅田・鍵谷（グリフィンズ）　準優勝　山本・猪飼（アンヴァーズ）　　　3位　藤井・通池（グリフィンズ）　　4位　寺本・岡（アンヴァーズ）</t>
    <rPh sb="0" eb="2">
      <t>ダンシ</t>
    </rPh>
    <rPh sb="3" eb="4">
      <t>キュウ</t>
    </rPh>
    <rPh sb="5" eb="7">
      <t>ユウショウ</t>
    </rPh>
    <rPh sb="8" eb="10">
      <t>アサダ</t>
    </rPh>
    <rPh sb="11" eb="13">
      <t>カギタニ</t>
    </rPh>
    <rPh sb="22" eb="25">
      <t>ジュンユウショウ</t>
    </rPh>
    <rPh sb="26" eb="28">
      <t>ヤマモト</t>
    </rPh>
    <rPh sb="29" eb="31">
      <t>イカイ</t>
    </rPh>
    <rPh sb="43" eb="44">
      <t>イ</t>
    </rPh>
    <rPh sb="45" eb="47">
      <t>フジイ</t>
    </rPh>
    <rPh sb="48" eb="49">
      <t>トオ</t>
    </rPh>
    <rPh sb="49" eb="50">
      <t>イケ</t>
    </rPh>
    <rPh sb="61" eb="62">
      <t>イ</t>
    </rPh>
    <rPh sb="63" eb="65">
      <t>テラモト</t>
    </rPh>
    <rPh sb="66" eb="67">
      <t>オカ</t>
    </rPh>
    <phoneticPr fontId="20"/>
  </si>
  <si>
    <t>女子Ａ級　優勝　岡野・大野　　　　　　　　準優勝　三代・土肥　　　　　　　　３位　松井・竹下
　　　　　　　　　　　（フレンズ）　　　　　　　　　　　　　（フレンズ）　　　　　　　　（フレンズ・うさかめ）</t>
    <rPh sb="0" eb="2">
      <t>ジョシ</t>
    </rPh>
    <rPh sb="3" eb="4">
      <t>キュウ</t>
    </rPh>
    <rPh sb="5" eb="7">
      <t>ユウショウ</t>
    </rPh>
    <rPh sb="8" eb="10">
      <t>オカノ</t>
    </rPh>
    <rPh sb="11" eb="13">
      <t>オオノ</t>
    </rPh>
    <rPh sb="21" eb="24">
      <t>ジュンユウショウ</t>
    </rPh>
    <rPh sb="25" eb="27">
      <t>ミシロ</t>
    </rPh>
    <rPh sb="28" eb="30">
      <t>ドヒ</t>
    </rPh>
    <rPh sb="39" eb="40">
      <t>イ</t>
    </rPh>
    <rPh sb="41" eb="43">
      <t>マツイ</t>
    </rPh>
    <rPh sb="44" eb="46">
      <t>タケシタ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</si>
</sst>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&quot;人&quot;"/>
    <numFmt numFmtId="177" formatCode="0_);[Red]\(0\)"/>
    <numFmt numFmtId="178" formatCode="#&quot;位&quot;"/>
    <numFmt numFmtId="179" formatCode="0&quot;勝&quot;"/>
    <numFmt numFmtId="180" formatCode="0&quot;敗&quot;"/>
    <numFmt numFmtId="181" formatCode="0.000"/>
  </numFmts>
  <fonts count="54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MS PGothic"/>
      <family val="3"/>
      <charset val="128"/>
    </font>
    <font>
      <b/>
      <sz val="16"/>
      <color indexed="17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rgb="FF000000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92D05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rgb="FF000000"/>
      <name val="MS PGothic"/>
      <family val="3"/>
      <charset val="128"/>
    </font>
    <font>
      <b/>
      <sz val="11"/>
      <color theme="1"/>
      <name val="MS PGothic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</font>
    <font>
      <b/>
      <sz val="10"/>
      <color rgb="FF00206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sz val="10"/>
      <color rgb="FF00B050"/>
      <name val="ＭＳ Ｐゴシック"/>
      <family val="3"/>
      <charset val="128"/>
    </font>
    <font>
      <b/>
      <sz val="9"/>
      <color rgb="FF00206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37">
    <xf numFmtId="0" fontId="0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2" borderId="1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6" fontId="19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</cellStyleXfs>
  <cellXfs count="1055">
    <xf numFmtId="0" fontId="0" fillId="0" borderId="0" xfId="0">
      <alignment vertical="center"/>
    </xf>
    <xf numFmtId="0" fontId="3" fillId="0" borderId="0" xfId="36" applyFont="1">
      <alignment vertical="center"/>
    </xf>
    <xf numFmtId="0" fontId="5" fillId="0" borderId="0" xfId="36" applyFo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 applyProtection="1">
      <alignment vertical="center" shrinkToFit="1"/>
      <protection locked="0"/>
    </xf>
    <xf numFmtId="0" fontId="1" fillId="0" borderId="12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12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178" fontId="1" fillId="0" borderId="0" xfId="0" applyNumberFormat="1" applyFont="1" applyAlignment="1">
      <alignment horizontal="right" vertical="center" shrinkToFit="1"/>
    </xf>
    <xf numFmtId="0" fontId="1" fillId="0" borderId="14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11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8" fontId="1" fillId="0" borderId="0" xfId="0" applyNumberFormat="1" applyFont="1" applyFill="1" applyBorder="1" applyAlignment="1">
      <alignment horizontal="right" vertical="center" shrinkToFit="1"/>
    </xf>
    <xf numFmtId="0" fontId="1" fillId="0" borderId="6" xfId="0" applyNumberFormat="1" applyFont="1" applyFill="1" applyBorder="1" applyAlignment="1" applyProtection="1">
      <alignment vertical="center" shrinkToFit="1"/>
      <protection locked="0"/>
    </xf>
    <xf numFmtId="2" fontId="1" fillId="0" borderId="6" xfId="0" applyNumberFormat="1" applyFont="1" applyFill="1" applyBorder="1" applyAlignment="1">
      <alignment horizontal="center" vertical="center" shrinkToFit="1"/>
    </xf>
    <xf numFmtId="178" fontId="1" fillId="0" borderId="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0" borderId="17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NumberFormat="1" applyFont="1" applyFill="1" applyBorder="1" applyAlignment="1">
      <alignment vertical="center" shrinkToFit="1"/>
    </xf>
    <xf numFmtId="0" fontId="1" fillId="0" borderId="6" xfId="0" applyNumberFormat="1" applyFont="1" applyFill="1" applyBorder="1" applyAlignment="1">
      <alignment horizontal="left" vertical="center" shrinkToFit="1"/>
    </xf>
    <xf numFmtId="0" fontId="1" fillId="0" borderId="18" xfId="0" applyNumberFormat="1" applyFont="1" applyFill="1" applyBorder="1" applyAlignment="1">
      <alignment vertical="center" shrinkToFit="1"/>
    </xf>
    <xf numFmtId="0" fontId="1" fillId="0" borderId="19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4" fillId="0" borderId="0" xfId="36" applyFont="1">
      <alignment vertical="center"/>
    </xf>
    <xf numFmtId="0" fontId="3" fillId="0" borderId="0" xfId="30" applyFont="1">
      <alignment vertical="center"/>
    </xf>
    <xf numFmtId="0" fontId="1" fillId="0" borderId="0" xfId="24" applyFont="1">
      <alignment vertical="center"/>
    </xf>
    <xf numFmtId="0" fontId="25" fillId="0" borderId="0" xfId="0" applyFont="1" applyAlignment="1">
      <alignment horizontal="center" vertical="center"/>
    </xf>
    <xf numFmtId="0" fontId="1" fillId="0" borderId="0" xfId="8" applyFont="1" applyAlignment="1">
      <alignment horizontal="left"/>
    </xf>
    <xf numFmtId="0" fontId="1" fillId="0" borderId="0" xfId="24" applyFont="1" applyAlignment="1">
      <alignment horizontal="center" vertical="center"/>
    </xf>
    <xf numFmtId="0" fontId="1" fillId="0" borderId="0" xfId="28" applyFont="1">
      <alignment vertical="center"/>
    </xf>
    <xf numFmtId="0" fontId="1" fillId="0" borderId="0" xfId="8" applyFont="1">
      <alignment vertical="center"/>
    </xf>
    <xf numFmtId="0" fontId="1" fillId="0" borderId="0" xfId="8" applyFont="1" applyAlignment="1">
      <alignment horizontal="center" vertical="center"/>
    </xf>
    <xf numFmtId="0" fontId="3" fillId="0" borderId="0" xfId="0" applyFont="1">
      <alignment vertical="center"/>
    </xf>
    <xf numFmtId="0" fontId="26" fillId="0" borderId="0" xfId="0" applyFont="1">
      <alignment vertical="center"/>
    </xf>
    <xf numFmtId="0" fontId="3" fillId="0" borderId="0" xfId="31" applyFont="1">
      <alignment vertical="center"/>
    </xf>
    <xf numFmtId="0" fontId="3" fillId="0" borderId="0" xfId="31" applyFont="1" applyAlignment="1">
      <alignment horizontal="center" vertical="center"/>
    </xf>
    <xf numFmtId="0" fontId="1" fillId="0" borderId="0" xfId="0" applyFont="1" applyAlignment="1"/>
    <xf numFmtId="176" fontId="3" fillId="0" borderId="0" xfId="31" applyNumberFormat="1" applyFont="1">
      <alignment vertical="center"/>
    </xf>
    <xf numFmtId="0" fontId="1" fillId="0" borderId="0" xfId="31" applyFont="1">
      <alignment vertical="center"/>
    </xf>
    <xf numFmtId="0" fontId="1" fillId="0" borderId="0" xfId="31" applyFont="1" applyAlignment="1">
      <alignment horizontal="center" vertical="center"/>
    </xf>
    <xf numFmtId="10" fontId="3" fillId="0" borderId="0" xfId="31" applyNumberFormat="1" applyFont="1" applyAlignment="1">
      <alignment horizontal="center" vertical="center"/>
    </xf>
    <xf numFmtId="0" fontId="6" fillId="0" borderId="0" xfId="31" applyFont="1" applyAlignment="1">
      <alignment horizontal="left" vertical="center"/>
    </xf>
    <xf numFmtId="0" fontId="3" fillId="0" borderId="0" xfId="3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31" applyFont="1" applyAlignment="1">
      <alignment horizontal="left" vertical="center"/>
    </xf>
    <xf numFmtId="0" fontId="1" fillId="0" borderId="0" xfId="31" applyFont="1" applyAlignment="1">
      <alignment horizontal="right" vertical="center"/>
    </xf>
    <xf numFmtId="0" fontId="5" fillId="0" borderId="0" xfId="31" applyFont="1">
      <alignment vertical="center"/>
    </xf>
    <xf numFmtId="0" fontId="5" fillId="0" borderId="0" xfId="31" applyFont="1" applyAlignment="1">
      <alignment horizontal="left" vertical="center"/>
    </xf>
    <xf numFmtId="0" fontId="26" fillId="0" borderId="0" xfId="31" applyFont="1">
      <alignment vertical="center"/>
    </xf>
    <xf numFmtId="0" fontId="27" fillId="0" borderId="0" xfId="0" applyFont="1">
      <alignment vertical="center"/>
    </xf>
    <xf numFmtId="0" fontId="1" fillId="0" borderId="0" xfId="36" applyFont="1" applyAlignment="1">
      <alignment horizontal="right"/>
    </xf>
    <xf numFmtId="0" fontId="5" fillId="0" borderId="0" xfId="19" applyFont="1">
      <alignment vertical="center"/>
    </xf>
    <xf numFmtId="0" fontId="5" fillId="0" borderId="0" xfId="16" applyFont="1">
      <alignment vertical="center"/>
    </xf>
    <xf numFmtId="0" fontId="5" fillId="0" borderId="0" xfId="0" applyFont="1">
      <alignment vertical="center"/>
    </xf>
    <xf numFmtId="0" fontId="1" fillId="0" borderId="0" xfId="16" applyFont="1">
      <alignment vertical="center"/>
    </xf>
    <xf numFmtId="0" fontId="1" fillId="0" borderId="0" xfId="0" applyFont="1">
      <alignment vertical="center"/>
    </xf>
    <xf numFmtId="0" fontId="3" fillId="0" borderId="0" xfId="16" applyFont="1" applyAlignment="1">
      <alignment horizontal="center" vertical="center"/>
    </xf>
    <xf numFmtId="0" fontId="1" fillId="0" borderId="0" xfId="11" applyFont="1" applyAlignment="1"/>
    <xf numFmtId="0" fontId="4" fillId="0" borderId="0" xfId="11">
      <alignment vertical="center"/>
    </xf>
    <xf numFmtId="0" fontId="1" fillId="0" borderId="0" xfId="11" applyFont="1" applyAlignment="1">
      <alignment horizontal="right"/>
    </xf>
    <xf numFmtId="0" fontId="1" fillId="0" borderId="0" xfId="31" applyFont="1" applyAlignment="1">
      <alignment horizontal="left" vertical="center" shrinkToFit="1"/>
    </xf>
    <xf numFmtId="0" fontId="1" fillId="0" borderId="0" xfId="18" applyFont="1" applyAlignment="1"/>
    <xf numFmtId="0" fontId="0" fillId="0" borderId="0" xfId="18" applyFont="1" applyAlignment="1"/>
    <xf numFmtId="0" fontId="5" fillId="0" borderId="0" xfId="18" applyFont="1" applyAlignment="1"/>
    <xf numFmtId="0" fontId="3" fillId="0" borderId="0" xfId="18" applyFont="1" applyAlignment="1"/>
    <xf numFmtId="0" fontId="19" fillId="0" borderId="0" xfId="18" applyAlignment="1"/>
    <xf numFmtId="0" fontId="3" fillId="0" borderId="0" xfId="31" applyFont="1" applyAlignment="1">
      <alignment horizontal="left" vertical="center"/>
    </xf>
    <xf numFmtId="0" fontId="1" fillId="0" borderId="0" xfId="11" applyFont="1">
      <alignment vertical="center"/>
    </xf>
    <xf numFmtId="0" fontId="26" fillId="0" borderId="0" xfId="31" applyFont="1" applyAlignment="1">
      <alignment horizontal="left" vertical="center" shrinkToFit="1"/>
    </xf>
    <xf numFmtId="0" fontId="26" fillId="0" borderId="0" xfId="31" applyFont="1" applyAlignment="1">
      <alignment horizontal="left" vertical="center"/>
    </xf>
    <xf numFmtId="0" fontId="5" fillId="0" borderId="0" xfId="31" applyFont="1" applyAlignment="1">
      <alignment horizontal="left" vertical="center" shrinkToFit="1"/>
    </xf>
    <xf numFmtId="0" fontId="26" fillId="0" borderId="0" xfId="18" applyFont="1">
      <alignment vertical="center"/>
    </xf>
    <xf numFmtId="0" fontId="1" fillId="0" borderId="0" xfId="18" applyFont="1">
      <alignment vertical="center"/>
    </xf>
    <xf numFmtId="0" fontId="3" fillId="0" borderId="54" xfId="31" applyFont="1" applyBorder="1">
      <alignment vertical="center"/>
    </xf>
    <xf numFmtId="0" fontId="1" fillId="0" borderId="55" xfId="31" applyFont="1" applyBorder="1" applyAlignment="1">
      <alignment horizontal="right" vertical="center"/>
    </xf>
    <xf numFmtId="0" fontId="24" fillId="0" borderId="0" xfId="18" applyFont="1" applyAlignment="1"/>
    <xf numFmtId="0" fontId="24" fillId="0" borderId="0" xfId="11" applyFont="1">
      <alignment vertical="center"/>
    </xf>
    <xf numFmtId="0" fontId="5" fillId="0" borderId="56" xfId="18" applyFont="1" applyBorder="1" applyAlignment="1"/>
    <xf numFmtId="0" fontId="1" fillId="0" borderId="57" xfId="31" applyFont="1" applyBorder="1" applyAlignment="1">
      <alignment horizontal="right" vertical="center"/>
    </xf>
    <xf numFmtId="0" fontId="3" fillId="0" borderId="56" xfId="18" applyFont="1" applyBorder="1" applyAlignment="1"/>
    <xf numFmtId="10" fontId="3" fillId="0" borderId="0" xfId="31" applyNumberFormat="1" applyFont="1">
      <alignment vertical="center"/>
    </xf>
    <xf numFmtId="0" fontId="3" fillId="0" borderId="0" xfId="35" applyFont="1">
      <alignment vertical="center"/>
    </xf>
    <xf numFmtId="0" fontId="3" fillId="0" borderId="0" xfId="29" applyFont="1">
      <alignment vertical="center"/>
    </xf>
    <xf numFmtId="0" fontId="3" fillId="0" borderId="0" xfId="18" applyFont="1">
      <alignment vertical="center"/>
    </xf>
    <xf numFmtId="0" fontId="5" fillId="0" borderId="0" xfId="18" applyFont="1">
      <alignment vertical="center"/>
    </xf>
    <xf numFmtId="0" fontId="3" fillId="0" borderId="0" xfId="0" applyFont="1" applyAlignment="1"/>
    <xf numFmtId="0" fontId="26" fillId="0" borderId="0" xfId="35" applyFont="1">
      <alignment vertical="center"/>
    </xf>
    <xf numFmtId="0" fontId="26" fillId="0" borderId="0" xfId="29" applyFont="1">
      <alignment vertical="center"/>
    </xf>
    <xf numFmtId="0" fontId="26" fillId="0" borderId="0" xfId="31" applyFont="1" applyAlignment="1">
      <alignment horizontal="right" vertical="center"/>
    </xf>
    <xf numFmtId="0" fontId="26" fillId="0" borderId="0" xfId="0" applyFont="1" applyAlignment="1"/>
    <xf numFmtId="0" fontId="24" fillId="0" borderId="0" xfId="30" applyFont="1">
      <alignment vertical="center"/>
    </xf>
    <xf numFmtId="0" fontId="24" fillId="0" borderId="0" xfId="31" applyFont="1">
      <alignment vertical="center"/>
    </xf>
    <xf numFmtId="0" fontId="1" fillId="0" borderId="21" xfId="31" applyFont="1" applyBorder="1">
      <alignment vertical="center"/>
    </xf>
    <xf numFmtId="0" fontId="24" fillId="0" borderId="0" xfId="31" applyFont="1" applyAlignment="1">
      <alignment horizontal="left" vertical="center"/>
    </xf>
    <xf numFmtId="0" fontId="7" fillId="0" borderId="0" xfId="31" applyFont="1">
      <alignment vertical="center"/>
    </xf>
    <xf numFmtId="0" fontId="6" fillId="0" borderId="0" xfId="31" applyFont="1">
      <alignment vertical="center"/>
    </xf>
    <xf numFmtId="0" fontId="8" fillId="0" borderId="0" xfId="31" applyFont="1">
      <alignment vertical="center"/>
    </xf>
    <xf numFmtId="0" fontId="24" fillId="0" borderId="0" xfId="18" applyFont="1">
      <alignment vertical="center"/>
    </xf>
    <xf numFmtId="0" fontId="24" fillId="0" borderId="0" xfId="31" applyFont="1" applyAlignment="1">
      <alignment horizontal="right" vertical="center"/>
    </xf>
    <xf numFmtId="0" fontId="5" fillId="0" borderId="0" xfId="30" applyFont="1">
      <alignment vertical="center"/>
    </xf>
    <xf numFmtId="0" fontId="26" fillId="0" borderId="0" xfId="2" applyFont="1">
      <alignment vertical="center"/>
    </xf>
    <xf numFmtId="0" fontId="5" fillId="0" borderId="0" xfId="2" applyFont="1">
      <alignment vertical="center"/>
    </xf>
    <xf numFmtId="0" fontId="1" fillId="0" borderId="0" xfId="30" applyFont="1">
      <alignment vertical="center"/>
    </xf>
    <xf numFmtId="0" fontId="1" fillId="0" borderId="0" xfId="26" applyFont="1"/>
    <xf numFmtId="0" fontId="28" fillId="0" borderId="0" xfId="31" applyFont="1">
      <alignment vertical="center"/>
    </xf>
    <xf numFmtId="0" fontId="24" fillId="0" borderId="0" xfId="0" applyFont="1">
      <alignment vertical="center"/>
    </xf>
    <xf numFmtId="0" fontId="29" fillId="0" borderId="0" xfId="31" applyFont="1">
      <alignment vertical="center"/>
    </xf>
    <xf numFmtId="0" fontId="9" fillId="0" borderId="0" xfId="31" applyFont="1">
      <alignment vertical="center"/>
    </xf>
    <xf numFmtId="0" fontId="3" fillId="0" borderId="0" xfId="3" applyFont="1">
      <alignment vertical="center"/>
    </xf>
    <xf numFmtId="0" fontId="5" fillId="0" borderId="0" xfId="29" applyFont="1">
      <alignment vertical="center"/>
    </xf>
    <xf numFmtId="0" fontId="1" fillId="0" borderId="0" xfId="29" applyFont="1">
      <alignment vertical="center"/>
    </xf>
    <xf numFmtId="0" fontId="21" fillId="0" borderId="0" xfId="32" applyFont="1"/>
    <xf numFmtId="0" fontId="3" fillId="0" borderId="0" xfId="32" applyFont="1"/>
    <xf numFmtId="0" fontId="5" fillId="0" borderId="0" xfId="3" applyFont="1">
      <alignment vertical="center"/>
    </xf>
    <xf numFmtId="0" fontId="1" fillId="0" borderId="0" xfId="3" applyFont="1">
      <alignment vertical="center"/>
    </xf>
    <xf numFmtId="0" fontId="3" fillId="0" borderId="0" xfId="33" applyFont="1"/>
    <xf numFmtId="0" fontId="1" fillId="0" borderId="0" xfId="18" applyFont="1" applyAlignment="1">
      <alignment horizontal="right" vertical="center"/>
    </xf>
    <xf numFmtId="0" fontId="5" fillId="0" borderId="0" xfId="33" applyFont="1"/>
    <xf numFmtId="0" fontId="19" fillId="0" borderId="0" xfId="0" applyFont="1">
      <alignment vertical="center"/>
    </xf>
    <xf numFmtId="0" fontId="2" fillId="0" borderId="0" xfId="0" applyFont="1">
      <alignment vertical="center"/>
    </xf>
    <xf numFmtId="0" fontId="26" fillId="0" borderId="0" xfId="33" applyFont="1"/>
    <xf numFmtId="0" fontId="3" fillId="0" borderId="0" xfId="18" applyFont="1" applyAlignment="1">
      <alignment horizontal="right" vertical="center"/>
    </xf>
    <xf numFmtId="177" fontId="1" fillId="0" borderId="0" xfId="31" applyNumberFormat="1" applyFont="1" applyAlignment="1">
      <alignment horizontal="right" vertical="center"/>
    </xf>
    <xf numFmtId="177" fontId="3" fillId="3" borderId="0" xfId="31" applyNumberFormat="1" applyFont="1" applyFill="1" applyAlignment="1">
      <alignment horizontal="right" vertical="center"/>
    </xf>
    <xf numFmtId="0" fontId="3" fillId="3" borderId="0" xfId="31" applyFont="1" applyFill="1">
      <alignment vertical="center"/>
    </xf>
    <xf numFmtId="0" fontId="3" fillId="3" borderId="0" xfId="0" applyFont="1" applyFill="1">
      <alignment vertical="center"/>
    </xf>
    <xf numFmtId="0" fontId="26" fillId="3" borderId="0" xfId="0" applyFont="1" applyFill="1">
      <alignment vertical="center"/>
    </xf>
    <xf numFmtId="0" fontId="0" fillId="3" borderId="0" xfId="0" applyFill="1">
      <alignment vertical="center"/>
    </xf>
    <xf numFmtId="0" fontId="26" fillId="3" borderId="0" xfId="31" applyFont="1" applyFill="1">
      <alignment vertical="center"/>
    </xf>
    <xf numFmtId="0" fontId="26" fillId="3" borderId="0" xfId="31" applyFont="1" applyFill="1" applyAlignment="1">
      <alignment horizontal="left" vertical="center"/>
    </xf>
    <xf numFmtId="0" fontId="3" fillId="3" borderId="0" xfId="31" applyFont="1" applyFill="1" applyAlignment="1">
      <alignment horizontal="center" vertical="center"/>
    </xf>
    <xf numFmtId="0" fontId="3" fillId="3" borderId="0" xfId="31" applyFont="1" applyFill="1" applyAlignment="1">
      <alignment horizontal="right" vertical="center"/>
    </xf>
    <xf numFmtId="0" fontId="24" fillId="0" borderId="12" xfId="31" applyFont="1" applyBorder="1">
      <alignment vertical="center"/>
    </xf>
    <xf numFmtId="0" fontId="3" fillId="0" borderId="10" xfId="31" applyFont="1" applyBorder="1">
      <alignment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>
      <alignment vertical="center"/>
    </xf>
    <xf numFmtId="0" fontId="1" fillId="0" borderId="0" xfId="21" applyFont="1" applyAlignment="1">
      <alignment horizontal="right"/>
    </xf>
    <xf numFmtId="0" fontId="22" fillId="0" borderId="0" xfId="0" applyFont="1">
      <alignment vertical="center"/>
    </xf>
    <xf numFmtId="0" fontId="30" fillId="0" borderId="0" xfId="0" applyFont="1" applyAlignment="1"/>
    <xf numFmtId="176" fontId="22" fillId="0" borderId="0" xfId="0" applyNumberFormat="1" applyFont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applyFo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1" fillId="0" borderId="0" xfId="24" applyFont="1" applyAlignment="1"/>
    <xf numFmtId="0" fontId="1" fillId="0" borderId="0" xfId="18" applyFont="1" applyAlignment="1">
      <alignment horizontal="center" vertical="center"/>
    </xf>
    <xf numFmtId="10" fontId="1" fillId="0" borderId="0" xfId="24" applyNumberFormat="1" applyFont="1">
      <alignment vertical="center"/>
    </xf>
    <xf numFmtId="0" fontId="3" fillId="0" borderId="0" xfId="21" applyFont="1" applyAlignment="1">
      <alignment horizontal="left"/>
    </xf>
    <xf numFmtId="0" fontId="1" fillId="0" borderId="0" xfId="16" applyFont="1" applyAlignment="1">
      <alignment horizontal="left" vertical="center"/>
    </xf>
    <xf numFmtId="0" fontId="12" fillId="0" borderId="0" xfId="21" applyFont="1" applyAlignment="1">
      <alignment horizontal="center" vertical="center"/>
    </xf>
    <xf numFmtId="0" fontId="1" fillId="0" borderId="0" xfId="21" applyFont="1" applyAlignment="1">
      <alignment horizontal="left"/>
    </xf>
    <xf numFmtId="0" fontId="25" fillId="0" borderId="0" xfId="0" applyFont="1">
      <alignment vertical="center"/>
    </xf>
    <xf numFmtId="0" fontId="3" fillId="0" borderId="0" xfId="16" applyFont="1" applyAlignment="1">
      <alignment horizontal="left" vertical="center"/>
    </xf>
    <xf numFmtId="0" fontId="1" fillId="0" borderId="0" xfId="21" applyFont="1" applyAlignment="1">
      <alignment horizontal="left" vertical="center"/>
    </xf>
    <xf numFmtId="0" fontId="12" fillId="0" borderId="0" xfId="31" applyFont="1" applyAlignment="1">
      <alignment horizontal="center" vertical="center"/>
    </xf>
    <xf numFmtId="0" fontId="26" fillId="0" borderId="0" xfId="21" applyFont="1" applyAlignment="1">
      <alignment horizontal="left"/>
    </xf>
    <xf numFmtId="0" fontId="33" fillId="0" borderId="0" xfId="0" applyFont="1">
      <alignment vertical="center"/>
    </xf>
    <xf numFmtId="0" fontId="5" fillId="0" borderId="0" xfId="24" applyFont="1">
      <alignment vertical="center"/>
    </xf>
    <xf numFmtId="0" fontId="5" fillId="0" borderId="0" xfId="21" applyFont="1" applyAlignment="1">
      <alignment horizontal="left"/>
    </xf>
    <xf numFmtId="0" fontId="11" fillId="0" borderId="0" xfId="8" applyFont="1" applyAlignment="1">
      <alignment horizontal="left"/>
    </xf>
    <xf numFmtId="0" fontId="5" fillId="0" borderId="0" xfId="8" applyFont="1" applyAlignment="1">
      <alignment horizontal="left"/>
    </xf>
    <xf numFmtId="0" fontId="5" fillId="0" borderId="0" xfId="16" applyFont="1" applyAlignment="1">
      <alignment horizontal="left" vertical="center"/>
    </xf>
    <xf numFmtId="0" fontId="26" fillId="0" borderId="0" xfId="16" applyFont="1" applyAlignment="1">
      <alignment horizontal="left" vertical="center"/>
    </xf>
    <xf numFmtId="176" fontId="3" fillId="0" borderId="0" xfId="31" applyNumberFormat="1" applyFont="1" applyAlignment="1">
      <alignment horizontal="center" vertical="center"/>
    </xf>
    <xf numFmtId="0" fontId="34" fillId="0" borderId="0" xfId="31" applyFont="1">
      <alignment vertical="center"/>
    </xf>
    <xf numFmtId="0" fontId="1" fillId="0" borderId="22" xfId="31" applyFont="1" applyBorder="1">
      <alignment vertical="center"/>
    </xf>
    <xf numFmtId="0" fontId="24" fillId="0" borderId="0" xfId="0" applyFont="1" applyAlignment="1">
      <alignment horizontal="right"/>
    </xf>
    <xf numFmtId="49" fontId="3" fillId="0" borderId="0" xfId="31" applyNumberFormat="1" applyFont="1">
      <alignment vertical="center"/>
    </xf>
    <xf numFmtId="0" fontId="32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19" fillId="0" borderId="0" xfId="11" applyFont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56" fontId="3" fillId="0" borderId="0" xfId="31" applyNumberFormat="1" applyFont="1">
      <alignment vertical="center"/>
    </xf>
    <xf numFmtId="56" fontId="3" fillId="0" borderId="0" xfId="16" applyNumberFormat="1" applyFont="1" applyAlignment="1">
      <alignment horizontal="center" vertical="center"/>
    </xf>
    <xf numFmtId="0" fontId="24" fillId="0" borderId="0" xfId="0" applyNumberFormat="1" applyFont="1" applyFill="1" applyBorder="1" applyAlignment="1">
      <alignment vertical="center" shrinkToFit="1"/>
    </xf>
    <xf numFmtId="0" fontId="36" fillId="0" borderId="0" xfId="0" applyNumberFormat="1" applyFont="1" applyFill="1" applyBorder="1" applyAlignment="1">
      <alignment vertical="center" shrinkToFit="1"/>
    </xf>
    <xf numFmtId="0" fontId="24" fillId="0" borderId="0" xfId="0" applyNumberFormat="1" applyFont="1" applyFill="1" applyBorder="1" applyAlignment="1">
      <alignment horizontal="center" vertical="center" shrinkToFit="1"/>
    </xf>
    <xf numFmtId="0" fontId="24" fillId="0" borderId="7" xfId="0" applyNumberFormat="1" applyFont="1" applyFill="1" applyBorder="1" applyAlignment="1">
      <alignment horizontal="center" vertical="center" shrinkToFit="1"/>
    </xf>
    <xf numFmtId="0" fontId="24" fillId="0" borderId="9" xfId="0" applyNumberFormat="1" applyFont="1" applyFill="1" applyBorder="1" applyAlignment="1">
      <alignment vertical="center" shrinkToFit="1"/>
    </xf>
    <xf numFmtId="0" fontId="24" fillId="0" borderId="6" xfId="0" applyNumberFormat="1" applyFont="1" applyFill="1" applyBorder="1" applyAlignment="1">
      <alignment vertical="center" shrinkToFit="1"/>
    </xf>
    <xf numFmtId="0" fontId="24" fillId="0" borderId="9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2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1" xfId="0" applyNumberFormat="1" applyFont="1" applyFill="1" applyBorder="1" applyAlignment="1" applyProtection="1">
      <alignment vertical="center" shrinkToFit="1"/>
      <protection locked="0"/>
    </xf>
    <xf numFmtId="0" fontId="24" fillId="0" borderId="12" xfId="0" applyNumberFormat="1" applyFont="1" applyFill="1" applyBorder="1" applyAlignment="1" applyProtection="1">
      <alignment vertical="center" shrinkToFit="1"/>
      <protection locked="0"/>
    </xf>
    <xf numFmtId="0" fontId="24" fillId="0" borderId="14" xfId="0" applyNumberFormat="1" applyFont="1" applyFill="1" applyBorder="1" applyAlignment="1" applyProtection="1">
      <alignment vertical="center" shrinkToFit="1"/>
      <protection locked="0"/>
    </xf>
    <xf numFmtId="0" fontId="24" fillId="0" borderId="0" xfId="0" applyNumberFormat="1" applyFont="1" applyFill="1" applyBorder="1" applyAlignment="1" applyProtection="1">
      <alignment vertical="center" shrinkToFit="1"/>
      <protection locked="0"/>
    </xf>
    <xf numFmtId="0" fontId="24" fillId="0" borderId="15" xfId="0" applyNumberFormat="1" applyFont="1" applyFill="1" applyBorder="1" applyAlignment="1" applyProtection="1">
      <alignment vertical="center" shrinkToFit="1"/>
      <protection locked="0"/>
    </xf>
    <xf numFmtId="0" fontId="24" fillId="0" borderId="12" xfId="0" applyNumberFormat="1" applyFont="1" applyFill="1" applyBorder="1" applyAlignment="1">
      <alignment vertical="center" shrinkToFit="1"/>
    </xf>
    <xf numFmtId="0" fontId="24" fillId="0" borderId="14" xfId="0" applyNumberFormat="1" applyFont="1" applyFill="1" applyBorder="1" applyAlignment="1">
      <alignment vertical="center" shrinkToFit="1"/>
    </xf>
    <xf numFmtId="0" fontId="24" fillId="0" borderId="17" xfId="0" applyNumberFormat="1" applyFont="1" applyFill="1" applyBorder="1" applyAlignment="1" applyProtection="1">
      <alignment vertical="center" shrinkToFit="1"/>
      <protection locked="0"/>
    </xf>
    <xf numFmtId="0" fontId="24" fillId="0" borderId="0" xfId="31" applyNumberFormat="1" applyFont="1" applyFill="1" applyBorder="1" applyAlignment="1">
      <alignment horizontal="left" vertical="center"/>
    </xf>
    <xf numFmtId="0" fontId="24" fillId="0" borderId="13" xfId="0" applyNumberFormat="1" applyFont="1" applyFill="1" applyBorder="1" applyAlignment="1" applyProtection="1">
      <alignment vertical="center" shrinkToFit="1"/>
      <protection locked="0"/>
    </xf>
    <xf numFmtId="0" fontId="24" fillId="0" borderId="15" xfId="0" applyNumberFormat="1" applyFont="1" applyFill="1" applyBorder="1" applyAlignment="1">
      <alignment vertical="center" shrinkToFit="1"/>
    </xf>
    <xf numFmtId="0" fontId="24" fillId="0" borderId="24" xfId="0" applyFont="1" applyBorder="1" applyAlignment="1">
      <alignment vertical="center" shrinkToFit="1"/>
    </xf>
    <xf numFmtId="0" fontId="24" fillId="0" borderId="6" xfId="0" applyNumberFormat="1" applyFont="1" applyFill="1" applyBorder="1" applyAlignment="1">
      <alignment horizontal="left" vertical="center" shrinkToFit="1"/>
    </xf>
    <xf numFmtId="0" fontId="24" fillId="0" borderId="23" xfId="0" applyNumberFormat="1" applyFont="1" applyFill="1" applyBorder="1" applyAlignment="1">
      <alignment horizontal="left" vertical="center" shrinkToFit="1"/>
    </xf>
    <xf numFmtId="0" fontId="24" fillId="0" borderId="23" xfId="0" applyNumberFormat="1" applyFont="1" applyFill="1" applyBorder="1" applyAlignment="1" applyProtection="1">
      <alignment vertical="center" shrinkToFit="1"/>
      <protection locked="0"/>
    </xf>
    <xf numFmtId="0" fontId="24" fillId="0" borderId="23" xfId="0" applyNumberFormat="1" applyFont="1" applyFill="1" applyBorder="1" applyAlignment="1">
      <alignment vertical="center" shrinkToFit="1"/>
    </xf>
    <xf numFmtId="0" fontId="24" fillId="0" borderId="6" xfId="0" applyNumberFormat="1" applyFont="1" applyFill="1" applyBorder="1" applyAlignment="1">
      <alignment horizontal="center" vertical="center" shrinkToFit="1"/>
    </xf>
    <xf numFmtId="0" fontId="24" fillId="0" borderId="23" xfId="0" applyNumberFormat="1" applyFont="1" applyFill="1" applyBorder="1" applyAlignment="1">
      <alignment horizontal="center" vertical="center" shrinkToFit="1"/>
    </xf>
    <xf numFmtId="2" fontId="24" fillId="0" borderId="23" xfId="0" applyNumberFormat="1" applyFont="1" applyFill="1" applyBorder="1" applyAlignment="1">
      <alignment horizontal="center" vertical="center" shrinkToFit="1"/>
    </xf>
    <xf numFmtId="178" fontId="24" fillId="0" borderId="23" xfId="0" applyNumberFormat="1" applyFont="1" applyFill="1" applyBorder="1" applyAlignment="1">
      <alignment horizontal="right" vertical="center"/>
    </xf>
    <xf numFmtId="0" fontId="24" fillId="0" borderId="7" xfId="0" applyNumberFormat="1" applyFont="1" applyFill="1" applyBorder="1" applyAlignment="1">
      <alignment vertical="center" shrinkToFit="1"/>
    </xf>
    <xf numFmtId="0" fontId="24" fillId="0" borderId="6" xfId="0" applyNumberFormat="1" applyFont="1" applyFill="1" applyBorder="1" applyAlignment="1" applyProtection="1">
      <alignment vertical="center" shrinkToFit="1"/>
      <protection locked="0"/>
    </xf>
    <xf numFmtId="2" fontId="24" fillId="0" borderId="6" xfId="0" applyNumberFormat="1" applyFont="1" applyFill="1" applyBorder="1" applyAlignment="1">
      <alignment horizontal="center" vertical="center" shrinkToFit="1"/>
    </xf>
    <xf numFmtId="178" fontId="24" fillId="0" borderId="6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Border="1" applyAlignment="1">
      <alignment vertical="center" shrinkToFit="1"/>
    </xf>
    <xf numFmtId="178" fontId="24" fillId="0" borderId="0" xfId="0" applyNumberFormat="1" applyFont="1" applyFill="1" applyBorder="1" applyAlignment="1">
      <alignment horizontal="right" vertical="center" shrinkToFit="1"/>
    </xf>
    <xf numFmtId="0" fontId="24" fillId="0" borderId="0" xfId="0" applyNumberFormat="1" applyFont="1" applyFill="1" applyBorder="1" applyAlignment="1">
      <alignment horizontal="right" vertical="center" shrinkToFit="1"/>
    </xf>
    <xf numFmtId="0" fontId="35" fillId="0" borderId="0" xfId="0" applyNumberFormat="1" applyFont="1" applyFill="1" applyBorder="1" applyAlignment="1">
      <alignment horizontal="center" vertical="center" shrinkToFit="1"/>
    </xf>
    <xf numFmtId="0" fontId="37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178" fontId="1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6" xfId="0" applyFont="1" applyBorder="1" applyAlignment="1" applyProtection="1">
      <alignment vertical="center" shrinkToFit="1"/>
      <protection locked="0"/>
    </xf>
    <xf numFmtId="2" fontId="1" fillId="0" borderId="6" xfId="0" applyNumberFormat="1" applyFont="1" applyBorder="1" applyAlignment="1">
      <alignment horizontal="center" vertical="center" shrinkToFit="1"/>
    </xf>
    <xf numFmtId="178" fontId="1" fillId="0" borderId="6" xfId="0" applyNumberFormat="1" applyFont="1" applyBorder="1" applyAlignment="1">
      <alignment horizontal="right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1" fillId="0" borderId="23" xfId="0" applyFont="1" applyBorder="1" applyAlignment="1">
      <alignment horizontal="left" vertical="center" shrinkToFit="1"/>
    </xf>
    <xf numFmtId="0" fontId="1" fillId="0" borderId="23" xfId="0" applyFont="1" applyBorder="1" applyAlignment="1" applyProtection="1">
      <alignment vertical="center" shrinkToFit="1"/>
      <protection locked="0"/>
    </xf>
    <xf numFmtId="0" fontId="1" fillId="0" borderId="23" xfId="0" applyFont="1" applyBorder="1" applyAlignment="1">
      <alignment vertical="center" shrinkToFit="1"/>
    </xf>
    <xf numFmtId="2" fontId="1" fillId="0" borderId="23" xfId="0" applyNumberFormat="1" applyFont="1" applyBorder="1" applyAlignment="1">
      <alignment horizontal="center" vertical="center" shrinkToFit="1"/>
    </xf>
    <xf numFmtId="178" fontId="1" fillId="0" borderId="23" xfId="0" applyNumberFormat="1" applyFont="1" applyBorder="1" applyAlignment="1">
      <alignment horizontal="right" vertical="center"/>
    </xf>
    <xf numFmtId="0" fontId="38" fillId="0" borderId="0" xfId="0" applyNumberFormat="1" applyFont="1" applyFill="1" applyBorder="1" applyAlignment="1">
      <alignment vertical="center"/>
    </xf>
    <xf numFmtId="0" fontId="24" fillId="0" borderId="7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14" fillId="0" borderId="0" xfId="0" applyNumberFormat="1" applyFont="1" applyFill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Fill="1" applyBorder="1" applyAlignment="1">
      <alignment horizontal="center" vertical="center" shrinkToFit="1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Fill="1" applyBorder="1" applyAlignment="1">
      <alignment horizontal="center" vertical="center" shrinkToFit="1"/>
    </xf>
    <xf numFmtId="0" fontId="24" fillId="0" borderId="6" xfId="0" applyNumberFormat="1" applyFont="1" applyFill="1" applyBorder="1" applyAlignment="1">
      <alignment horizontal="center" vertical="center" shrinkToFit="1"/>
    </xf>
    <xf numFmtId="0" fontId="24" fillId="0" borderId="14" xfId="0" applyNumberFormat="1" applyFont="1" applyFill="1" applyBorder="1" applyAlignment="1">
      <alignment horizontal="center" vertical="center" shrinkToFit="1"/>
    </xf>
    <xf numFmtId="0" fontId="24" fillId="0" borderId="26" xfId="0" applyNumberFormat="1" applyFont="1" applyFill="1" applyBorder="1" applyAlignment="1">
      <alignment horizontal="center" vertical="center" shrinkToFit="1"/>
    </xf>
    <xf numFmtId="0" fontId="3" fillId="0" borderId="0" xfId="34" applyFont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2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0" applyNumberFormat="1" applyFont="1" applyFill="1" applyBorder="1" applyAlignment="1" applyProtection="1">
      <alignment vertical="center" shrinkToFit="1"/>
      <protection locked="0"/>
    </xf>
    <xf numFmtId="0" fontId="1" fillId="0" borderId="18" xfId="0" applyNumberFormat="1" applyFont="1" applyFill="1" applyBorder="1" applyAlignment="1" applyProtection="1">
      <alignment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26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2" xfId="0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2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5" xfId="0" applyFont="1" applyBorder="1" applyAlignment="1">
      <alignment horizontal="center" vertical="center" shrinkToFit="1"/>
    </xf>
    <xf numFmtId="0" fontId="46" fillId="0" borderId="0" xfId="0" applyNumberFormat="1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6" fillId="0" borderId="12" xfId="0" applyFont="1" applyBorder="1" applyAlignment="1">
      <alignment vertical="center" shrinkToFit="1"/>
    </xf>
    <xf numFmtId="0" fontId="46" fillId="0" borderId="14" xfId="0" applyFont="1" applyBorder="1" applyAlignment="1">
      <alignment vertical="center" shrinkToFit="1"/>
    </xf>
    <xf numFmtId="0" fontId="38" fillId="0" borderId="0" xfId="0" applyNumberFormat="1" applyFont="1" applyFill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26" fillId="0" borderId="25" xfId="0" applyNumberFormat="1" applyFont="1" applyFill="1" applyBorder="1" applyAlignment="1" applyProtection="1">
      <alignment vertical="center" shrinkToFit="1"/>
      <protection locked="0"/>
    </xf>
    <xf numFmtId="0" fontId="26" fillId="0" borderId="6" xfId="0" applyNumberFormat="1" applyFont="1" applyFill="1" applyBorder="1" applyAlignment="1">
      <alignment vertical="center" shrinkToFit="1"/>
    </xf>
    <xf numFmtId="0" fontId="26" fillId="0" borderId="26" xfId="0" applyNumberFormat="1" applyFont="1" applyFill="1" applyBorder="1" applyAlignment="1">
      <alignment vertical="center" shrinkToFit="1"/>
    </xf>
    <xf numFmtId="0" fontId="46" fillId="0" borderId="11" xfId="0" applyNumberFormat="1" applyFont="1" applyFill="1" applyBorder="1" applyAlignment="1" applyProtection="1">
      <alignment vertical="center" shrinkToFit="1"/>
      <protection locked="0"/>
    </xf>
    <xf numFmtId="0" fontId="46" fillId="0" borderId="12" xfId="0" applyNumberFormat="1" applyFont="1" applyFill="1" applyBorder="1" applyAlignment="1">
      <alignment vertical="center" shrinkToFit="1"/>
    </xf>
    <xf numFmtId="0" fontId="46" fillId="0" borderId="14" xfId="0" applyNumberFormat="1" applyFont="1" applyFill="1" applyBorder="1" applyAlignment="1">
      <alignment vertical="center" shrinkToFit="1"/>
    </xf>
    <xf numFmtId="0" fontId="46" fillId="0" borderId="12" xfId="0" applyNumberFormat="1" applyFont="1" applyFill="1" applyBorder="1" applyAlignment="1" applyProtection="1">
      <alignment vertical="center" shrinkToFit="1"/>
      <protection locked="0"/>
    </xf>
    <xf numFmtId="0" fontId="46" fillId="0" borderId="14" xfId="0" applyNumberFormat="1" applyFont="1" applyFill="1" applyBorder="1" applyAlignment="1" applyProtection="1">
      <alignment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26" fillId="0" borderId="16" xfId="0" applyFont="1" applyBorder="1" applyAlignment="1">
      <alignment vertical="center" shrinkToFit="1"/>
    </xf>
    <xf numFmtId="0" fontId="26" fillId="0" borderId="13" xfId="0" applyFont="1" applyBorder="1" applyAlignment="1">
      <alignment vertical="center" shrinkToFit="1"/>
    </xf>
    <xf numFmtId="0" fontId="26" fillId="0" borderId="11" xfId="0" applyFont="1" applyBorder="1" applyAlignment="1">
      <alignment vertical="center" shrinkToFit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26" fillId="0" borderId="14" xfId="0" applyFont="1" applyBorder="1" applyAlignment="1" applyProtection="1">
      <alignment horizontal="center" vertical="center" shrinkToFit="1"/>
      <protection locked="0"/>
    </xf>
    <xf numFmtId="0" fontId="48" fillId="0" borderId="16" xfId="0" applyFont="1" applyBorder="1" applyAlignment="1">
      <alignment vertical="center" shrinkToFit="1"/>
    </xf>
    <xf numFmtId="0" fontId="48" fillId="0" borderId="13" xfId="0" applyFont="1" applyBorder="1" applyAlignment="1">
      <alignment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12" xfId="0" applyFont="1" applyBorder="1" applyAlignment="1">
      <alignment vertical="center" shrinkToFit="1"/>
    </xf>
    <xf numFmtId="0" fontId="48" fillId="0" borderId="14" xfId="0" applyFont="1" applyBorder="1" applyAlignment="1">
      <alignment vertical="center" shrinkToFit="1"/>
    </xf>
    <xf numFmtId="0" fontId="48" fillId="0" borderId="11" xfId="0" applyFont="1" applyBorder="1" applyAlignment="1">
      <alignment vertical="center" shrinkToFit="1"/>
    </xf>
    <xf numFmtId="0" fontId="48" fillId="0" borderId="12" xfId="0" applyFont="1" applyBorder="1" applyAlignment="1" applyProtection="1">
      <alignment horizontal="center" vertical="center" shrinkToFit="1"/>
      <protection locked="0"/>
    </xf>
    <xf numFmtId="0" fontId="48" fillId="0" borderId="12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0" borderId="11" xfId="0" applyFont="1" applyBorder="1" applyAlignment="1" applyProtection="1">
      <alignment horizontal="center" vertical="center" shrinkToFit="1"/>
      <protection locked="0"/>
    </xf>
    <xf numFmtId="0" fontId="48" fillId="0" borderId="14" xfId="0" applyFont="1" applyBorder="1" applyAlignment="1" applyProtection="1">
      <alignment horizontal="center" vertical="center" shrinkToFit="1"/>
      <protection locked="0"/>
    </xf>
    <xf numFmtId="0" fontId="48" fillId="0" borderId="17" xfId="0" applyFont="1" applyBorder="1" applyAlignment="1" applyProtection="1">
      <alignment horizontal="center" vertical="center" shrinkToFit="1"/>
      <protection locked="0"/>
    </xf>
    <xf numFmtId="0" fontId="48" fillId="0" borderId="12" xfId="0" applyFont="1" applyBorder="1" applyAlignment="1">
      <alignment horizontal="center" vertical="center" shrinkToFit="1"/>
    </xf>
    <xf numFmtId="0" fontId="24" fillId="0" borderId="57" xfId="0" applyNumberFormat="1" applyFont="1" applyFill="1" applyBorder="1" applyAlignment="1">
      <alignment vertical="center" shrinkToFit="1"/>
    </xf>
    <xf numFmtId="0" fontId="24" fillId="0" borderId="58" xfId="0" applyNumberFormat="1" applyFont="1" applyFill="1" applyBorder="1" applyAlignment="1">
      <alignment vertical="center" shrinkToFit="1"/>
    </xf>
    <xf numFmtId="0" fontId="46" fillId="0" borderId="16" xfId="0" applyFont="1" applyBorder="1" applyAlignment="1">
      <alignment vertical="center" shrinkToFit="1"/>
    </xf>
    <xf numFmtId="0" fontId="46" fillId="0" borderId="13" xfId="0" applyFont="1" applyBorder="1" applyAlignment="1">
      <alignment vertical="center" shrinkToFit="1"/>
    </xf>
    <xf numFmtId="0" fontId="46" fillId="0" borderId="11" xfId="0" applyFont="1" applyBorder="1" applyAlignment="1">
      <alignment vertical="center" shrinkToFit="1"/>
    </xf>
    <xf numFmtId="0" fontId="46" fillId="0" borderId="13" xfId="0" applyFont="1" applyBorder="1" applyAlignment="1" applyProtection="1">
      <alignment horizontal="center" vertical="center" shrinkToFit="1"/>
      <protection locked="0"/>
    </xf>
    <xf numFmtId="0" fontId="26" fillId="0" borderId="12" xfId="0" applyNumberFormat="1" applyFont="1" applyFill="1" applyBorder="1" applyAlignment="1">
      <alignment vertical="center" shrinkToFit="1"/>
    </xf>
    <xf numFmtId="0" fontId="26" fillId="0" borderId="14" xfId="0" applyNumberFormat="1" applyFont="1" applyFill="1" applyBorder="1" applyAlignment="1">
      <alignment vertical="center" shrinkToFit="1"/>
    </xf>
    <xf numFmtId="0" fontId="26" fillId="0" borderId="13" xfId="0" applyNumberFormat="1" applyFont="1" applyFill="1" applyBorder="1" applyAlignment="1" applyProtection="1">
      <alignment vertical="center" shrinkToFit="1"/>
      <protection locked="0"/>
    </xf>
    <xf numFmtId="0" fontId="26" fillId="0" borderId="0" xfId="0" applyNumberFormat="1" applyFont="1" applyFill="1" applyBorder="1" applyAlignment="1">
      <alignment vertical="center" shrinkToFit="1"/>
    </xf>
    <xf numFmtId="0" fontId="26" fillId="0" borderId="15" xfId="0" applyNumberFormat="1" applyFont="1" applyFill="1" applyBorder="1" applyAlignment="1">
      <alignment vertical="center" shrinkToFit="1"/>
    </xf>
    <xf numFmtId="0" fontId="26" fillId="0" borderId="11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vertical="center" shrinkToFit="1"/>
    </xf>
    <xf numFmtId="0" fontId="48" fillId="0" borderId="14" xfId="0" applyNumberFormat="1" applyFont="1" applyFill="1" applyBorder="1" applyAlignment="1">
      <alignment vertical="center" shrinkToFit="1"/>
    </xf>
    <xf numFmtId="0" fontId="48" fillId="0" borderId="0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NumberFormat="1" applyFont="1" applyFill="1" applyBorder="1" applyAlignment="1">
      <alignment vertical="center" shrinkToFit="1"/>
    </xf>
    <xf numFmtId="0" fontId="48" fillId="0" borderId="15" xfId="0" applyNumberFormat="1" applyFont="1" applyFill="1" applyBorder="1" applyAlignment="1">
      <alignment vertical="center" shrinkToFit="1"/>
    </xf>
    <xf numFmtId="0" fontId="48" fillId="0" borderId="11" xfId="0" applyNumberFormat="1" applyFont="1" applyFill="1" applyBorder="1" applyAlignment="1" applyProtection="1">
      <alignment vertical="center" shrinkToFit="1"/>
      <protection locked="0"/>
    </xf>
    <xf numFmtId="0" fontId="48" fillId="0" borderId="12" xfId="0" applyNumberFormat="1" applyFont="1" applyFill="1" applyBorder="1" applyAlignment="1" applyProtection="1">
      <alignment vertical="center" shrinkToFit="1"/>
      <protection locked="0"/>
    </xf>
    <xf numFmtId="0" fontId="48" fillId="0" borderId="1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5" xfId="0" applyNumberFormat="1" applyFont="1" applyFill="1" applyBorder="1" applyAlignment="1" applyProtection="1">
      <alignment vertical="center" shrinkToFit="1"/>
      <protection locked="0"/>
    </xf>
    <xf numFmtId="0" fontId="48" fillId="0" borderId="20" xfId="0" applyNumberFormat="1" applyFont="1" applyFill="1" applyBorder="1" applyAlignment="1" applyProtection="1">
      <alignment vertical="center" shrinkToFit="1"/>
      <protection locked="0"/>
    </xf>
    <xf numFmtId="0" fontId="4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34" applyFont="1">
      <alignment vertical="center"/>
    </xf>
    <xf numFmtId="0" fontId="3" fillId="0" borderId="0" xfId="34" applyFont="1" applyAlignment="1">
      <alignment horizontal="left" vertical="center"/>
    </xf>
    <xf numFmtId="0" fontId="3" fillId="0" borderId="0" xfId="34" applyFont="1" applyAlignment="1">
      <alignment vertical="center"/>
    </xf>
    <xf numFmtId="0" fontId="24" fillId="0" borderId="54" xfId="0" applyNumberFormat="1" applyFont="1" applyFill="1" applyBorder="1" applyAlignment="1">
      <alignment vertical="center" shrinkToFit="1"/>
    </xf>
    <xf numFmtId="0" fontId="24" fillId="0" borderId="59" xfId="0" applyNumberFormat="1" applyFont="1" applyFill="1" applyBorder="1" applyAlignment="1">
      <alignment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7" xfId="0" applyNumberFormat="1" applyFont="1" applyFill="1" applyBorder="1" applyAlignment="1" applyProtection="1">
      <alignment vertical="center" shrinkToFit="1"/>
      <protection locked="0"/>
    </xf>
    <xf numFmtId="0" fontId="4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5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2" xfId="0" applyNumberFormat="1" applyFont="1" applyFill="1" applyBorder="1" applyAlignment="1">
      <alignment vertical="center" shrinkToFit="1"/>
    </xf>
    <xf numFmtId="0" fontId="24" fillId="0" borderId="64" xfId="0" applyNumberFormat="1" applyFont="1" applyFill="1" applyBorder="1" applyAlignment="1">
      <alignment vertical="center" shrinkToFit="1"/>
    </xf>
    <xf numFmtId="0" fontId="24" fillId="0" borderId="63" xfId="0" applyNumberFormat="1" applyFont="1" applyFill="1" applyBorder="1" applyAlignment="1">
      <alignment vertical="center" shrinkToFit="1"/>
    </xf>
    <xf numFmtId="0" fontId="24" fillId="0" borderId="6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17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3" fillId="0" borderId="0" xfId="34" applyFont="1" applyAlignment="1">
      <alignment horizontal="left" vertical="center" wrapText="1"/>
    </xf>
    <xf numFmtId="0" fontId="3" fillId="0" borderId="0" xfId="34" applyFont="1" applyAlignment="1">
      <alignment horizontal="left" vertical="center"/>
    </xf>
    <xf numFmtId="0" fontId="3" fillId="0" borderId="0" xfId="34" applyFont="1" applyAlignment="1">
      <alignment horizontal="left" vertical="center" indent="2"/>
    </xf>
    <xf numFmtId="0" fontId="3" fillId="0" borderId="0" xfId="34" applyFont="1" applyAlignment="1">
      <alignment horizontal="left" vertical="center" indent="1"/>
    </xf>
    <xf numFmtId="0" fontId="3" fillId="0" borderId="0" xfId="34" applyFont="1" applyAlignment="1">
      <alignment horizontal="left" vertical="center" indent="5"/>
    </xf>
    <xf numFmtId="0" fontId="3" fillId="0" borderId="0" xfId="34" applyFont="1" applyAlignment="1">
      <alignment horizontal="center" vertical="center"/>
    </xf>
    <xf numFmtId="0" fontId="26" fillId="0" borderId="10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39" xfId="0" applyFont="1" applyBorder="1" applyAlignment="1" applyProtection="1">
      <alignment horizontal="center" vertical="center" shrinkToFit="1"/>
      <protection locked="0"/>
    </xf>
    <xf numFmtId="0" fontId="26" fillId="0" borderId="40" xfId="0" applyFont="1" applyBorder="1" applyAlignment="1" applyProtection="1">
      <alignment horizontal="center" vertical="center" shrinkToFit="1"/>
      <protection locked="0"/>
    </xf>
    <xf numFmtId="0" fontId="26" fillId="0" borderId="41" xfId="0" applyFont="1" applyBorder="1" applyAlignment="1" applyProtection="1">
      <alignment horizontal="center" vertical="center" shrinkToFit="1"/>
      <protection locked="0"/>
    </xf>
    <xf numFmtId="0" fontId="26" fillId="0" borderId="42" xfId="0" applyFont="1" applyBorder="1" applyAlignment="1" applyProtection="1">
      <alignment horizontal="center" vertical="center" shrinkToFit="1"/>
      <protection locked="0"/>
    </xf>
    <xf numFmtId="0" fontId="26" fillId="0" borderId="43" xfId="0" applyFont="1" applyBorder="1" applyAlignment="1" applyProtection="1">
      <alignment horizontal="center" vertical="center" shrinkToFit="1"/>
      <protection locked="0"/>
    </xf>
    <xf numFmtId="0" fontId="26" fillId="0" borderId="44" xfId="0" applyFont="1" applyBorder="1" applyAlignment="1" applyProtection="1">
      <alignment horizontal="center" vertical="center" shrinkToFit="1"/>
      <protection locked="0"/>
    </xf>
    <xf numFmtId="0" fontId="26" fillId="0" borderId="45" xfId="0" applyFont="1" applyBorder="1" applyAlignment="1" applyProtection="1">
      <alignment horizontal="center" vertical="center" shrinkToFit="1"/>
      <protection locked="0"/>
    </xf>
    <xf numFmtId="0" fontId="26" fillId="0" borderId="46" xfId="0" applyFont="1" applyBorder="1" applyAlignment="1" applyProtection="1">
      <alignment horizontal="center" vertical="center" shrinkToFit="1"/>
      <protection locked="0"/>
    </xf>
    <xf numFmtId="0" fontId="26" fillId="0" borderId="47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48" fillId="0" borderId="10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wrapText="1" shrinkToFit="1"/>
    </xf>
    <xf numFmtId="0" fontId="53" fillId="0" borderId="27" xfId="0" applyFont="1" applyBorder="1" applyAlignment="1">
      <alignment horizontal="center" vertical="center" wrapText="1" shrinkToFit="1"/>
    </xf>
    <xf numFmtId="0" fontId="53" fillId="0" borderId="13" xfId="0" applyFont="1" applyBorder="1" applyAlignment="1">
      <alignment horizontal="center" vertical="center" wrapText="1" shrinkToFit="1"/>
    </xf>
    <xf numFmtId="0" fontId="53" fillId="0" borderId="0" xfId="0" applyFont="1" applyAlignment="1">
      <alignment horizontal="center" vertical="center" wrapText="1" shrinkToFit="1"/>
    </xf>
    <xf numFmtId="0" fontId="53" fillId="0" borderId="15" xfId="0" applyFont="1" applyBorder="1" applyAlignment="1">
      <alignment horizontal="center" vertical="center" wrapText="1" shrinkToFit="1"/>
    </xf>
    <xf numFmtId="0" fontId="53" fillId="0" borderId="11" xfId="0" applyFont="1" applyBorder="1" applyAlignment="1">
      <alignment horizontal="center" vertical="center" wrapText="1" shrinkToFit="1"/>
    </xf>
    <xf numFmtId="0" fontId="53" fillId="0" borderId="12" xfId="0" applyFont="1" applyBorder="1" applyAlignment="1">
      <alignment horizontal="center" vertical="center" wrapText="1" shrinkToFit="1"/>
    </xf>
    <xf numFmtId="0" fontId="53" fillId="0" borderId="14" xfId="0" applyFont="1" applyBorder="1" applyAlignment="1">
      <alignment horizontal="center" vertical="center" wrapText="1" shrinkToFit="1"/>
    </xf>
    <xf numFmtId="0" fontId="48" fillId="0" borderId="27" xfId="0" applyFont="1" applyBorder="1" applyAlignment="1" applyProtection="1">
      <alignment horizontal="center" vertical="center" shrinkToFit="1"/>
      <protection locked="0"/>
    </xf>
    <xf numFmtId="0" fontId="48" fillId="0" borderId="15" xfId="0" applyFont="1" applyBorder="1" applyAlignment="1" applyProtection="1">
      <alignment horizontal="center" vertical="center" shrinkToFit="1"/>
      <protection locked="0"/>
    </xf>
    <xf numFmtId="180" fontId="49" fillId="0" borderId="10" xfId="0" applyNumberFormat="1" applyFont="1" applyBorder="1" applyAlignment="1">
      <alignment horizontal="left" vertical="center" shrinkToFit="1"/>
    </xf>
    <xf numFmtId="180" fontId="49" fillId="0" borderId="29" xfId="0" applyNumberFormat="1" applyFont="1" applyBorder="1" applyAlignment="1">
      <alignment horizontal="left" vertical="center" shrinkToFit="1"/>
    </xf>
    <xf numFmtId="180" fontId="49" fillId="0" borderId="0" xfId="0" applyNumberFormat="1" applyFont="1" applyAlignment="1">
      <alignment horizontal="left" vertical="center" shrinkToFit="1"/>
    </xf>
    <xf numFmtId="180" fontId="49" fillId="0" borderId="9" xfId="0" applyNumberFormat="1" applyFont="1" applyBorder="1" applyAlignment="1">
      <alignment horizontal="left" vertical="center" shrinkToFit="1"/>
    </xf>
    <xf numFmtId="178" fontId="48" fillId="0" borderId="0" xfId="0" applyNumberFormat="1" applyFont="1" applyAlignment="1">
      <alignment horizontal="right" vertical="center"/>
    </xf>
    <xf numFmtId="178" fontId="48" fillId="0" borderId="9" xfId="0" applyNumberFormat="1" applyFont="1" applyBorder="1" applyAlignment="1">
      <alignment horizontal="right" vertical="center"/>
    </xf>
    <xf numFmtId="178" fontId="48" fillId="0" borderId="12" xfId="0" applyNumberFormat="1" applyFont="1" applyBorder="1" applyAlignment="1">
      <alignment horizontal="right" vertical="center"/>
    </xf>
    <xf numFmtId="178" fontId="48" fillId="0" borderId="24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181" fontId="48" fillId="0" borderId="34" xfId="0" applyNumberFormat="1" applyFont="1" applyBorder="1" applyAlignment="1">
      <alignment horizontal="center" vertical="center" shrinkToFit="1"/>
    </xf>
    <xf numFmtId="181" fontId="48" fillId="0" borderId="35" xfId="0" applyNumberFormat="1" applyFont="1" applyBorder="1" applyAlignment="1">
      <alignment horizontal="center" vertical="center" shrinkToFit="1"/>
    </xf>
    <xf numFmtId="2" fontId="48" fillId="0" borderId="0" xfId="0" applyNumberFormat="1" applyFont="1" applyAlignment="1">
      <alignment horizontal="center" vertical="center" shrinkToFit="1"/>
    </xf>
    <xf numFmtId="2" fontId="48" fillId="0" borderId="12" xfId="0" applyNumberFormat="1" applyFont="1" applyBorder="1" applyAlignment="1">
      <alignment horizontal="center" vertical="center" shrinkToFit="1"/>
    </xf>
    <xf numFmtId="0" fontId="48" fillId="0" borderId="37" xfId="0" applyFont="1" applyBorder="1" applyAlignment="1" applyProtection="1">
      <alignment horizontal="center" vertical="center" shrinkToFit="1"/>
      <protection locked="0"/>
    </xf>
    <xf numFmtId="0" fontId="48" fillId="0" borderId="20" xfId="0" applyFont="1" applyBorder="1" applyAlignment="1" applyProtection="1">
      <alignment horizontal="center" vertical="center" shrinkToFit="1"/>
      <protection locked="0"/>
    </xf>
    <xf numFmtId="2" fontId="48" fillId="0" borderId="38" xfId="0" applyNumberFormat="1" applyFont="1" applyBorder="1" applyAlignment="1">
      <alignment horizontal="center" vertical="center" shrinkToFit="1"/>
    </xf>
    <xf numFmtId="2" fontId="48" fillId="0" borderId="34" xfId="0" applyNumberFormat="1" applyFont="1" applyBorder="1" applyAlignment="1">
      <alignment horizontal="center" vertical="center" shrinkToFit="1"/>
    </xf>
    <xf numFmtId="179" fontId="48" fillId="0" borderId="10" xfId="0" applyNumberFormat="1" applyFont="1" applyBorder="1" applyAlignment="1">
      <alignment horizontal="center" vertical="center" shrinkToFit="1"/>
    </xf>
    <xf numFmtId="179" fontId="48" fillId="0" borderId="0" xfId="0" applyNumberFormat="1" applyFont="1" applyAlignment="1">
      <alignment horizontal="center" vertical="center" shrinkToFit="1"/>
    </xf>
    <xf numFmtId="0" fontId="48" fillId="0" borderId="16" xfId="0" applyFont="1" applyBorder="1" applyAlignment="1" applyProtection="1">
      <alignment horizontal="center" vertical="center" shrinkToFit="1"/>
      <protection locked="0"/>
    </xf>
    <xf numFmtId="0" fontId="48" fillId="0" borderId="13" xfId="0" applyFont="1" applyBorder="1" applyAlignment="1" applyProtection="1">
      <alignment horizontal="center" vertical="center" shrinkToFit="1"/>
      <protection locked="0"/>
    </xf>
    <xf numFmtId="180" fontId="45" fillId="0" borderId="10" xfId="0" applyNumberFormat="1" applyFont="1" applyBorder="1" applyAlignment="1">
      <alignment horizontal="left" vertical="center" shrinkToFit="1"/>
    </xf>
    <xf numFmtId="180" fontId="45" fillId="0" borderId="29" xfId="0" applyNumberFormat="1" applyFont="1" applyBorder="1" applyAlignment="1">
      <alignment horizontal="left" vertical="center" shrinkToFit="1"/>
    </xf>
    <xf numFmtId="180" fontId="45" fillId="0" borderId="0" xfId="0" applyNumberFormat="1" applyFont="1" applyAlignment="1">
      <alignment horizontal="left" vertical="center" shrinkToFit="1"/>
    </xf>
    <xf numFmtId="180" fontId="45" fillId="0" borderId="9" xfId="0" applyNumberFormat="1" applyFont="1" applyBorder="1" applyAlignment="1">
      <alignment horizontal="left" vertical="center" shrinkToFit="1"/>
    </xf>
    <xf numFmtId="178" fontId="26" fillId="0" borderId="0" xfId="0" applyNumberFormat="1" applyFont="1" applyAlignment="1">
      <alignment horizontal="right" vertical="center"/>
    </xf>
    <xf numFmtId="178" fontId="26" fillId="0" borderId="9" xfId="0" applyNumberFormat="1" applyFont="1" applyBorder="1" applyAlignment="1">
      <alignment horizontal="right" vertical="center"/>
    </xf>
    <xf numFmtId="178" fontId="26" fillId="0" borderId="12" xfId="0" applyNumberFormat="1" applyFont="1" applyBorder="1" applyAlignment="1">
      <alignment horizontal="right" vertical="center"/>
    </xf>
    <xf numFmtId="178" fontId="26" fillId="0" borderId="24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181" fontId="26" fillId="0" borderId="34" xfId="0" applyNumberFormat="1" applyFont="1" applyBorder="1" applyAlignment="1">
      <alignment horizontal="center" vertical="center" shrinkToFit="1"/>
    </xf>
    <xf numFmtId="181" fontId="26" fillId="0" borderId="35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6" fillId="0" borderId="27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26" fillId="0" borderId="14" xfId="0" applyFont="1" applyBorder="1" applyAlignment="1" applyProtection="1">
      <alignment horizontal="center" vertical="center" shrinkToFit="1"/>
      <protection locked="0"/>
    </xf>
    <xf numFmtId="0" fontId="26" fillId="0" borderId="37" xfId="0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>
      <alignment horizontal="center" vertical="center" shrinkToFit="1"/>
      <protection locked="0"/>
    </xf>
    <xf numFmtId="2" fontId="26" fillId="0" borderId="38" xfId="0" applyNumberFormat="1" applyFont="1" applyBorder="1" applyAlignment="1">
      <alignment horizontal="center" vertical="center" shrinkToFit="1"/>
    </xf>
    <xf numFmtId="2" fontId="26" fillId="0" borderId="34" xfId="0" applyNumberFormat="1" applyFont="1" applyBorder="1" applyAlignment="1">
      <alignment horizontal="center" vertical="center" shrinkToFit="1"/>
    </xf>
    <xf numFmtId="179" fontId="26" fillId="0" borderId="10" xfId="0" applyNumberFormat="1" applyFont="1" applyBorder="1" applyAlignment="1">
      <alignment horizontal="center" vertical="center" shrinkToFit="1"/>
    </xf>
    <xf numFmtId="179" fontId="26" fillId="0" borderId="0" xfId="0" applyNumberFormat="1" applyFont="1" applyAlignment="1">
      <alignment horizontal="center" vertical="center" shrinkToFit="1"/>
    </xf>
    <xf numFmtId="0" fontId="26" fillId="0" borderId="16" xfId="0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center" vertical="center" shrinkToFit="1"/>
      <protection locked="0"/>
    </xf>
    <xf numFmtId="0" fontId="26" fillId="0" borderId="16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178" fontId="1" fillId="0" borderId="0" xfId="0" applyNumberFormat="1" applyFont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horizontal="right" vertical="center"/>
    </xf>
    <xf numFmtId="178" fontId="1" fillId="0" borderId="24" xfId="0" applyNumberFormat="1" applyFont="1" applyBorder="1" applyAlignment="1">
      <alignment horizontal="right" vertical="center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179" fontId="1" fillId="0" borderId="10" xfId="0" applyNumberFormat="1" applyFont="1" applyBorder="1" applyAlignment="1">
      <alignment horizontal="center" vertical="center" shrinkToFit="1"/>
    </xf>
    <xf numFmtId="179" fontId="1" fillId="0" borderId="0" xfId="0" applyNumberFormat="1" applyFont="1" applyAlignment="1">
      <alignment horizontal="center" vertical="center" shrinkToFit="1"/>
    </xf>
    <xf numFmtId="180" fontId="7" fillId="0" borderId="10" xfId="0" applyNumberFormat="1" applyFont="1" applyBorder="1" applyAlignment="1">
      <alignment horizontal="left" vertical="center" shrinkToFit="1"/>
    </xf>
    <xf numFmtId="180" fontId="7" fillId="0" borderId="29" xfId="0" applyNumberFormat="1" applyFont="1" applyBorder="1" applyAlignment="1">
      <alignment horizontal="left" vertical="center" shrinkToFit="1"/>
    </xf>
    <xf numFmtId="180" fontId="7" fillId="0" borderId="0" xfId="0" applyNumberFormat="1" applyFont="1" applyAlignment="1">
      <alignment horizontal="left" vertical="center" shrinkToFit="1"/>
    </xf>
    <xf numFmtId="180" fontId="7" fillId="0" borderId="9" xfId="0" applyNumberFormat="1" applyFont="1" applyBorder="1" applyAlignment="1">
      <alignment horizontal="left" vertical="center" shrinkToFit="1"/>
    </xf>
    <xf numFmtId="2" fontId="1" fillId="0" borderId="38" xfId="0" applyNumberFormat="1" applyFont="1" applyBorder="1" applyAlignment="1">
      <alignment horizontal="center" vertical="center" shrinkToFit="1"/>
    </xf>
    <xf numFmtId="2" fontId="1" fillId="0" borderId="34" xfId="0" applyNumberFormat="1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shrinkToFit="1"/>
    </xf>
    <xf numFmtId="0" fontId="38" fillId="0" borderId="0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181" fontId="1" fillId="0" borderId="34" xfId="0" applyNumberFormat="1" applyFont="1" applyBorder="1" applyAlignment="1">
      <alignment horizontal="center" vertical="center" shrinkToFit="1"/>
    </xf>
    <xf numFmtId="181" fontId="1" fillId="0" borderId="35" xfId="0" applyNumberFormat="1" applyFont="1" applyBorder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2" fontId="1" fillId="0" borderId="12" xfId="0" applyNumberFormat="1" applyFont="1" applyBorder="1" applyAlignment="1">
      <alignment horizontal="center" vertical="center" shrinkToFit="1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2" fontId="26" fillId="0" borderId="0" xfId="0" applyNumberFormat="1" applyFont="1" applyAlignment="1">
      <alignment horizontal="center" vertical="center" shrinkToFit="1"/>
    </xf>
    <xf numFmtId="2" fontId="26" fillId="0" borderId="12" xfId="0" applyNumberFormat="1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 shrinkToFit="1"/>
    </xf>
    <xf numFmtId="0" fontId="29" fillId="0" borderId="27" xfId="0" applyFont="1" applyBorder="1" applyAlignment="1">
      <alignment horizontal="center" vertical="center" wrapText="1" shrinkToFit="1"/>
    </xf>
    <xf numFmtId="0" fontId="29" fillId="0" borderId="13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 shrinkToFit="1"/>
    </xf>
    <xf numFmtId="0" fontId="29" fillId="0" borderId="15" xfId="0" applyFont="1" applyBorder="1" applyAlignment="1">
      <alignment horizontal="center" vertical="center" wrapText="1" shrinkToFit="1"/>
    </xf>
    <xf numFmtId="0" fontId="29" fillId="0" borderId="11" xfId="0" applyFont="1" applyBorder="1" applyAlignment="1">
      <alignment horizontal="center" vertical="center" wrapText="1" shrinkToFit="1"/>
    </xf>
    <xf numFmtId="0" fontId="29" fillId="0" borderId="12" xfId="0" applyFont="1" applyBorder="1" applyAlignment="1">
      <alignment horizontal="center" vertical="center" wrapText="1" shrinkToFit="1"/>
    </xf>
    <xf numFmtId="0" fontId="29" fillId="0" borderId="14" xfId="0" applyFont="1" applyBorder="1" applyAlignment="1">
      <alignment horizontal="center" vertical="center" wrapText="1" shrinkToFit="1"/>
    </xf>
    <xf numFmtId="0" fontId="48" fillId="0" borderId="0" xfId="0" applyFont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39" xfId="0" applyFont="1" applyBorder="1" applyAlignment="1" applyProtection="1">
      <alignment horizontal="center" vertical="center" shrinkToFit="1"/>
      <protection locked="0"/>
    </xf>
    <xf numFmtId="0" fontId="48" fillId="0" borderId="40" xfId="0" applyFont="1" applyBorder="1" applyAlignment="1" applyProtection="1">
      <alignment horizontal="center" vertical="center" shrinkToFit="1"/>
      <protection locked="0"/>
    </xf>
    <xf numFmtId="0" fontId="48" fillId="0" borderId="42" xfId="0" applyFont="1" applyBorder="1" applyAlignment="1" applyProtection="1">
      <alignment horizontal="center" vertical="center" shrinkToFit="1"/>
      <protection locked="0"/>
    </xf>
    <xf numFmtId="0" fontId="48" fillId="0" borderId="43" xfId="0" applyFont="1" applyBorder="1" applyAlignment="1" applyProtection="1">
      <alignment horizontal="center" vertical="center" shrinkToFit="1"/>
      <protection locked="0"/>
    </xf>
    <xf numFmtId="0" fontId="48" fillId="0" borderId="45" xfId="0" applyFont="1" applyBorder="1" applyAlignment="1" applyProtection="1">
      <alignment horizontal="center" vertical="center" shrinkToFit="1"/>
      <protection locked="0"/>
    </xf>
    <xf numFmtId="0" fontId="48" fillId="0" borderId="46" xfId="0" applyFont="1" applyBorder="1" applyAlignment="1" applyProtection="1">
      <alignment horizontal="center" vertical="center" shrinkToFit="1"/>
      <protection locked="0"/>
    </xf>
    <xf numFmtId="0" fontId="48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41" fillId="0" borderId="0" xfId="0" applyFont="1" applyAlignment="1">
      <alignment horizontal="left" vertical="center" shrinkToFit="1"/>
    </xf>
    <xf numFmtId="2" fontId="46" fillId="0" borderId="38" xfId="0" applyNumberFormat="1" applyFont="1" applyBorder="1" applyAlignment="1">
      <alignment horizontal="center" vertical="center" shrinkToFit="1"/>
    </xf>
    <xf numFmtId="2" fontId="46" fillId="0" borderId="34" xfId="0" applyNumberFormat="1" applyFont="1" applyBorder="1" applyAlignment="1">
      <alignment horizontal="center" vertical="center" shrinkToFit="1"/>
    </xf>
    <xf numFmtId="179" fontId="46" fillId="0" borderId="10" xfId="0" applyNumberFormat="1" applyFont="1" applyBorder="1" applyAlignment="1">
      <alignment horizontal="center" vertical="center" shrinkToFit="1"/>
    </xf>
    <xf numFmtId="179" fontId="46" fillId="0" borderId="0" xfId="0" applyNumberFormat="1" applyFont="1" applyAlignment="1">
      <alignment horizontal="center" vertical="center" shrinkToFit="1"/>
    </xf>
    <xf numFmtId="180" fontId="47" fillId="0" borderId="10" xfId="0" applyNumberFormat="1" applyFont="1" applyBorder="1" applyAlignment="1">
      <alignment horizontal="left" vertical="center" shrinkToFit="1"/>
    </xf>
    <xf numFmtId="180" fontId="47" fillId="0" borderId="29" xfId="0" applyNumberFormat="1" applyFont="1" applyBorder="1" applyAlignment="1">
      <alignment horizontal="left" vertical="center" shrinkToFit="1"/>
    </xf>
    <xf numFmtId="180" fontId="47" fillId="0" borderId="0" xfId="0" applyNumberFormat="1" applyFont="1" applyAlignment="1">
      <alignment horizontal="left" vertical="center" shrinkToFit="1"/>
    </xf>
    <xf numFmtId="180" fontId="47" fillId="0" borderId="9" xfId="0" applyNumberFormat="1" applyFont="1" applyBorder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178" fontId="46" fillId="0" borderId="9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43" xfId="0" applyFont="1" applyBorder="1" applyAlignment="1">
      <alignment horizontal="center" vertical="center" shrinkToFit="1"/>
    </xf>
    <xf numFmtId="0" fontId="46" fillId="0" borderId="49" xfId="0" applyFont="1" applyBorder="1" applyAlignment="1">
      <alignment horizontal="center" vertical="center" shrinkToFit="1"/>
    </xf>
    <xf numFmtId="0" fontId="46" fillId="0" borderId="5" xfId="0" applyFont="1" applyBorder="1" applyAlignment="1">
      <alignment horizontal="center" vertical="center" shrinkToFit="1"/>
    </xf>
    <xf numFmtId="181" fontId="46" fillId="0" borderId="34" xfId="0" applyNumberFormat="1" applyFont="1" applyBorder="1" applyAlignment="1">
      <alignment horizontal="center" vertical="center" shrinkToFit="1"/>
    </xf>
    <xf numFmtId="181" fontId="46" fillId="0" borderId="35" xfId="0" applyNumberFormat="1" applyFont="1" applyBorder="1" applyAlignment="1">
      <alignment horizontal="center" vertical="center" shrinkToFit="1"/>
    </xf>
    <xf numFmtId="2" fontId="46" fillId="0" borderId="0" xfId="0" applyNumberFormat="1" applyFont="1" applyAlignment="1">
      <alignment horizontal="center"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15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27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shrinkToFit="1"/>
    </xf>
    <xf numFmtId="0" fontId="26" fillId="0" borderId="27" xfId="0" applyNumberFormat="1" applyFont="1" applyFill="1" applyBorder="1" applyAlignment="1">
      <alignment horizontal="center" vertical="center" shrinkToFit="1"/>
    </xf>
    <xf numFmtId="0" fontId="26" fillId="0" borderId="5" xfId="0" applyNumberFormat="1" applyFont="1" applyFill="1" applyBorder="1" applyAlignment="1">
      <alignment horizontal="center" vertical="center" shrinkToFit="1"/>
    </xf>
    <xf numFmtId="0" fontId="46" fillId="0" borderId="0" xfId="0" applyNumberFormat="1" applyFont="1" applyFill="1" applyBorder="1" applyAlignment="1">
      <alignment horizontal="center" vertical="center" shrinkToFit="1"/>
    </xf>
    <xf numFmtId="0" fontId="46" fillId="0" borderId="15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46" fillId="0" borderId="10" xfId="0" applyNumberFormat="1" applyFont="1" applyFill="1" applyBorder="1" applyAlignment="1">
      <alignment horizontal="center" vertical="center" shrinkToFit="1"/>
    </xf>
    <xf numFmtId="0" fontId="48" fillId="0" borderId="15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5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0" fontId="1" fillId="0" borderId="34" xfId="0" applyNumberFormat="1" applyFont="1" applyFill="1" applyBorder="1" applyAlignment="1">
      <alignment horizontal="center" vertical="center" shrinkToFit="1"/>
    </xf>
    <xf numFmtId="2" fontId="46" fillId="0" borderId="38" xfId="0" applyNumberFormat="1" applyFont="1" applyFill="1" applyBorder="1" applyAlignment="1">
      <alignment horizontal="center" vertical="center" shrinkToFit="1"/>
    </xf>
    <xf numFmtId="2" fontId="46" fillId="0" borderId="34" xfId="0" applyNumberFormat="1" applyFont="1" applyFill="1" applyBorder="1" applyAlignment="1">
      <alignment horizontal="center" vertical="center" shrinkToFit="1"/>
    </xf>
    <xf numFmtId="181" fontId="46" fillId="0" borderId="34" xfId="0" applyNumberFormat="1" applyFont="1" applyFill="1" applyBorder="1" applyAlignment="1">
      <alignment horizontal="center" vertical="center" shrinkToFit="1"/>
    </xf>
    <xf numFmtId="181" fontId="46" fillId="0" borderId="35" xfId="0" applyNumberFormat="1" applyFont="1" applyFill="1" applyBorder="1" applyAlignment="1">
      <alignment horizontal="center" vertical="center" shrinkToFit="1"/>
    </xf>
    <xf numFmtId="2" fontId="1" fillId="0" borderId="38" xfId="0" applyNumberFormat="1" applyFont="1" applyFill="1" applyBorder="1" applyAlignment="1">
      <alignment horizontal="center" vertical="center" shrinkToFit="1"/>
    </xf>
    <xf numFmtId="2" fontId="1" fillId="0" borderId="34" xfId="0" applyNumberFormat="1" applyFont="1" applyFill="1" applyBorder="1" applyAlignment="1">
      <alignment horizontal="center" vertical="center" shrinkToFit="1"/>
    </xf>
    <xf numFmtId="181" fontId="1" fillId="0" borderId="34" xfId="0" applyNumberFormat="1" applyFont="1" applyFill="1" applyBorder="1" applyAlignment="1">
      <alignment horizontal="center" vertical="center" shrinkToFit="1"/>
    </xf>
    <xf numFmtId="181" fontId="1" fillId="0" borderId="35" xfId="0" applyNumberFormat="1" applyFont="1" applyFill="1" applyBorder="1" applyAlignment="1">
      <alignment horizontal="center" vertical="center" shrinkToFit="1"/>
    </xf>
    <xf numFmtId="2" fontId="48" fillId="0" borderId="38" xfId="0" applyNumberFormat="1" applyFont="1" applyFill="1" applyBorder="1" applyAlignment="1">
      <alignment horizontal="center" vertical="center" shrinkToFit="1"/>
    </xf>
    <xf numFmtId="2" fontId="48" fillId="0" borderId="34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 applyProtection="1">
      <alignment vertical="center" shrinkToFit="1"/>
      <protection locked="0"/>
    </xf>
    <xf numFmtId="0" fontId="48" fillId="0" borderId="27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NumberFormat="1" applyFont="1" applyFill="1" applyBorder="1" applyAlignment="1" applyProtection="1">
      <alignment vertical="center" shrinkToFit="1"/>
      <protection locked="0"/>
    </xf>
    <xf numFmtId="0" fontId="48" fillId="0" borderId="15" xfId="0" applyNumberFormat="1" applyFont="1" applyFill="1" applyBorder="1" applyAlignment="1" applyProtection="1">
      <alignment vertical="center" shrinkToFit="1"/>
      <protection locked="0"/>
    </xf>
    <xf numFmtId="0" fontId="1" fillId="0" borderId="12" xfId="0" applyNumberFormat="1" applyFont="1" applyFill="1" applyBorder="1" applyAlignment="1">
      <alignment horizontal="center" vertical="center" shrinkToFit="1"/>
    </xf>
    <xf numFmtId="181" fontId="48" fillId="0" borderId="34" xfId="0" applyNumberFormat="1" applyFont="1" applyFill="1" applyBorder="1" applyAlignment="1">
      <alignment horizontal="center" vertical="center" shrinkToFit="1"/>
    </xf>
    <xf numFmtId="181" fontId="48" fillId="0" borderId="35" xfId="0" applyNumberFormat="1" applyFont="1" applyFill="1" applyBorder="1" applyAlignment="1">
      <alignment horizontal="center" vertical="center" shrinkToFit="1"/>
    </xf>
    <xf numFmtId="0" fontId="4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0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Fill="1" applyBorder="1" applyAlignment="1" applyProtection="1">
      <alignment vertical="center" shrinkToFit="1"/>
      <protection locked="0"/>
    </xf>
    <xf numFmtId="0" fontId="48" fillId="0" borderId="10" xfId="0" applyNumberFormat="1" applyFont="1" applyFill="1" applyBorder="1" applyAlignment="1">
      <alignment horizontal="left" vertical="center" shrinkToFit="1"/>
    </xf>
    <xf numFmtId="0" fontId="48" fillId="0" borderId="27" xfId="0" applyNumberFormat="1" applyFont="1" applyFill="1" applyBorder="1" applyAlignment="1">
      <alignment horizontal="left" vertical="center" shrinkToFit="1"/>
    </xf>
    <xf numFmtId="0" fontId="48" fillId="0" borderId="0" xfId="0" applyNumberFormat="1" applyFont="1" applyFill="1" applyBorder="1" applyAlignment="1">
      <alignment horizontal="left" vertical="center" shrinkToFit="1"/>
    </xf>
    <xf numFmtId="0" fontId="48" fillId="0" borderId="15" xfId="0" applyNumberFormat="1" applyFont="1" applyFill="1" applyBorder="1" applyAlignment="1">
      <alignment horizontal="left" vertical="center" shrinkToFit="1"/>
    </xf>
    <xf numFmtId="0" fontId="48" fillId="0" borderId="16" xfId="0" applyNumberFormat="1" applyFont="1" applyFill="1" applyBorder="1" applyAlignment="1">
      <alignment vertical="center" shrinkToFit="1"/>
    </xf>
    <xf numFmtId="0" fontId="48" fillId="0" borderId="10" xfId="0" applyNumberFormat="1" applyFont="1" applyFill="1" applyBorder="1" applyAlignment="1">
      <alignment vertical="center" shrinkToFit="1"/>
    </xf>
    <xf numFmtId="0" fontId="48" fillId="0" borderId="13" xfId="0" applyNumberFormat="1" applyFont="1" applyFill="1" applyBorder="1" applyAlignment="1">
      <alignment vertical="center" shrinkToFit="1"/>
    </xf>
    <xf numFmtId="0" fontId="48" fillId="0" borderId="0" xfId="0" applyNumberFormat="1" applyFont="1" applyFill="1" applyBorder="1" applyAlignment="1">
      <alignment vertical="center" shrinkToFit="1"/>
    </xf>
    <xf numFmtId="0" fontId="4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7" xfId="0" applyNumberFormat="1" applyFont="1" applyFill="1" applyBorder="1" applyAlignment="1" applyProtection="1">
      <alignment vertical="center" shrinkToFit="1"/>
      <protection locked="0"/>
    </xf>
    <xf numFmtId="0" fontId="1" fillId="0" borderId="15" xfId="0" applyNumberFormat="1" applyFont="1" applyFill="1" applyBorder="1" applyAlignment="1" applyProtection="1">
      <alignment vertical="center" shrinkToFit="1"/>
      <protection locked="0"/>
    </xf>
    <xf numFmtId="0" fontId="1" fillId="0" borderId="16" xfId="0" applyNumberFormat="1" applyFont="1" applyFill="1" applyBorder="1" applyAlignment="1" applyProtection="1">
      <alignment vertical="center" shrinkToFit="1"/>
      <protection locked="0"/>
    </xf>
    <xf numFmtId="0" fontId="1" fillId="0" borderId="13" xfId="0" applyNumberFormat="1" applyFont="1" applyFill="1" applyBorder="1" applyAlignment="1" applyProtection="1">
      <alignment vertical="center" shrinkToFit="1"/>
      <protection locked="0"/>
    </xf>
    <xf numFmtId="0" fontId="26" fillId="0" borderId="10" xfId="0" applyNumberFormat="1" applyFont="1" applyFill="1" applyBorder="1" applyAlignment="1">
      <alignment horizontal="left" vertical="center" shrinkToFit="1"/>
    </xf>
    <xf numFmtId="0" fontId="26" fillId="0" borderId="27" xfId="0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>
      <alignment horizontal="left" vertical="center" shrinkToFit="1"/>
    </xf>
    <xf numFmtId="0" fontId="26" fillId="0" borderId="15" xfId="0" applyNumberFormat="1" applyFont="1" applyFill="1" applyBorder="1" applyAlignment="1">
      <alignment horizontal="left" vertical="center" shrinkToFit="1"/>
    </xf>
    <xf numFmtId="0" fontId="26" fillId="0" borderId="12" xfId="0" applyNumberFormat="1" applyFont="1" applyFill="1" applyBorder="1" applyAlignment="1">
      <alignment horizontal="left" vertical="center" shrinkToFit="1"/>
    </xf>
    <xf numFmtId="0" fontId="26" fillId="0" borderId="14" xfId="0" applyNumberFormat="1" applyFont="1" applyFill="1" applyBorder="1" applyAlignment="1">
      <alignment horizontal="left" vertical="center" shrinkToFit="1"/>
    </xf>
    <xf numFmtId="2" fontId="26" fillId="0" borderId="38" xfId="0" applyNumberFormat="1" applyFont="1" applyFill="1" applyBorder="1" applyAlignment="1">
      <alignment horizontal="center" vertical="center" shrinkToFit="1"/>
    </xf>
    <xf numFmtId="2" fontId="26" fillId="0" borderId="34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27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0" borderId="15" xfId="0" applyNumberFormat="1" applyFont="1" applyFill="1" applyBorder="1" applyAlignment="1">
      <alignment horizontal="left" vertical="center" shrinkToFit="1"/>
    </xf>
    <xf numFmtId="0" fontId="1" fillId="0" borderId="16" xfId="0" applyNumberFormat="1" applyFont="1" applyFill="1" applyBorder="1" applyAlignment="1">
      <alignment horizontal="right" vertical="center" shrinkToFit="1"/>
    </xf>
    <xf numFmtId="0" fontId="1" fillId="0" borderId="13" xfId="0" applyNumberFormat="1" applyFont="1" applyFill="1" applyBorder="1" applyAlignment="1">
      <alignment horizontal="right" vertical="center" shrinkToFit="1"/>
    </xf>
    <xf numFmtId="0" fontId="1" fillId="0" borderId="39" xfId="0" applyNumberFormat="1" applyFont="1" applyFill="1" applyBorder="1" applyAlignment="1" applyProtection="1">
      <alignment vertical="center" shrinkToFit="1"/>
      <protection locked="0"/>
    </xf>
    <xf numFmtId="0" fontId="1" fillId="0" borderId="40" xfId="0" applyNumberFormat="1" applyFont="1" applyFill="1" applyBorder="1" applyAlignment="1" applyProtection="1">
      <alignment vertical="center" shrinkToFit="1"/>
      <protection locked="0"/>
    </xf>
    <xf numFmtId="0" fontId="1" fillId="0" borderId="42" xfId="0" applyNumberFormat="1" applyFont="1" applyFill="1" applyBorder="1" applyAlignment="1" applyProtection="1">
      <alignment vertical="center" shrinkToFit="1"/>
      <protection locked="0"/>
    </xf>
    <xf numFmtId="0" fontId="1" fillId="0" borderId="43" xfId="0" applyNumberFormat="1" applyFont="1" applyFill="1" applyBorder="1" applyAlignment="1" applyProtection="1">
      <alignment vertical="center" shrinkToFit="1"/>
      <protection locked="0"/>
    </xf>
    <xf numFmtId="0" fontId="1" fillId="0" borderId="45" xfId="0" applyNumberFormat="1" applyFont="1" applyFill="1" applyBorder="1" applyAlignment="1" applyProtection="1">
      <alignment vertical="center" shrinkToFit="1"/>
      <protection locked="0"/>
    </xf>
    <xf numFmtId="0" fontId="1" fillId="0" borderId="46" xfId="0" applyNumberFormat="1" applyFont="1" applyFill="1" applyBorder="1" applyAlignment="1" applyProtection="1">
      <alignment vertical="center" shrinkToFit="1"/>
      <protection locked="0"/>
    </xf>
    <xf numFmtId="0" fontId="48" fillId="0" borderId="10" xfId="0" applyNumberFormat="1" applyFont="1" applyFill="1" applyBorder="1" applyAlignment="1">
      <alignment horizontal="right" vertical="center" shrinkToFit="1"/>
    </xf>
    <xf numFmtId="0" fontId="48" fillId="0" borderId="0" xfId="0" applyNumberFormat="1" applyFont="1" applyFill="1" applyBorder="1" applyAlignment="1">
      <alignment horizontal="right" vertical="center" shrinkToFit="1"/>
    </xf>
    <xf numFmtId="0" fontId="4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48" fillId="0" borderId="37" xfId="0" applyNumberFormat="1" applyFont="1" applyFill="1" applyBorder="1" applyAlignment="1" applyProtection="1">
      <alignment horizontal="left" vertical="center" shrinkToFit="1"/>
      <protection locked="0"/>
    </xf>
    <xf numFmtId="0" fontId="4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8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48" fillId="0" borderId="27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37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6" xfId="0" applyNumberFormat="1" applyFont="1" applyFill="1" applyBorder="1" applyAlignment="1">
      <alignment vertical="center" shrinkToFit="1"/>
    </xf>
    <xf numFmtId="0" fontId="1" fillId="0" borderId="10" xfId="0" applyNumberFormat="1" applyFont="1" applyFill="1" applyBorder="1" applyAlignment="1">
      <alignment vertical="center" shrinkToFit="1"/>
    </xf>
    <xf numFmtId="0" fontId="1" fillId="0" borderId="13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46" fillId="0" borderId="5" xfId="0" applyNumberFormat="1" applyFont="1" applyFill="1" applyBorder="1" applyAlignment="1">
      <alignment horizontal="center" vertical="center" shrinkToFit="1"/>
    </xf>
    <xf numFmtId="0" fontId="46" fillId="0" borderId="27" xfId="0" applyNumberFormat="1" applyFont="1" applyFill="1" applyBorder="1" applyAlignment="1">
      <alignment horizontal="center" vertical="center" shrinkToFit="1"/>
    </xf>
    <xf numFmtId="0" fontId="46" fillId="0" borderId="10" xfId="0" applyNumberFormat="1" applyFont="1" applyFill="1" applyBorder="1" applyAlignment="1" applyProtection="1">
      <alignment vertical="center" shrinkToFit="1"/>
      <protection locked="0"/>
    </xf>
    <xf numFmtId="0" fontId="46" fillId="0" borderId="27" xfId="0" applyNumberFormat="1" applyFont="1" applyFill="1" applyBorder="1" applyAlignment="1" applyProtection="1">
      <alignment vertical="center" shrinkToFit="1"/>
      <protection locked="0"/>
    </xf>
    <xf numFmtId="0" fontId="46" fillId="0" borderId="0" xfId="0" applyNumberFormat="1" applyFont="1" applyFill="1" applyBorder="1" applyAlignment="1" applyProtection="1">
      <alignment vertical="center" shrinkToFit="1"/>
      <protection locked="0"/>
    </xf>
    <xf numFmtId="0" fontId="46" fillId="0" borderId="15" xfId="0" applyNumberFormat="1" applyFont="1" applyFill="1" applyBorder="1" applyAlignment="1" applyProtection="1">
      <alignment vertical="center" shrinkToFit="1"/>
      <protection locked="0"/>
    </xf>
    <xf numFmtId="0" fontId="46" fillId="0" borderId="16" xfId="0" applyNumberFormat="1" applyFont="1" applyFill="1" applyBorder="1" applyAlignment="1" applyProtection="1">
      <alignment vertical="center" shrinkToFit="1"/>
      <protection locked="0"/>
    </xf>
    <xf numFmtId="0" fontId="46" fillId="0" borderId="13" xfId="0" applyNumberFormat="1" applyFont="1" applyFill="1" applyBorder="1" applyAlignment="1" applyProtection="1">
      <alignment vertical="center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10" xfId="0" applyNumberFormat="1" applyFont="1" applyFill="1" applyBorder="1" applyAlignment="1">
      <alignment horizontal="center" vertical="center" wrapText="1" shrinkToFit="1"/>
    </xf>
    <xf numFmtId="0" fontId="50" fillId="0" borderId="27" xfId="0" applyNumberFormat="1" applyFont="1" applyFill="1" applyBorder="1" applyAlignment="1">
      <alignment horizontal="center" vertical="center" wrapText="1" shrinkToFit="1"/>
    </xf>
    <xf numFmtId="0" fontId="50" fillId="0" borderId="0" xfId="0" applyNumberFormat="1" applyFont="1" applyFill="1" applyBorder="1" applyAlignment="1">
      <alignment horizontal="center" vertical="center" wrapText="1" shrinkToFit="1"/>
    </xf>
    <xf numFmtId="0" fontId="50" fillId="0" borderId="15" xfId="0" applyNumberFormat="1" applyFont="1" applyFill="1" applyBorder="1" applyAlignment="1">
      <alignment horizontal="center" vertical="center" wrapText="1" shrinkToFit="1"/>
    </xf>
    <xf numFmtId="0" fontId="50" fillId="0" borderId="12" xfId="0" applyNumberFormat="1" applyFont="1" applyFill="1" applyBorder="1" applyAlignment="1">
      <alignment horizontal="center" vertical="center" wrapText="1" shrinkToFit="1"/>
    </xf>
    <xf numFmtId="0" fontId="50" fillId="0" borderId="14" xfId="0" applyNumberFormat="1" applyFont="1" applyFill="1" applyBorder="1" applyAlignment="1">
      <alignment horizontal="center" vertical="center" wrapText="1" shrinkToFit="1"/>
    </xf>
    <xf numFmtId="0" fontId="1" fillId="0" borderId="27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0" fontId="48" fillId="0" borderId="39" xfId="0" applyNumberFormat="1" applyFont="1" applyFill="1" applyBorder="1" applyAlignment="1">
      <alignment vertical="center" shrinkToFit="1"/>
    </xf>
    <xf numFmtId="0" fontId="48" fillId="0" borderId="40" xfId="0" applyNumberFormat="1" applyFont="1" applyFill="1" applyBorder="1" applyAlignment="1">
      <alignment vertical="center" shrinkToFit="1"/>
    </xf>
    <xf numFmtId="0" fontId="48" fillId="0" borderId="41" xfId="0" applyNumberFormat="1" applyFont="1" applyFill="1" applyBorder="1" applyAlignment="1">
      <alignment vertical="center" shrinkToFit="1"/>
    </xf>
    <xf numFmtId="0" fontId="48" fillId="0" borderId="42" xfId="0" applyNumberFormat="1" applyFont="1" applyFill="1" applyBorder="1" applyAlignment="1">
      <alignment vertical="center" shrinkToFit="1"/>
    </xf>
    <xf numFmtId="0" fontId="48" fillId="0" borderId="43" xfId="0" applyNumberFormat="1" applyFont="1" applyFill="1" applyBorder="1" applyAlignment="1">
      <alignment vertical="center" shrinkToFit="1"/>
    </xf>
    <xf numFmtId="0" fontId="48" fillId="0" borderId="44" xfId="0" applyNumberFormat="1" applyFont="1" applyFill="1" applyBorder="1" applyAlignment="1">
      <alignment vertical="center" shrinkToFit="1"/>
    </xf>
    <xf numFmtId="0" fontId="48" fillId="0" borderId="45" xfId="0" applyNumberFormat="1" applyFont="1" applyFill="1" applyBorder="1" applyAlignment="1">
      <alignment vertical="center" shrinkToFit="1"/>
    </xf>
    <xf numFmtId="0" fontId="48" fillId="0" borderId="46" xfId="0" applyNumberFormat="1" applyFont="1" applyFill="1" applyBorder="1" applyAlignment="1">
      <alignment vertical="center" shrinkToFit="1"/>
    </xf>
    <xf numFmtId="0" fontId="48" fillId="0" borderId="47" xfId="0" applyNumberFormat="1" applyFont="1" applyFill="1" applyBorder="1" applyAlignment="1">
      <alignment vertical="center" shrinkToFit="1"/>
    </xf>
    <xf numFmtId="0" fontId="1" fillId="0" borderId="39" xfId="0" applyNumberFormat="1" applyFont="1" applyFill="1" applyBorder="1" applyAlignment="1">
      <alignment vertical="center" shrinkToFit="1"/>
    </xf>
    <xf numFmtId="0" fontId="1" fillId="0" borderId="40" xfId="0" applyNumberFormat="1" applyFont="1" applyFill="1" applyBorder="1" applyAlignment="1">
      <alignment vertical="center" shrinkToFit="1"/>
    </xf>
    <xf numFmtId="0" fontId="1" fillId="0" borderId="41" xfId="0" applyNumberFormat="1" applyFont="1" applyFill="1" applyBorder="1" applyAlignment="1">
      <alignment vertical="center" shrinkToFit="1"/>
    </xf>
    <xf numFmtId="0" fontId="1" fillId="0" borderId="42" xfId="0" applyNumberFormat="1" applyFont="1" applyFill="1" applyBorder="1" applyAlignment="1">
      <alignment vertical="center" shrinkToFit="1"/>
    </xf>
    <xf numFmtId="0" fontId="1" fillId="0" borderId="43" xfId="0" applyNumberFormat="1" applyFont="1" applyFill="1" applyBorder="1" applyAlignment="1">
      <alignment vertical="center" shrinkToFit="1"/>
    </xf>
    <xf numFmtId="0" fontId="1" fillId="0" borderId="44" xfId="0" applyNumberFormat="1" applyFont="1" applyFill="1" applyBorder="1" applyAlignment="1">
      <alignment vertical="center" shrinkToFit="1"/>
    </xf>
    <xf numFmtId="0" fontId="1" fillId="0" borderId="45" xfId="0" applyNumberFormat="1" applyFont="1" applyFill="1" applyBorder="1" applyAlignment="1">
      <alignment vertical="center" shrinkToFit="1"/>
    </xf>
    <xf numFmtId="0" fontId="1" fillId="0" borderId="46" xfId="0" applyNumberFormat="1" applyFont="1" applyFill="1" applyBorder="1" applyAlignment="1">
      <alignment vertical="center" shrinkToFit="1"/>
    </xf>
    <xf numFmtId="0" fontId="1" fillId="0" borderId="47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right" vertical="center"/>
    </xf>
    <xf numFmtId="178" fontId="1" fillId="0" borderId="24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center" vertical="center" shrinkToFit="1"/>
    </xf>
    <xf numFmtId="179" fontId="1" fillId="0" borderId="0" xfId="0" applyNumberFormat="1" applyFont="1" applyFill="1" applyBorder="1" applyAlignment="1">
      <alignment horizontal="center" vertical="center" shrinkToFit="1"/>
    </xf>
    <xf numFmtId="0" fontId="46" fillId="0" borderId="37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20" xfId="0" applyNumberFormat="1" applyFont="1" applyFill="1" applyBorder="1" applyAlignment="1" applyProtection="1">
      <alignment horizontal="left" vertical="center" shrinkToFit="1"/>
      <protection locked="0"/>
    </xf>
    <xf numFmtId="180" fontId="49" fillId="0" borderId="10" xfId="0" applyNumberFormat="1" applyFont="1" applyFill="1" applyBorder="1" applyAlignment="1">
      <alignment horizontal="left" vertical="center" shrinkToFit="1"/>
    </xf>
    <xf numFmtId="180" fontId="49" fillId="0" borderId="29" xfId="0" applyNumberFormat="1" applyFont="1" applyFill="1" applyBorder="1" applyAlignment="1">
      <alignment horizontal="left" vertical="center" shrinkToFit="1"/>
    </xf>
    <xf numFmtId="180" fontId="49" fillId="0" borderId="0" xfId="0" applyNumberFormat="1" applyFont="1" applyFill="1" applyBorder="1" applyAlignment="1">
      <alignment horizontal="left" vertical="center" shrinkToFit="1"/>
    </xf>
    <xf numFmtId="180" fontId="49" fillId="0" borderId="9" xfId="0" applyNumberFormat="1" applyFont="1" applyFill="1" applyBorder="1" applyAlignment="1">
      <alignment horizontal="left" vertical="center" shrinkToFit="1"/>
    </xf>
    <xf numFmtId="180" fontId="7" fillId="0" borderId="10" xfId="0" applyNumberFormat="1" applyFont="1" applyFill="1" applyBorder="1" applyAlignment="1">
      <alignment horizontal="left" vertical="center" shrinkToFit="1"/>
    </xf>
    <xf numFmtId="180" fontId="7" fillId="0" borderId="29" xfId="0" applyNumberFormat="1" applyFont="1" applyFill="1" applyBorder="1" applyAlignment="1">
      <alignment horizontal="left" vertical="center" shrinkToFit="1"/>
    </xf>
    <xf numFmtId="180" fontId="7" fillId="0" borderId="0" xfId="0" applyNumberFormat="1" applyFont="1" applyFill="1" applyBorder="1" applyAlignment="1">
      <alignment horizontal="left" vertical="center" shrinkToFit="1"/>
    </xf>
    <xf numFmtId="180" fontId="7" fillId="0" borderId="9" xfId="0" applyNumberFormat="1" applyFont="1" applyFill="1" applyBorder="1" applyAlignment="1">
      <alignment horizontal="left" vertical="center" shrinkToFit="1"/>
    </xf>
    <xf numFmtId="180" fontId="45" fillId="0" borderId="10" xfId="0" applyNumberFormat="1" applyFont="1" applyFill="1" applyBorder="1" applyAlignment="1">
      <alignment horizontal="left" vertical="center" shrinkToFit="1"/>
    </xf>
    <xf numFmtId="180" fontId="45" fillId="0" borderId="29" xfId="0" applyNumberFormat="1" applyFont="1" applyFill="1" applyBorder="1" applyAlignment="1">
      <alignment horizontal="left" vertical="center" shrinkToFit="1"/>
    </xf>
    <xf numFmtId="180" fontId="45" fillId="0" borderId="0" xfId="0" applyNumberFormat="1" applyFont="1" applyFill="1" applyBorder="1" applyAlignment="1">
      <alignment horizontal="left" vertical="center" shrinkToFit="1"/>
    </xf>
    <xf numFmtId="180" fontId="45" fillId="0" borderId="9" xfId="0" applyNumberFormat="1" applyFont="1" applyFill="1" applyBorder="1" applyAlignment="1">
      <alignment horizontal="left" vertical="center" shrinkToFit="1"/>
    </xf>
    <xf numFmtId="2" fontId="48" fillId="0" borderId="0" xfId="0" applyNumberFormat="1" applyFont="1" applyFill="1" applyBorder="1" applyAlignment="1">
      <alignment horizontal="center" vertical="center" shrinkToFit="1"/>
    </xf>
    <xf numFmtId="2" fontId="48" fillId="0" borderId="12" xfId="0" applyNumberFormat="1" applyFont="1" applyFill="1" applyBorder="1" applyAlignment="1">
      <alignment horizontal="center" vertical="center" shrinkToFit="1"/>
    </xf>
    <xf numFmtId="178" fontId="48" fillId="0" borderId="0" xfId="0" applyNumberFormat="1" applyFont="1" applyFill="1" applyBorder="1" applyAlignment="1">
      <alignment horizontal="right" vertical="center"/>
    </xf>
    <xf numFmtId="178" fontId="48" fillId="0" borderId="9" xfId="0" applyNumberFormat="1" applyFont="1" applyFill="1" applyBorder="1" applyAlignment="1">
      <alignment horizontal="right" vertical="center"/>
    </xf>
    <xf numFmtId="178" fontId="48" fillId="0" borderId="12" xfId="0" applyNumberFormat="1" applyFont="1" applyFill="1" applyBorder="1" applyAlignment="1">
      <alignment horizontal="right" vertical="center"/>
    </xf>
    <xf numFmtId="178" fontId="48" fillId="0" borderId="24" xfId="0" applyNumberFormat="1" applyFont="1" applyFill="1" applyBorder="1" applyAlignment="1">
      <alignment horizontal="right" vertical="center"/>
    </xf>
    <xf numFmtId="0" fontId="26" fillId="0" borderId="16" xfId="0" applyNumberFormat="1" applyFont="1" applyFill="1" applyBorder="1" applyAlignment="1">
      <alignment horizontal="right" vertical="center" shrinkToFit="1"/>
    </xf>
    <xf numFmtId="0" fontId="26" fillId="0" borderId="10" xfId="0" applyNumberFormat="1" applyFont="1" applyFill="1" applyBorder="1" applyAlignment="1">
      <alignment horizontal="right" vertical="center" shrinkToFit="1"/>
    </xf>
    <xf numFmtId="0" fontId="26" fillId="0" borderId="13" xfId="0" applyNumberFormat="1" applyFont="1" applyFill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right" vertical="center" shrinkToFit="1"/>
    </xf>
    <xf numFmtId="0" fontId="26" fillId="0" borderId="39" xfId="0" applyNumberFormat="1" applyFont="1" applyFill="1" applyBorder="1" applyAlignment="1">
      <alignment horizontal="center" vertical="center" shrinkToFit="1"/>
    </xf>
    <xf numFmtId="0" fontId="26" fillId="0" borderId="40" xfId="0" applyNumberFormat="1" applyFont="1" applyFill="1" applyBorder="1" applyAlignment="1">
      <alignment horizontal="center" vertical="center" shrinkToFit="1"/>
    </xf>
    <xf numFmtId="0" fontId="26" fillId="0" borderId="48" xfId="0" applyNumberFormat="1" applyFont="1" applyFill="1" applyBorder="1" applyAlignment="1">
      <alignment horizontal="center" vertical="center" shrinkToFit="1"/>
    </xf>
    <xf numFmtId="0" fontId="26" fillId="0" borderId="42" xfId="0" applyNumberFormat="1" applyFont="1" applyFill="1" applyBorder="1" applyAlignment="1">
      <alignment horizontal="center" vertical="center" shrinkToFit="1"/>
    </xf>
    <xf numFmtId="0" fontId="26" fillId="0" borderId="43" xfId="0" applyNumberFormat="1" applyFont="1" applyFill="1" applyBorder="1" applyAlignment="1">
      <alignment horizontal="center" vertical="center" shrinkToFit="1"/>
    </xf>
    <xf numFmtId="0" fontId="26" fillId="0" borderId="49" xfId="0" applyNumberFormat="1" applyFont="1" applyFill="1" applyBorder="1" applyAlignment="1">
      <alignment horizontal="center" vertical="center" shrinkToFit="1"/>
    </xf>
    <xf numFmtId="0" fontId="26" fillId="0" borderId="50" xfId="0" applyNumberFormat="1" applyFont="1" applyFill="1" applyBorder="1" applyAlignment="1">
      <alignment horizontal="center" vertical="center" shrinkToFit="1"/>
    </xf>
    <xf numFmtId="0" fontId="26" fillId="0" borderId="51" xfId="0" applyNumberFormat="1" applyFont="1" applyFill="1" applyBorder="1" applyAlignment="1">
      <alignment horizontal="center" vertical="center" shrinkToFit="1"/>
    </xf>
    <xf numFmtId="0" fontId="26" fillId="0" borderId="52" xfId="0" applyNumberFormat="1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2" fontId="1" fillId="0" borderId="12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9" fontId="26" fillId="0" borderId="0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35" xfId="0" applyNumberFormat="1" applyFont="1" applyFill="1" applyBorder="1" applyAlignment="1">
      <alignment horizontal="center" vertical="center" shrinkToFit="1"/>
    </xf>
    <xf numFmtId="0" fontId="26" fillId="0" borderId="12" xfId="0" applyNumberFormat="1" applyFont="1" applyFill="1" applyBorder="1" applyAlignment="1">
      <alignment horizontal="right" vertical="center" shrinkToFit="1"/>
    </xf>
    <xf numFmtId="0" fontId="1" fillId="0" borderId="39" xfId="0" applyNumberFormat="1" applyFont="1" applyFill="1" applyBorder="1" applyAlignment="1">
      <alignment horizontal="center" vertical="center" shrinkToFit="1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41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" fillId="0" borderId="43" xfId="0" applyNumberFormat="1" applyFont="1" applyFill="1" applyBorder="1" applyAlignment="1">
      <alignment horizontal="center" vertical="center" shrinkToFit="1"/>
    </xf>
    <xf numFmtId="0" fontId="1" fillId="0" borderId="44" xfId="0" applyNumberFormat="1" applyFont="1" applyFill="1" applyBorder="1" applyAlignment="1">
      <alignment horizontal="center" vertical="center" shrinkToFit="1"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0" fontId="1" fillId="0" borderId="47" xfId="0" applyNumberFormat="1" applyFont="1" applyFill="1" applyBorder="1" applyAlignment="1">
      <alignment horizontal="center" vertical="center" shrinkToFit="1"/>
    </xf>
    <xf numFmtId="179" fontId="48" fillId="0" borderId="10" xfId="0" applyNumberFormat="1" applyFont="1" applyFill="1" applyBorder="1" applyAlignment="1">
      <alignment horizontal="center" vertical="center" shrinkToFit="1"/>
    </xf>
    <xf numFmtId="179" fontId="48" fillId="0" borderId="0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180" fontId="47" fillId="0" borderId="10" xfId="0" applyNumberFormat="1" applyFont="1" applyFill="1" applyBorder="1" applyAlignment="1">
      <alignment horizontal="left" vertical="center" shrinkToFit="1"/>
    </xf>
    <xf numFmtId="180" fontId="47" fillId="0" borderId="29" xfId="0" applyNumberFormat="1" applyFont="1" applyFill="1" applyBorder="1" applyAlignment="1">
      <alignment horizontal="left" vertical="center" shrinkToFit="1"/>
    </xf>
    <xf numFmtId="180" fontId="47" fillId="0" borderId="0" xfId="0" applyNumberFormat="1" applyFont="1" applyFill="1" applyBorder="1" applyAlignment="1">
      <alignment horizontal="left" vertical="center" shrinkToFit="1"/>
    </xf>
    <xf numFmtId="180" fontId="47" fillId="0" borderId="9" xfId="0" applyNumberFormat="1" applyFont="1" applyFill="1" applyBorder="1" applyAlignment="1">
      <alignment horizontal="left" vertical="center" shrinkToFit="1"/>
    </xf>
    <xf numFmtId="0" fontId="26" fillId="0" borderId="12" xfId="0" applyNumberFormat="1" applyFont="1" applyFill="1" applyBorder="1" applyAlignment="1">
      <alignment horizontal="center" vertical="center" shrinkToFit="1"/>
    </xf>
    <xf numFmtId="2" fontId="26" fillId="0" borderId="0" xfId="0" applyNumberFormat="1" applyFont="1" applyFill="1" applyBorder="1" applyAlignment="1">
      <alignment horizontal="center" vertical="center" shrinkToFit="1"/>
    </xf>
    <xf numFmtId="178" fontId="26" fillId="0" borderId="0" xfId="0" applyNumberFormat="1" applyFont="1" applyFill="1" applyBorder="1" applyAlignment="1">
      <alignment horizontal="right" vertical="center"/>
    </xf>
    <xf numFmtId="178" fontId="26" fillId="0" borderId="9" xfId="0" applyNumberFormat="1" applyFont="1" applyFill="1" applyBorder="1" applyAlignment="1">
      <alignment horizontal="right" vertical="center"/>
    </xf>
    <xf numFmtId="0" fontId="1" fillId="0" borderId="37" xfId="0" applyNumberFormat="1" applyFont="1" applyFill="1" applyBorder="1" applyAlignment="1" applyProtection="1">
      <alignment vertical="center" shrinkToFit="1"/>
      <protection locked="0"/>
    </xf>
    <xf numFmtId="0" fontId="1" fillId="0" borderId="20" xfId="0" applyNumberFormat="1" applyFont="1" applyFill="1" applyBorder="1" applyAlignment="1" applyProtection="1">
      <alignment vertical="center" shrinkToFit="1"/>
      <protection locked="0"/>
    </xf>
    <xf numFmtId="181" fontId="26" fillId="0" borderId="34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53" xfId="0" applyNumberFormat="1" applyFont="1" applyFill="1" applyBorder="1" applyAlignment="1">
      <alignment horizontal="center" vertical="center" shrinkToFit="1"/>
    </xf>
    <xf numFmtId="2" fontId="46" fillId="0" borderId="0" xfId="0" applyNumberFormat="1" applyFont="1" applyFill="1" applyBorder="1" applyAlignment="1">
      <alignment horizontal="center" vertical="center" shrinkToFit="1"/>
    </xf>
    <xf numFmtId="2" fontId="46" fillId="0" borderId="12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179" fontId="46" fillId="0" borderId="10" xfId="0" applyNumberFormat="1" applyFont="1" applyFill="1" applyBorder="1" applyAlignment="1">
      <alignment horizontal="center" vertical="center" shrinkToFit="1"/>
    </xf>
    <xf numFmtId="179" fontId="46" fillId="0" borderId="0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178" fontId="46" fillId="0" borderId="0" xfId="0" applyNumberFormat="1" applyFont="1" applyFill="1" applyBorder="1" applyAlignment="1">
      <alignment horizontal="right" vertical="center"/>
    </xf>
    <xf numFmtId="178" fontId="46" fillId="0" borderId="9" xfId="0" applyNumberFormat="1" applyFont="1" applyFill="1" applyBorder="1" applyAlignment="1">
      <alignment horizontal="right" vertical="center"/>
    </xf>
    <xf numFmtId="178" fontId="46" fillId="0" borderId="12" xfId="0" applyNumberFormat="1" applyFont="1" applyFill="1" applyBorder="1" applyAlignment="1">
      <alignment horizontal="right" vertical="center"/>
    </xf>
    <xf numFmtId="178" fontId="46" fillId="0" borderId="24" xfId="0" applyNumberFormat="1" applyFont="1" applyFill="1" applyBorder="1" applyAlignment="1">
      <alignment horizontal="right" vertical="center"/>
    </xf>
    <xf numFmtId="0" fontId="24" fillId="0" borderId="13" xfId="0" quotePrefix="1" applyNumberFormat="1" applyFont="1" applyFill="1" applyBorder="1" applyAlignment="1">
      <alignment horizontal="left" vertical="top" shrinkToFit="1"/>
    </xf>
    <xf numFmtId="0" fontId="24" fillId="0" borderId="0" xfId="0" applyNumberFormat="1" applyFont="1" applyFill="1" applyBorder="1" applyAlignment="1">
      <alignment horizontal="left" vertical="top" shrinkToFit="1"/>
    </xf>
    <xf numFmtId="0" fontId="24" fillId="0" borderId="13" xfId="0" applyNumberFormat="1" applyFont="1" applyFill="1" applyBorder="1" applyAlignment="1">
      <alignment horizontal="left" vertical="top" shrinkToFit="1"/>
    </xf>
    <xf numFmtId="0" fontId="24" fillId="0" borderId="54" xfId="0" quotePrefix="1" applyNumberFormat="1" applyFont="1" applyFill="1" applyBorder="1" applyAlignment="1">
      <alignment horizontal="left" vertical="top" shrinkToFit="1"/>
    </xf>
    <xf numFmtId="0" fontId="24" fillId="0" borderId="54" xfId="0" applyNumberFormat="1" applyFont="1" applyFill="1" applyBorder="1" applyAlignment="1">
      <alignment horizontal="left" vertical="top" shrinkToFit="1"/>
    </xf>
    <xf numFmtId="0" fontId="24" fillId="0" borderId="54" xfId="0" quotePrefix="1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center" vertical="center" shrinkToFit="1"/>
    </xf>
    <xf numFmtId="0" fontId="24" fillId="0" borderId="54" xfId="0" applyNumberFormat="1" applyFont="1" applyFill="1" applyBorder="1" applyAlignment="1">
      <alignment horizontal="center" vertical="center" shrinkToFit="1"/>
    </xf>
    <xf numFmtId="56" fontId="24" fillId="0" borderId="60" xfId="0" quotePrefix="1" applyNumberFormat="1" applyFont="1" applyFill="1" applyBorder="1" applyAlignment="1">
      <alignment horizontal="left" vertical="center" shrinkToFit="1"/>
    </xf>
    <xf numFmtId="0" fontId="24" fillId="0" borderId="55" xfId="0" applyNumberFormat="1" applyFont="1" applyFill="1" applyBorder="1" applyAlignment="1">
      <alignment horizontal="left" vertical="center" shrinkToFit="1"/>
    </xf>
    <xf numFmtId="0" fontId="24" fillId="0" borderId="61" xfId="0" applyNumberFormat="1" applyFont="1" applyFill="1" applyBorder="1" applyAlignment="1">
      <alignment horizontal="left" vertical="center" shrinkToFit="1"/>
    </xf>
    <xf numFmtId="0" fontId="24" fillId="0" borderId="54" xfId="0" applyNumberFormat="1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left" vertical="center" shrinkToFit="1"/>
    </xf>
    <xf numFmtId="0" fontId="24" fillId="0" borderId="15" xfId="0" applyNumberFormat="1" applyFont="1" applyFill="1" applyBorder="1" applyAlignment="1">
      <alignment horizontal="left" vertical="center" shrinkToFit="1"/>
    </xf>
    <xf numFmtId="56" fontId="46" fillId="0" borderId="54" xfId="0" quotePrefix="1" applyNumberFormat="1" applyFont="1" applyFill="1" applyBorder="1" applyAlignment="1">
      <alignment horizontal="left" vertical="center" shrinkToFit="1"/>
    </xf>
    <xf numFmtId="0" fontId="46" fillId="0" borderId="0" xfId="0" applyNumberFormat="1" applyFont="1" applyFill="1" applyBorder="1" applyAlignment="1">
      <alignment horizontal="left" vertical="center" shrinkToFit="1"/>
    </xf>
    <xf numFmtId="0" fontId="46" fillId="0" borderId="54" xfId="0" applyNumberFormat="1" applyFont="1" applyFill="1" applyBorder="1" applyAlignment="1">
      <alignment horizontal="left" vertical="center" shrinkToFit="1"/>
    </xf>
    <xf numFmtId="0" fontId="38" fillId="0" borderId="0" xfId="0" applyNumberFormat="1" applyFont="1" applyFill="1" applyBorder="1" applyAlignment="1">
      <alignment horizontal="center" vertical="center" shrinkToFit="1"/>
    </xf>
    <xf numFmtId="0" fontId="51" fillId="0" borderId="0" xfId="0" applyNumberFormat="1" applyFont="1" applyFill="1" applyBorder="1" applyAlignment="1">
      <alignment horizontal="center" vertical="center" shrinkToFit="1"/>
    </xf>
    <xf numFmtId="0" fontId="24" fillId="0" borderId="15" xfId="0" applyNumberFormat="1" applyFont="1" applyFill="1" applyBorder="1" applyAlignment="1">
      <alignment horizontal="center" vertical="center" shrinkToFit="1"/>
    </xf>
    <xf numFmtId="0" fontId="37" fillId="0" borderId="0" xfId="0" applyNumberFormat="1" applyFont="1" applyFill="1" applyBorder="1" applyAlignment="1">
      <alignment horizontal="center" vertical="center" shrinkToFit="1"/>
    </xf>
    <xf numFmtId="0" fontId="52" fillId="0" borderId="0" xfId="0" applyNumberFormat="1" applyFont="1" applyFill="1" applyBorder="1" applyAlignment="1">
      <alignment horizontal="center" vertical="center" shrinkToFit="1"/>
    </xf>
    <xf numFmtId="0" fontId="24" fillId="0" borderId="13" xfId="0" quotePrefix="1" applyNumberFormat="1" applyFont="1" applyFill="1" applyBorder="1" applyAlignment="1">
      <alignment horizontal="left" vertical="center" shrinkToFit="1"/>
    </xf>
    <xf numFmtId="0" fontId="24" fillId="0" borderId="13" xfId="0" applyNumberFormat="1" applyFont="1" applyFill="1" applyBorder="1" applyAlignment="1">
      <alignment horizontal="left" vertical="center" shrinkToFit="1"/>
    </xf>
    <xf numFmtId="0" fontId="24" fillId="0" borderId="54" xfId="0" quotePrefix="1" applyNumberFormat="1" applyFont="1" applyFill="1" applyBorder="1" applyAlignment="1">
      <alignment horizontal="left" vertical="center" shrinkToFit="1"/>
    </xf>
    <xf numFmtId="0" fontId="24" fillId="0" borderId="62" xfId="0" quotePrefix="1" applyNumberFormat="1" applyFont="1" applyFill="1" applyBorder="1" applyAlignment="1">
      <alignment horizontal="left" vertical="center" shrinkToFit="1"/>
    </xf>
    <xf numFmtId="0" fontId="24" fillId="0" borderId="62" xfId="0" applyNumberFormat="1" applyFont="1" applyFill="1" applyBorder="1" applyAlignment="1">
      <alignment horizontal="left" vertical="center" shrinkToFit="1"/>
    </xf>
    <xf numFmtId="0" fontId="38" fillId="0" borderId="0" xfId="0" applyNumberFormat="1" applyFont="1" applyFill="1" applyBorder="1" applyAlignment="1">
      <alignment horizontal="left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181" fontId="24" fillId="0" borderId="34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7" xfId="0" applyNumberFormat="1" applyFont="1" applyFill="1" applyBorder="1" applyAlignment="1">
      <alignment horizontal="center" vertical="center" shrinkToFit="1"/>
    </xf>
    <xf numFmtId="0" fontId="24" fillId="0" borderId="27" xfId="0" applyNumberFormat="1" applyFont="1" applyFill="1" applyBorder="1" applyAlignment="1">
      <alignment horizontal="center" vertical="center" shrinkToFit="1"/>
    </xf>
    <xf numFmtId="0" fontId="24" fillId="0" borderId="31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left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9" fontId="24" fillId="0" borderId="0" xfId="0" applyNumberFormat="1" applyFont="1" applyFill="1" applyBorder="1" applyAlignment="1">
      <alignment horizontal="center" vertical="center" shrinkToFit="1"/>
    </xf>
    <xf numFmtId="180" fontId="42" fillId="0" borderId="10" xfId="0" applyNumberFormat="1" applyFont="1" applyFill="1" applyBorder="1" applyAlignment="1">
      <alignment horizontal="left" vertical="center" shrinkToFit="1"/>
    </xf>
    <xf numFmtId="180" fontId="42" fillId="0" borderId="29" xfId="0" applyNumberFormat="1" applyFont="1" applyFill="1" applyBorder="1" applyAlignment="1">
      <alignment horizontal="left" vertical="center" shrinkToFit="1"/>
    </xf>
    <xf numFmtId="180" fontId="42" fillId="0" borderId="0" xfId="0" applyNumberFormat="1" applyFont="1" applyFill="1" applyBorder="1" applyAlignment="1">
      <alignment horizontal="left" vertical="center" shrinkToFit="1"/>
    </xf>
    <xf numFmtId="180" fontId="42" fillId="0" borderId="9" xfId="0" applyNumberFormat="1" applyFont="1" applyFill="1" applyBorder="1" applyAlignment="1">
      <alignment horizontal="left" vertical="center" shrinkToFit="1"/>
    </xf>
    <xf numFmtId="0" fontId="24" fillId="0" borderId="39" xfId="0" applyNumberFormat="1" applyFont="1" applyFill="1" applyBorder="1" applyAlignment="1">
      <alignment horizontal="center" vertical="center" shrinkToFit="1"/>
    </xf>
    <xf numFmtId="0" fontId="24" fillId="0" borderId="40" xfId="0" applyNumberFormat="1" applyFont="1" applyFill="1" applyBorder="1" applyAlignment="1">
      <alignment horizontal="center" vertical="center" shrinkToFit="1"/>
    </xf>
    <xf numFmtId="0" fontId="24" fillId="0" borderId="48" xfId="0" applyNumberFormat="1" applyFont="1" applyFill="1" applyBorder="1" applyAlignment="1">
      <alignment horizontal="center" vertical="center" shrinkToFit="1"/>
    </xf>
    <xf numFmtId="0" fontId="24" fillId="0" borderId="42" xfId="0" applyNumberFormat="1" applyFont="1" applyFill="1" applyBorder="1" applyAlignment="1">
      <alignment horizontal="center" vertical="center" shrinkToFit="1"/>
    </xf>
    <xf numFmtId="0" fontId="24" fillId="0" borderId="43" xfId="0" applyNumberFormat="1" applyFont="1" applyFill="1" applyBorder="1" applyAlignment="1">
      <alignment horizontal="center" vertical="center" shrinkToFit="1"/>
    </xf>
    <xf numFmtId="0" fontId="24" fillId="0" borderId="49" xfId="0" applyNumberFormat="1" applyFont="1" applyFill="1" applyBorder="1" applyAlignment="1">
      <alignment horizontal="center" vertical="center" shrinkToFit="1"/>
    </xf>
    <xf numFmtId="178" fontId="24" fillId="0" borderId="9" xfId="0" applyNumberFormat="1" applyFont="1" applyFill="1" applyBorder="1" applyAlignment="1">
      <alignment horizontal="center" vertical="center" shrinkToFit="1"/>
    </xf>
    <xf numFmtId="0" fontId="24" fillId="0" borderId="9" xfId="0" applyNumberFormat="1" applyFont="1" applyFill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26" fillId="0" borderId="16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0" fontId="26" fillId="0" borderId="30" xfId="0" applyNumberFormat="1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1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4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7" xfId="0" applyNumberFormat="1" applyFont="1" applyFill="1" applyBorder="1" applyAlignment="1">
      <alignment horizontal="center" vertical="center" shrinkToFit="1"/>
    </xf>
    <xf numFmtId="2" fontId="24" fillId="0" borderId="38" xfId="0" applyNumberFormat="1" applyFont="1" applyFill="1" applyBorder="1" applyAlignment="1">
      <alignment horizontal="center" vertical="center" shrinkToFit="1"/>
    </xf>
    <xf numFmtId="2" fontId="24" fillId="0" borderId="34" xfId="0" applyNumberFormat="1" applyFont="1" applyFill="1" applyBorder="1" applyAlignment="1">
      <alignment horizontal="center" vertical="center" shrinkToFit="1"/>
    </xf>
    <xf numFmtId="181" fontId="24" fillId="0" borderId="35" xfId="0" applyNumberFormat="1" applyFont="1" applyFill="1" applyBorder="1" applyAlignment="1">
      <alignment horizontal="center" vertical="center" shrinkToFit="1"/>
    </xf>
    <xf numFmtId="0" fontId="24" fillId="0" borderId="33" xfId="0" applyNumberFormat="1" applyFont="1" applyFill="1" applyBorder="1" applyAlignment="1">
      <alignment horizontal="center" vertical="center" shrinkToFit="1"/>
    </xf>
    <xf numFmtId="0" fontId="24" fillId="0" borderId="34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shrinkToFit="1"/>
    </xf>
    <xf numFmtId="0" fontId="24" fillId="0" borderId="12" xfId="0" applyNumberFormat="1" applyFont="1" applyFill="1" applyBorder="1" applyAlignment="1">
      <alignment horizontal="center" vertical="center" shrinkToFit="1"/>
    </xf>
    <xf numFmtId="0" fontId="24" fillId="0" borderId="14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17" xfId="0" applyNumberFormat="1" applyFont="1" applyFill="1" applyBorder="1" applyAlignment="1">
      <alignment horizontal="center" vertical="center" shrinkToFit="1"/>
    </xf>
    <xf numFmtId="0" fontId="24" fillId="0" borderId="5" xfId="0" applyNumberFormat="1" applyFont="1" applyFill="1" applyBorder="1" applyAlignment="1">
      <alignment horizontal="center" vertical="center" shrinkToFit="1"/>
    </xf>
    <xf numFmtId="0" fontId="24" fillId="0" borderId="32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 shrinkToFit="1"/>
    </xf>
    <xf numFmtId="0" fontId="24" fillId="0" borderId="6" xfId="0" applyNumberFormat="1" applyFont="1" applyFill="1" applyBorder="1" applyAlignment="1">
      <alignment horizontal="center" vertical="center" shrinkToFit="1"/>
    </xf>
    <xf numFmtId="0" fontId="24" fillId="0" borderId="26" xfId="0" applyNumberFormat="1" applyFont="1" applyFill="1" applyBorder="1" applyAlignment="1">
      <alignment horizontal="center" vertical="center" shrinkToFit="1"/>
    </xf>
    <xf numFmtId="0" fontId="24" fillId="0" borderId="53" xfId="0" applyNumberFormat="1" applyFont="1" applyFill="1" applyBorder="1" applyAlignment="1">
      <alignment horizontal="center" vertical="center" shrinkToFit="1"/>
    </xf>
    <xf numFmtId="0" fontId="2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6" xfId="0" applyNumberFormat="1" applyFont="1" applyFill="1" applyBorder="1" applyAlignment="1">
      <alignment horizontal="center" vertical="center" shrinkToFit="1"/>
    </xf>
    <xf numFmtId="0" fontId="48" fillId="0" borderId="13" xfId="0" applyNumberFormat="1" applyFont="1" applyFill="1" applyBorder="1" applyAlignment="1">
      <alignment horizontal="center" vertical="center" shrinkToFit="1"/>
    </xf>
    <xf numFmtId="0" fontId="28" fillId="0" borderId="16" xfId="0" applyNumberFormat="1" applyFont="1" applyFill="1" applyBorder="1" applyAlignment="1">
      <alignment horizontal="center" vertical="center" wrapText="1" shrinkToFit="1"/>
    </xf>
    <xf numFmtId="0" fontId="28" fillId="0" borderId="10" xfId="0" applyNumberFormat="1" applyFont="1" applyFill="1" applyBorder="1" applyAlignment="1">
      <alignment horizontal="center" vertical="center" wrapText="1" shrinkToFit="1"/>
    </xf>
    <xf numFmtId="0" fontId="28" fillId="0" borderId="27" xfId="0" applyNumberFormat="1" applyFont="1" applyFill="1" applyBorder="1" applyAlignment="1">
      <alignment horizontal="center" vertical="center" wrapText="1" shrinkToFit="1"/>
    </xf>
    <xf numFmtId="0" fontId="28" fillId="0" borderId="13" xfId="0" applyNumberFormat="1" applyFont="1" applyFill="1" applyBorder="1" applyAlignment="1">
      <alignment horizontal="center" vertical="center" wrapText="1" shrinkToFit="1"/>
    </xf>
    <xf numFmtId="0" fontId="28" fillId="0" borderId="0" xfId="0" applyNumberFormat="1" applyFont="1" applyFill="1" applyBorder="1" applyAlignment="1">
      <alignment horizontal="center" vertical="center" wrapText="1" shrinkToFit="1"/>
    </xf>
    <xf numFmtId="0" fontId="28" fillId="0" borderId="15" xfId="0" applyNumberFormat="1" applyFont="1" applyFill="1" applyBorder="1" applyAlignment="1">
      <alignment horizontal="center" vertical="center" wrapText="1" shrinkToFit="1"/>
    </xf>
    <xf numFmtId="0" fontId="28" fillId="0" borderId="11" xfId="0" applyNumberFormat="1" applyFont="1" applyFill="1" applyBorder="1" applyAlignment="1">
      <alignment horizontal="center" vertical="center" wrapText="1" shrinkToFit="1"/>
    </xf>
    <xf numFmtId="0" fontId="28" fillId="0" borderId="12" xfId="0" applyNumberFormat="1" applyFont="1" applyFill="1" applyBorder="1" applyAlignment="1">
      <alignment horizontal="center" vertical="center" wrapText="1" shrinkToFit="1"/>
    </xf>
    <xf numFmtId="0" fontId="28" fillId="0" borderId="14" xfId="0" applyNumberFormat="1" applyFont="1" applyFill="1" applyBorder="1" applyAlignment="1">
      <alignment horizontal="center" vertical="center" wrapText="1" shrinkToFit="1"/>
    </xf>
    <xf numFmtId="0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35" xfId="0" applyNumberFormat="1" applyFont="1" applyFill="1" applyBorder="1" applyAlignment="1">
      <alignment horizontal="center" vertical="center" shrinkToFit="1"/>
    </xf>
    <xf numFmtId="0" fontId="24" fillId="0" borderId="24" xfId="0" applyNumberFormat="1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horizontal="right" vertical="center"/>
    </xf>
    <xf numFmtId="178" fontId="24" fillId="0" borderId="9" xfId="0" applyNumberFormat="1" applyFont="1" applyFill="1" applyBorder="1" applyAlignment="1">
      <alignment horizontal="right" vertical="center"/>
    </xf>
    <xf numFmtId="178" fontId="24" fillId="0" borderId="12" xfId="0" applyNumberFormat="1" applyFont="1" applyFill="1" applyBorder="1" applyAlignment="1">
      <alignment horizontal="right" vertical="center"/>
    </xf>
    <xf numFmtId="178" fontId="24" fillId="0" borderId="24" xfId="0" applyNumberFormat="1" applyFont="1" applyFill="1" applyBorder="1" applyAlignment="1">
      <alignment horizontal="right" vertical="center"/>
    </xf>
    <xf numFmtId="0" fontId="24" fillId="0" borderId="8" xfId="0" applyNumberFormat="1" applyFont="1" applyFill="1" applyBorder="1" applyAlignment="1">
      <alignment horizontal="center" vertical="center" shrinkToFit="1"/>
    </xf>
    <xf numFmtId="2" fontId="24" fillId="0" borderId="0" xfId="0" applyNumberFormat="1" applyFont="1" applyFill="1" applyBorder="1" applyAlignment="1">
      <alignment horizontal="center" vertical="center" shrinkToFit="1"/>
    </xf>
    <xf numFmtId="2" fontId="24" fillId="0" borderId="12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2" fontId="26" fillId="0" borderId="12" xfId="0" applyNumberFormat="1" applyFont="1" applyFill="1" applyBorder="1" applyAlignment="1">
      <alignment horizontal="center" vertical="center" shrinkToFit="1"/>
    </xf>
    <xf numFmtId="178" fontId="26" fillId="0" borderId="12" xfId="0" applyNumberFormat="1" applyFont="1" applyFill="1" applyBorder="1" applyAlignment="1">
      <alignment horizontal="right" vertical="center"/>
    </xf>
    <xf numFmtId="178" fontId="26" fillId="0" borderId="24" xfId="0" applyNumberFormat="1" applyFont="1" applyFill="1" applyBorder="1" applyAlignment="1">
      <alignment horizontal="right" vertical="center"/>
    </xf>
    <xf numFmtId="181" fontId="26" fillId="0" borderId="35" xfId="0" applyNumberFormat="1" applyFont="1" applyFill="1" applyBorder="1" applyAlignment="1">
      <alignment horizontal="center" vertical="center" shrinkToFit="1"/>
    </xf>
    <xf numFmtId="0" fontId="24" fillId="0" borderId="16" xfId="0" applyNumberFormat="1" applyFont="1" applyFill="1" applyBorder="1" applyAlignment="1">
      <alignment horizontal="center" vertical="center" shrinkToFit="1"/>
    </xf>
    <xf numFmtId="0" fontId="24" fillId="0" borderId="30" xfId="0" applyNumberFormat="1" applyFont="1" applyFill="1" applyBorder="1" applyAlignment="1">
      <alignment horizontal="center" vertical="center" shrinkToFit="1"/>
    </xf>
    <xf numFmtId="0" fontId="48" fillId="0" borderId="39" xfId="0" applyNumberFormat="1" applyFont="1" applyFill="1" applyBorder="1" applyAlignment="1">
      <alignment horizontal="center" vertical="center" shrinkToFit="1"/>
    </xf>
    <xf numFmtId="0" fontId="48" fillId="0" borderId="40" xfId="0" applyNumberFormat="1" applyFont="1" applyFill="1" applyBorder="1" applyAlignment="1">
      <alignment horizontal="center" vertical="center" shrinkToFit="1"/>
    </xf>
    <xf numFmtId="0" fontId="48" fillId="0" borderId="41" xfId="0" applyNumberFormat="1" applyFont="1" applyFill="1" applyBorder="1" applyAlignment="1">
      <alignment horizontal="center" vertical="center" shrinkToFit="1"/>
    </xf>
    <xf numFmtId="0" fontId="48" fillId="0" borderId="42" xfId="0" applyNumberFormat="1" applyFont="1" applyFill="1" applyBorder="1" applyAlignment="1">
      <alignment horizontal="center" vertical="center" shrinkToFit="1"/>
    </xf>
    <xf numFmtId="0" fontId="48" fillId="0" borderId="43" xfId="0" applyNumberFormat="1" applyFont="1" applyFill="1" applyBorder="1" applyAlignment="1">
      <alignment horizontal="center" vertical="center" shrinkToFit="1"/>
    </xf>
    <xf numFmtId="0" fontId="48" fillId="0" borderId="44" xfId="0" applyNumberFormat="1" applyFont="1" applyFill="1" applyBorder="1" applyAlignment="1">
      <alignment horizontal="center" vertical="center" shrinkToFit="1"/>
    </xf>
    <xf numFmtId="0" fontId="48" fillId="0" borderId="45" xfId="0" applyNumberFormat="1" applyFont="1" applyFill="1" applyBorder="1" applyAlignment="1">
      <alignment horizontal="center" vertical="center" shrinkToFit="1"/>
    </xf>
    <xf numFmtId="0" fontId="48" fillId="0" borderId="46" xfId="0" applyNumberFormat="1" applyFont="1" applyFill="1" applyBorder="1" applyAlignment="1">
      <alignment horizontal="center" vertical="center" shrinkToFit="1"/>
    </xf>
    <xf numFmtId="0" fontId="48" fillId="0" borderId="47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41" xfId="0" applyNumberFormat="1" applyFont="1" applyFill="1" applyBorder="1" applyAlignment="1">
      <alignment horizontal="center" vertical="center" shrinkToFit="1"/>
    </xf>
    <xf numFmtId="0" fontId="24" fillId="0" borderId="44" xfId="0" applyNumberFormat="1" applyFont="1" applyFill="1" applyBorder="1" applyAlignment="1">
      <alignment horizontal="center" vertical="center" shrinkToFit="1"/>
    </xf>
    <xf numFmtId="0" fontId="24" fillId="0" borderId="45" xfId="0" applyNumberFormat="1" applyFont="1" applyFill="1" applyBorder="1" applyAlignment="1">
      <alignment horizontal="center" vertical="center" shrinkToFit="1"/>
    </xf>
    <xf numFmtId="0" fontId="24" fillId="0" borderId="46" xfId="0" applyNumberFormat="1" applyFont="1" applyFill="1" applyBorder="1" applyAlignment="1">
      <alignment horizontal="center" vertical="center" shrinkToFit="1"/>
    </xf>
    <xf numFmtId="0" fontId="24" fillId="0" borderId="47" xfId="0" applyNumberFormat="1" applyFont="1" applyFill="1" applyBorder="1" applyAlignment="1">
      <alignment horizontal="center" vertical="center" shrinkToFit="1"/>
    </xf>
    <xf numFmtId="0" fontId="2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6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29" fillId="0" borderId="27" xfId="0" applyNumberFormat="1" applyFont="1" applyFill="1" applyBorder="1" applyAlignment="1">
      <alignment horizontal="center" vertical="center" wrapText="1" shrinkToFit="1"/>
    </xf>
    <xf numFmtId="0" fontId="29" fillId="0" borderId="13" xfId="0" applyNumberFormat="1" applyFont="1" applyFill="1" applyBorder="1" applyAlignment="1">
      <alignment horizontal="center" vertical="center" wrapText="1" shrinkToFit="1"/>
    </xf>
    <xf numFmtId="0" fontId="29" fillId="0" borderId="0" xfId="0" applyNumberFormat="1" applyFont="1" applyFill="1" applyBorder="1" applyAlignment="1">
      <alignment horizontal="center" vertical="center" wrapText="1" shrinkToFit="1"/>
    </xf>
    <xf numFmtId="0" fontId="29" fillId="0" borderId="15" xfId="0" applyNumberFormat="1" applyFont="1" applyFill="1" applyBorder="1" applyAlignment="1">
      <alignment horizontal="center" vertical="center" wrapText="1" shrinkToFit="1"/>
    </xf>
    <xf numFmtId="0" fontId="29" fillId="0" borderId="11" xfId="0" applyNumberFormat="1" applyFont="1" applyFill="1" applyBorder="1" applyAlignment="1">
      <alignment horizontal="center" vertical="center" wrapText="1" shrinkToFit="1"/>
    </xf>
    <xf numFmtId="0" fontId="29" fillId="0" borderId="12" xfId="0" applyNumberFormat="1" applyFont="1" applyFill="1" applyBorder="1" applyAlignment="1">
      <alignment horizontal="center" vertical="center" wrapText="1" shrinkToFit="1"/>
    </xf>
    <xf numFmtId="0" fontId="29" fillId="0" borderId="14" xfId="0" applyNumberFormat="1" applyFont="1" applyFill="1" applyBorder="1" applyAlignment="1">
      <alignment horizontal="center" vertical="center" wrapText="1" shrinkToFit="1"/>
    </xf>
    <xf numFmtId="0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18" applyNumberFormat="1" applyFont="1" applyAlignment="1">
      <alignment horizontal="center"/>
    </xf>
    <xf numFmtId="49" fontId="3" fillId="0" borderId="0" xfId="31" applyNumberFormat="1" applyFont="1" applyAlignment="1">
      <alignment horizontal="center" vertical="center"/>
    </xf>
    <xf numFmtId="10" fontId="5" fillId="0" borderId="0" xfId="18" applyNumberFormat="1" applyFont="1" applyAlignment="1">
      <alignment horizontal="center"/>
    </xf>
    <xf numFmtId="0" fontId="24" fillId="0" borderId="0" xfId="31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18" applyFont="1" applyAlignment="1">
      <alignment horizontal="center"/>
    </xf>
    <xf numFmtId="10" fontId="3" fillId="0" borderId="0" xfId="31" applyNumberFormat="1" applyFont="1" applyAlignment="1">
      <alignment horizontal="center" vertical="center"/>
    </xf>
    <xf numFmtId="0" fontId="3" fillId="0" borderId="0" xfId="31" applyFont="1" applyAlignment="1">
      <alignment horizontal="center" vertical="center"/>
    </xf>
    <xf numFmtId="176" fontId="3" fillId="0" borderId="0" xfId="31" applyNumberFormat="1" applyFont="1" applyAlignment="1">
      <alignment horizontal="center" vertical="center"/>
    </xf>
    <xf numFmtId="0" fontId="6" fillId="0" borderId="0" xfId="31" applyFont="1" applyAlignment="1">
      <alignment horizontal="left" vertical="center"/>
    </xf>
    <xf numFmtId="10" fontId="24" fillId="0" borderId="0" xfId="0" applyNumberFormat="1" applyFont="1" applyAlignment="1">
      <alignment horizontal="center" vertical="center"/>
    </xf>
    <xf numFmtId="10" fontId="22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0" fontId="44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31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" fillId="0" borderId="0" xfId="18" applyFont="1" applyAlignment="1">
      <alignment horizontal="left" vertical="center"/>
    </xf>
    <xf numFmtId="0" fontId="1" fillId="0" borderId="0" xfId="31" applyFont="1" applyAlignment="1">
      <alignment horizontal="center" vertical="center"/>
    </xf>
    <xf numFmtId="0" fontId="5" fillId="0" borderId="0" xfId="31" applyFont="1" applyAlignment="1">
      <alignment horizontal="center" vertical="center"/>
    </xf>
    <xf numFmtId="0" fontId="3" fillId="0" borderId="0" xfId="31" applyFont="1" applyAlignment="1">
      <alignment horizontal="left" vertical="center"/>
    </xf>
    <xf numFmtId="0" fontId="3" fillId="0" borderId="0" xfId="16" applyFont="1" applyAlignment="1">
      <alignment horizontal="center" vertical="center"/>
    </xf>
    <xf numFmtId="0" fontId="3" fillId="0" borderId="0" xfId="11" applyFont="1" applyAlignment="1">
      <alignment horizontal="center" vertical="center"/>
    </xf>
    <xf numFmtId="0" fontId="1" fillId="0" borderId="0" xfId="0" applyFont="1">
      <alignment vertical="center"/>
    </xf>
  </cellXfs>
  <cellStyles count="37">
    <cellStyle name="Excel Built-in Normal" xfId="1" xr:uid="{00000000-0005-0000-0000-000000000000}"/>
    <cellStyle name="Excel Built-in Normal 2" xfId="2" xr:uid="{00000000-0005-0000-0000-000001000000}"/>
    <cellStyle name="Excel Built-in Normal 3" xfId="3" xr:uid="{00000000-0005-0000-0000-000002000000}"/>
    <cellStyle name="チェック セル" xfId="4" xr:uid="{00000000-0005-0000-0000-000003000000}"/>
    <cellStyle name="リンク セル" xfId="5" xr:uid="{00000000-0005-0000-0000-000004000000}"/>
    <cellStyle name="通貨 2" xfId="6" xr:uid="{00000000-0005-0000-0000-000005000000}"/>
    <cellStyle name="標準" xfId="0" builtinId="0"/>
    <cellStyle name="標準 10" xfId="7" xr:uid="{00000000-0005-0000-0000-000007000000}"/>
    <cellStyle name="標準 10 2" xfId="8" xr:uid="{00000000-0005-0000-0000-000008000000}"/>
    <cellStyle name="標準 11" xfId="9" xr:uid="{00000000-0005-0000-0000-000009000000}"/>
    <cellStyle name="標準 12" xfId="10" xr:uid="{00000000-0005-0000-0000-00000A000000}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2_登録ナンバー" xfId="14" xr:uid="{00000000-0005-0000-0000-00000E000000}"/>
    <cellStyle name="標準 3" xfId="15" xr:uid="{00000000-0005-0000-0000-00000F000000}"/>
    <cellStyle name="標準 3 2" xfId="16" xr:uid="{00000000-0005-0000-0000-000010000000}"/>
    <cellStyle name="標準 3_登録ナンバー" xfId="17" xr:uid="{00000000-0005-0000-0000-000011000000}"/>
    <cellStyle name="標準 3_登録ナンバー 2" xfId="18" xr:uid="{00000000-0005-0000-0000-000012000000}"/>
    <cellStyle name="標準 3_登録ナンバー15.02.16" xfId="19" xr:uid="{00000000-0005-0000-0000-000013000000}"/>
    <cellStyle name="標準 4" xfId="20" xr:uid="{00000000-0005-0000-0000-000014000000}"/>
    <cellStyle name="標準 4 2" xfId="21" xr:uid="{00000000-0005-0000-0000-000015000000}"/>
    <cellStyle name="標準 5" xfId="22" xr:uid="{00000000-0005-0000-0000-000016000000}"/>
    <cellStyle name="標準 6" xfId="23" xr:uid="{00000000-0005-0000-0000-000017000000}"/>
    <cellStyle name="標準 6 2" xfId="24" xr:uid="{00000000-0005-0000-0000-000018000000}"/>
    <cellStyle name="標準 7" xfId="25" xr:uid="{00000000-0005-0000-0000-000019000000}"/>
    <cellStyle name="標準 8" xfId="26" xr:uid="{00000000-0005-0000-0000-00001A000000}"/>
    <cellStyle name="標準 9" xfId="27" xr:uid="{00000000-0005-0000-0000-00001B000000}"/>
    <cellStyle name="標準 9 2" xfId="28" xr:uid="{00000000-0005-0000-0000-00001C000000}"/>
    <cellStyle name="標準_Book2" xfId="29" xr:uid="{00000000-0005-0000-0000-00001D000000}"/>
    <cellStyle name="標準_Book2 2" xfId="30" xr:uid="{00000000-0005-0000-0000-00001E000000}"/>
    <cellStyle name="標準_Book2_登録ナンバー" xfId="31" xr:uid="{00000000-0005-0000-0000-00001F000000}"/>
    <cellStyle name="標準_Sheet1" xfId="32" xr:uid="{00000000-0005-0000-0000-000020000000}"/>
    <cellStyle name="標準_Sheet1_登録ナンバー" xfId="33" xr:uid="{00000000-0005-0000-0000-000021000000}"/>
    <cellStyle name="標準_オーダーオブプレイ原紙" xfId="34" xr:uid="{00000000-0005-0000-0000-000022000000}"/>
    <cellStyle name="標準_登録ナンバー" xfId="35" xr:uid="{00000000-0005-0000-0000-000023000000}"/>
    <cellStyle name="標準_登録ナンバー15.02.16" xfId="36" xr:uid="{00000000-0005-0000-0000-000024000000}"/>
  </cellStyles>
  <dxfs count="59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47</xdr:row>
      <xdr:rowOff>38099</xdr:rowOff>
    </xdr:from>
    <xdr:to>
      <xdr:col>2</xdr:col>
      <xdr:colOff>666750</xdr:colOff>
      <xdr:row>50</xdr:row>
      <xdr:rowOff>161924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B7598EB-5FFE-4585-B140-6368C751948C}"/>
            </a:ext>
          </a:extLst>
        </xdr:cNvPr>
        <xdr:cNvSpPr txBox="1"/>
      </xdr:nvSpPr>
      <xdr:spPr>
        <a:xfrm>
          <a:off x="228600" y="6219824"/>
          <a:ext cx="1809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 i="0" baseline="0"/>
            <a:t>永松</a:t>
          </a:r>
          <a:r>
            <a:rPr kumimoji="1" lang="ja-JP" altLang="en-US" sz="1200"/>
            <a:t>・</a:t>
          </a:r>
          <a:r>
            <a:rPr kumimoji="1" lang="ja-JP" altLang="en-US" sz="1200" b="1" i="0" baseline="0"/>
            <a:t>田中</a:t>
          </a:r>
          <a:endParaRPr kumimoji="1" lang="en-US" altLang="ja-JP" sz="1200" b="1" i="0" baseline="0"/>
        </a:p>
        <a:p>
          <a:pPr algn="ctr"/>
          <a:r>
            <a:rPr kumimoji="1" lang="en-US" altLang="ja-JP" sz="1100" b="1" i="0" baseline="0"/>
            <a:t>K</a:t>
          </a:r>
          <a:r>
            <a:rPr kumimoji="1" lang="ja-JP" altLang="en-US" sz="1100" b="1" i="0" baseline="0"/>
            <a:t>テニス・一般</a:t>
          </a:r>
        </a:p>
      </xdr:txBody>
    </xdr:sp>
    <xdr:clientData/>
  </xdr:twoCellAnchor>
  <xdr:twoCellAnchor>
    <xdr:from>
      <xdr:col>4</xdr:col>
      <xdr:colOff>266700</xdr:colOff>
      <xdr:row>48</xdr:row>
      <xdr:rowOff>28575</xdr:rowOff>
    </xdr:from>
    <xdr:to>
      <xdr:col>5</xdr:col>
      <xdr:colOff>647700</xdr:colOff>
      <xdr:row>49</xdr:row>
      <xdr:rowOff>161925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9D24019-9EC1-408A-B318-8199FCD99740}"/>
            </a:ext>
          </a:extLst>
        </xdr:cNvPr>
        <xdr:cNvSpPr txBox="1"/>
      </xdr:nvSpPr>
      <xdr:spPr>
        <a:xfrm>
          <a:off x="3009900" y="6381750"/>
          <a:ext cx="10668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571500</xdr:colOff>
      <xdr:row>47</xdr:row>
      <xdr:rowOff>66674</xdr:rowOff>
    </xdr:from>
    <xdr:to>
      <xdr:col>6</xdr:col>
      <xdr:colOff>323850</xdr:colOff>
      <xdr:row>51</xdr:row>
      <xdr:rowOff>19049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5E305F3-8D4F-44BE-A1F2-2D43D9530AB6}"/>
            </a:ext>
          </a:extLst>
        </xdr:cNvPr>
        <xdr:cNvSpPr txBox="1"/>
      </xdr:nvSpPr>
      <xdr:spPr>
        <a:xfrm>
          <a:off x="2628900" y="6248399"/>
          <a:ext cx="1809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 i="0" baseline="0"/>
            <a:t>福永・堀部</a:t>
          </a:r>
          <a:endParaRPr kumimoji="1" lang="en-US" altLang="ja-JP" sz="1200" b="1" i="0" baseline="0"/>
        </a:p>
        <a:p>
          <a:pPr algn="ctr"/>
          <a:r>
            <a:rPr kumimoji="1" lang="en-US" altLang="ja-JP" sz="1100" b="1" i="0" baseline="0"/>
            <a:t>K</a:t>
          </a:r>
          <a:r>
            <a:rPr kumimoji="1" lang="ja-JP" altLang="en-US" sz="1100" b="1" i="0" baseline="0"/>
            <a:t>テニス・プラチナ</a:t>
          </a:r>
        </a:p>
      </xdr:txBody>
    </xdr:sp>
    <xdr:clientData/>
  </xdr:twoCellAnchor>
  <xdr:twoCellAnchor>
    <xdr:from>
      <xdr:col>7</xdr:col>
      <xdr:colOff>114300</xdr:colOff>
      <xdr:row>47</xdr:row>
      <xdr:rowOff>95249</xdr:rowOff>
    </xdr:from>
    <xdr:to>
      <xdr:col>9</xdr:col>
      <xdr:colOff>552450</xdr:colOff>
      <xdr:row>51</xdr:row>
      <xdr:rowOff>47624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70C0502-C259-4965-B396-CA9E3348B5E3}"/>
            </a:ext>
          </a:extLst>
        </xdr:cNvPr>
        <xdr:cNvSpPr txBox="1"/>
      </xdr:nvSpPr>
      <xdr:spPr>
        <a:xfrm>
          <a:off x="4914900" y="6276974"/>
          <a:ext cx="1809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 i="0" baseline="0"/>
            <a:t>大脇・村川</a:t>
          </a:r>
          <a:endParaRPr kumimoji="1" lang="en-US" altLang="ja-JP" sz="1200" b="1" i="0" baseline="0"/>
        </a:p>
        <a:p>
          <a:pPr algn="ctr"/>
          <a:r>
            <a:rPr kumimoji="1" lang="ja-JP" altLang="en-US" sz="1100" b="1" i="0" baseline="0"/>
            <a:t>村田</a:t>
          </a:r>
          <a:r>
            <a:rPr kumimoji="1" lang="en-US" altLang="ja-JP" sz="1100" b="1" i="0" baseline="0"/>
            <a:t>TC</a:t>
          </a:r>
          <a:endParaRPr kumimoji="1" lang="ja-JP" altLang="en-US" sz="1100" b="1" i="0" baseline="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411480</xdr:colOff>
      <xdr:row>10</xdr:row>
      <xdr:rowOff>127635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A25A051-5392-49E0-9284-04B537901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68880" cy="185166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0</xdr:row>
      <xdr:rowOff>0</xdr:rowOff>
    </xdr:from>
    <xdr:to>
      <xdr:col>6</xdr:col>
      <xdr:colOff>622935</xdr:colOff>
      <xdr:row>10</xdr:row>
      <xdr:rowOff>127635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F784EA8-F99C-4F97-9D48-515334B69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6975" y="0"/>
          <a:ext cx="2270760" cy="18516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10</xdr:col>
      <xdr:colOff>144780</xdr:colOff>
      <xdr:row>10</xdr:row>
      <xdr:rowOff>165735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14E4F8A-CDC0-4EA3-BB8E-CCA12C60A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00600" y="0"/>
          <a:ext cx="2202180" cy="18897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95250</xdr:rowOff>
    </xdr:from>
    <xdr:to>
      <xdr:col>3</xdr:col>
      <xdr:colOff>312420</xdr:colOff>
      <xdr:row>29</xdr:row>
      <xdr:rowOff>106680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124E27B-583E-4486-A818-7A48C71FB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190875"/>
          <a:ext cx="2369820" cy="189738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18</xdr:row>
      <xdr:rowOff>114300</xdr:rowOff>
    </xdr:from>
    <xdr:to>
      <xdr:col>7</xdr:col>
      <xdr:colOff>81915</xdr:colOff>
      <xdr:row>29</xdr:row>
      <xdr:rowOff>80010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DEE2DB4-032C-45F4-85C9-17FE55051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52675" y="3209925"/>
          <a:ext cx="2529840" cy="185166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18</xdr:row>
      <xdr:rowOff>95250</xdr:rowOff>
    </xdr:from>
    <xdr:to>
      <xdr:col>10</xdr:col>
      <xdr:colOff>160020</xdr:colOff>
      <xdr:row>29</xdr:row>
      <xdr:rowOff>106680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247DA515-A4E0-43DD-8F16-6F59627E3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3190875"/>
          <a:ext cx="2141220" cy="1897380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18</xdr:row>
      <xdr:rowOff>85725</xdr:rowOff>
    </xdr:from>
    <xdr:to>
      <xdr:col>13</xdr:col>
      <xdr:colOff>300990</xdr:colOff>
      <xdr:row>29</xdr:row>
      <xdr:rowOff>81915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4C44C956-9F3A-4D7F-ACC6-BD15ABA9C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991350" y="3181350"/>
          <a:ext cx="2225040" cy="188214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104775</xdr:rowOff>
    </xdr:from>
    <xdr:to>
      <xdr:col>3</xdr:col>
      <xdr:colOff>240030</xdr:colOff>
      <xdr:row>45</xdr:row>
      <xdr:rowOff>97155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DA82CC39-B1A0-444A-92ED-5CDF0914B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050" y="6115050"/>
          <a:ext cx="2278380" cy="1706880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35</xdr:row>
      <xdr:rowOff>123825</xdr:rowOff>
    </xdr:from>
    <xdr:to>
      <xdr:col>6</xdr:col>
      <xdr:colOff>466725</xdr:colOff>
      <xdr:row>45</xdr:row>
      <xdr:rowOff>123825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1CAF683A-EBDF-408F-A83D-93BC93BFC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95525" y="6134100"/>
          <a:ext cx="2286000" cy="171450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35</xdr:row>
      <xdr:rowOff>104775</xdr:rowOff>
    </xdr:from>
    <xdr:to>
      <xdr:col>10</xdr:col>
      <xdr:colOff>34290</xdr:colOff>
      <xdr:row>45</xdr:row>
      <xdr:rowOff>112395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81E48CD6-99A4-47DB-927B-F9D03DFF1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591050" y="6115050"/>
          <a:ext cx="2301240" cy="1722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142875</xdr:rowOff>
    </xdr:from>
    <xdr:to>
      <xdr:col>3</xdr:col>
      <xdr:colOff>563880</xdr:colOff>
      <xdr:row>62</xdr:row>
      <xdr:rowOff>165735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B960814B-A640-4938-AE8D-06A4012D9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8724900"/>
          <a:ext cx="2621280" cy="208026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50</xdr:row>
      <xdr:rowOff>123825</xdr:rowOff>
    </xdr:from>
    <xdr:to>
      <xdr:col>6</xdr:col>
      <xdr:colOff>533400</xdr:colOff>
      <xdr:row>62</xdr:row>
      <xdr:rowOff>169545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387E1EC4-90D4-4D52-9DE3-8035FDAD6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590800" y="8705850"/>
          <a:ext cx="2057400" cy="2103120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50</xdr:row>
      <xdr:rowOff>104775</xdr:rowOff>
    </xdr:from>
    <xdr:to>
      <xdr:col>9</xdr:col>
      <xdr:colOff>400050</xdr:colOff>
      <xdr:row>63</xdr:row>
      <xdr:rowOff>24765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720BAB4E-CF2C-4695-A3B8-908D57D26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629150" y="8686800"/>
          <a:ext cx="1943100" cy="21488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10</xdr:col>
      <xdr:colOff>518160</xdr:colOff>
      <xdr:row>99</xdr:row>
      <xdr:rowOff>53340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AED5FEBB-383B-418D-8A82-3ACC93676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11496675"/>
          <a:ext cx="7376160" cy="5539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512</xdr:row>
      <xdr:rowOff>114300</xdr:rowOff>
    </xdr:from>
    <xdr:to>
      <xdr:col>2</xdr:col>
      <xdr:colOff>104775</xdr:colOff>
      <xdr:row>512</xdr:row>
      <xdr:rowOff>114300</xdr:rowOff>
    </xdr:to>
    <xdr:sp macro="" textlink="">
      <xdr:nvSpPr>
        <xdr:cNvPr id="24592" name="Line 8">
          <a:extLst>
            <a:ext uri="{FF2B5EF4-FFF2-40B4-BE49-F238E27FC236}">
              <a16:creationId xmlns:a16="http://schemas.microsoft.com/office/drawing/2014/main" id="{00000000-0008-0000-0500-000010600000}"/>
            </a:ext>
          </a:extLst>
        </xdr:cNvPr>
        <xdr:cNvSpPr>
          <a:spLocks noChangeShapeType="1"/>
        </xdr:cNvSpPr>
      </xdr:nvSpPr>
      <xdr:spPr bwMode="auto">
        <a:xfrm flipH="1">
          <a:off x="1066800" y="8822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407</xdr:row>
      <xdr:rowOff>114300</xdr:rowOff>
    </xdr:from>
    <xdr:to>
      <xdr:col>2</xdr:col>
      <xdr:colOff>104775</xdr:colOff>
      <xdr:row>407</xdr:row>
      <xdr:rowOff>114300</xdr:rowOff>
    </xdr:to>
    <xdr:sp macro="" textlink="">
      <xdr:nvSpPr>
        <xdr:cNvPr id="24593" name="Line 8">
          <a:extLst>
            <a:ext uri="{FF2B5EF4-FFF2-40B4-BE49-F238E27FC236}">
              <a16:creationId xmlns:a16="http://schemas.microsoft.com/office/drawing/2014/main" id="{00000000-0008-0000-0500-000011600000}"/>
            </a:ext>
          </a:extLst>
        </xdr:cNvPr>
        <xdr:cNvSpPr>
          <a:spLocks noChangeShapeType="1"/>
        </xdr:cNvSpPr>
      </xdr:nvSpPr>
      <xdr:spPr bwMode="auto">
        <a:xfrm flipH="1">
          <a:off x="1066800" y="6982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522</xdr:row>
      <xdr:rowOff>114300</xdr:rowOff>
    </xdr:from>
    <xdr:to>
      <xdr:col>2</xdr:col>
      <xdr:colOff>104775</xdr:colOff>
      <xdr:row>522</xdr:row>
      <xdr:rowOff>114300</xdr:rowOff>
    </xdr:to>
    <xdr:sp macro="" textlink="">
      <xdr:nvSpPr>
        <xdr:cNvPr id="24594" name="Line 8">
          <a:extLst>
            <a:ext uri="{FF2B5EF4-FFF2-40B4-BE49-F238E27FC236}">
              <a16:creationId xmlns:a16="http://schemas.microsoft.com/office/drawing/2014/main" id="{00000000-0008-0000-0500-000012600000}"/>
            </a:ext>
          </a:extLst>
        </xdr:cNvPr>
        <xdr:cNvSpPr>
          <a:spLocks noChangeShapeType="1"/>
        </xdr:cNvSpPr>
      </xdr:nvSpPr>
      <xdr:spPr bwMode="auto">
        <a:xfrm flipH="1">
          <a:off x="1066800" y="8993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413</xdr:row>
      <xdr:rowOff>114300</xdr:rowOff>
    </xdr:from>
    <xdr:to>
      <xdr:col>2</xdr:col>
      <xdr:colOff>104775</xdr:colOff>
      <xdr:row>413</xdr:row>
      <xdr:rowOff>114300</xdr:rowOff>
    </xdr:to>
    <xdr:sp macro="" textlink="">
      <xdr:nvSpPr>
        <xdr:cNvPr id="24595" name="Line 8">
          <a:extLst>
            <a:ext uri="{FF2B5EF4-FFF2-40B4-BE49-F238E27FC236}">
              <a16:creationId xmlns:a16="http://schemas.microsoft.com/office/drawing/2014/main" id="{00000000-0008-0000-0500-000013600000}"/>
            </a:ext>
          </a:extLst>
        </xdr:cNvPr>
        <xdr:cNvSpPr>
          <a:spLocks noChangeShapeType="1"/>
        </xdr:cNvSpPr>
      </xdr:nvSpPr>
      <xdr:spPr bwMode="auto">
        <a:xfrm flipH="1">
          <a:off x="1066800" y="7090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597</xdr:row>
      <xdr:rowOff>114300</xdr:rowOff>
    </xdr:from>
    <xdr:to>
      <xdr:col>2</xdr:col>
      <xdr:colOff>104775</xdr:colOff>
      <xdr:row>597</xdr:row>
      <xdr:rowOff>114300</xdr:rowOff>
    </xdr:to>
    <xdr:sp macro="" textlink="">
      <xdr:nvSpPr>
        <xdr:cNvPr id="24596" name="Line 8">
          <a:extLst>
            <a:ext uri="{FF2B5EF4-FFF2-40B4-BE49-F238E27FC236}">
              <a16:creationId xmlns:a16="http://schemas.microsoft.com/office/drawing/2014/main" id="{00000000-0008-0000-0500-000014600000}"/>
            </a:ext>
          </a:extLst>
        </xdr:cNvPr>
        <xdr:cNvSpPr>
          <a:spLocks noChangeShapeType="1"/>
        </xdr:cNvSpPr>
      </xdr:nvSpPr>
      <xdr:spPr bwMode="auto">
        <a:xfrm flipH="1">
          <a:off x="1066800" y="10279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462</xdr:row>
      <xdr:rowOff>114300</xdr:rowOff>
    </xdr:from>
    <xdr:to>
      <xdr:col>2</xdr:col>
      <xdr:colOff>104775</xdr:colOff>
      <xdr:row>462</xdr:row>
      <xdr:rowOff>114300</xdr:rowOff>
    </xdr:to>
    <xdr:sp macro="" textlink="">
      <xdr:nvSpPr>
        <xdr:cNvPr id="24597" name="Line 8">
          <a:extLst>
            <a:ext uri="{FF2B5EF4-FFF2-40B4-BE49-F238E27FC236}">
              <a16:creationId xmlns:a16="http://schemas.microsoft.com/office/drawing/2014/main" id="{00000000-0008-0000-0500-000015600000}"/>
            </a:ext>
          </a:extLst>
        </xdr:cNvPr>
        <xdr:cNvSpPr>
          <a:spLocks noChangeShapeType="1"/>
        </xdr:cNvSpPr>
      </xdr:nvSpPr>
      <xdr:spPr bwMode="auto">
        <a:xfrm flipH="1">
          <a:off x="1066800" y="793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559</xdr:row>
      <xdr:rowOff>0</xdr:rowOff>
    </xdr:from>
    <xdr:to>
      <xdr:col>2</xdr:col>
      <xdr:colOff>104775</xdr:colOff>
      <xdr:row>559</xdr:row>
      <xdr:rowOff>0</xdr:rowOff>
    </xdr:to>
    <xdr:sp macro="" textlink="">
      <xdr:nvSpPr>
        <xdr:cNvPr id="24598" name="Line 8">
          <a:extLst>
            <a:ext uri="{FF2B5EF4-FFF2-40B4-BE49-F238E27FC236}">
              <a16:creationId xmlns:a16="http://schemas.microsoft.com/office/drawing/2014/main" id="{00000000-0008-0000-0500-000016600000}"/>
            </a:ext>
          </a:extLst>
        </xdr:cNvPr>
        <xdr:cNvSpPr>
          <a:spLocks noChangeShapeType="1"/>
        </xdr:cNvSpPr>
      </xdr:nvSpPr>
      <xdr:spPr bwMode="auto">
        <a:xfrm flipH="1">
          <a:off x="1066800" y="9616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413</xdr:row>
      <xdr:rowOff>114300</xdr:rowOff>
    </xdr:from>
    <xdr:to>
      <xdr:col>2</xdr:col>
      <xdr:colOff>104775</xdr:colOff>
      <xdr:row>413</xdr:row>
      <xdr:rowOff>114300</xdr:rowOff>
    </xdr:to>
    <xdr:sp macro="" textlink="">
      <xdr:nvSpPr>
        <xdr:cNvPr id="24599" name="Line 8">
          <a:extLst>
            <a:ext uri="{FF2B5EF4-FFF2-40B4-BE49-F238E27FC236}">
              <a16:creationId xmlns:a16="http://schemas.microsoft.com/office/drawing/2014/main" id="{00000000-0008-0000-0500-000017600000}"/>
            </a:ext>
          </a:extLst>
        </xdr:cNvPr>
        <xdr:cNvSpPr>
          <a:spLocks noChangeShapeType="1"/>
        </xdr:cNvSpPr>
      </xdr:nvSpPr>
      <xdr:spPr bwMode="auto">
        <a:xfrm flipH="1">
          <a:off x="1066800" y="7090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 macro="" textlink="">
      <xdr:nvSpPr>
        <xdr:cNvPr id="24600" name="Line 7">
          <a:extLst>
            <a:ext uri="{FF2B5EF4-FFF2-40B4-BE49-F238E27FC236}">
              <a16:creationId xmlns:a16="http://schemas.microsoft.com/office/drawing/2014/main" id="{00000000-0008-0000-0500-000018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75733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 macro="" textlink="">
      <xdr:nvSpPr>
        <xdr:cNvPr id="24601" name="Line 8">
          <a:extLst>
            <a:ext uri="{FF2B5EF4-FFF2-40B4-BE49-F238E27FC236}">
              <a16:creationId xmlns:a16="http://schemas.microsoft.com/office/drawing/2014/main" id="{00000000-0008-0000-0500-000019600000}"/>
            </a:ext>
          </a:extLst>
        </xdr:cNvPr>
        <xdr:cNvSpPr>
          <a:spLocks noChangeShapeType="1"/>
        </xdr:cNvSpPr>
      </xdr:nvSpPr>
      <xdr:spPr bwMode="auto">
        <a:xfrm flipH="1">
          <a:off x="1066800" y="7592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195</xdr:row>
      <xdr:rowOff>95250</xdr:rowOff>
    </xdr:from>
    <xdr:to>
      <xdr:col>3</xdr:col>
      <xdr:colOff>38100</xdr:colOff>
      <xdr:row>195</xdr:row>
      <xdr:rowOff>104775</xdr:rowOff>
    </xdr:to>
    <xdr:sp macro="" textlink="">
      <xdr:nvSpPr>
        <xdr:cNvPr id="24602" name="Line 7">
          <a:extLst>
            <a:ext uri="{FF2B5EF4-FFF2-40B4-BE49-F238E27FC236}">
              <a16:creationId xmlns:a16="http://schemas.microsoft.com/office/drawing/2014/main" id="{00000000-0008-0000-0500-00001A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3528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196</xdr:row>
      <xdr:rowOff>114300</xdr:rowOff>
    </xdr:from>
    <xdr:to>
      <xdr:col>3</xdr:col>
      <xdr:colOff>0</xdr:colOff>
      <xdr:row>196</xdr:row>
      <xdr:rowOff>114300</xdr:rowOff>
    </xdr:to>
    <xdr:sp macro="" textlink="">
      <xdr:nvSpPr>
        <xdr:cNvPr id="24603" name="Line 8">
          <a:extLst>
            <a:ext uri="{FF2B5EF4-FFF2-40B4-BE49-F238E27FC236}">
              <a16:creationId xmlns:a16="http://schemas.microsoft.com/office/drawing/2014/main" id="{00000000-0008-0000-0500-00001B600000}"/>
            </a:ext>
          </a:extLst>
        </xdr:cNvPr>
        <xdr:cNvSpPr>
          <a:spLocks noChangeShapeType="1"/>
        </xdr:cNvSpPr>
      </xdr:nvSpPr>
      <xdr:spPr bwMode="auto">
        <a:xfrm flipH="1">
          <a:off x="1066800" y="3371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453</xdr:row>
      <xdr:rowOff>114300</xdr:rowOff>
    </xdr:from>
    <xdr:to>
      <xdr:col>2</xdr:col>
      <xdr:colOff>104775</xdr:colOff>
      <xdr:row>453</xdr:row>
      <xdr:rowOff>114300</xdr:rowOff>
    </xdr:to>
    <xdr:sp macro="" textlink="">
      <xdr:nvSpPr>
        <xdr:cNvPr id="24604" name="Line 8">
          <a:extLst>
            <a:ext uri="{FF2B5EF4-FFF2-40B4-BE49-F238E27FC236}">
              <a16:creationId xmlns:a16="http://schemas.microsoft.com/office/drawing/2014/main" id="{00000000-0008-0000-0500-00001C600000}"/>
            </a:ext>
          </a:extLst>
        </xdr:cNvPr>
        <xdr:cNvSpPr>
          <a:spLocks noChangeShapeType="1"/>
        </xdr:cNvSpPr>
      </xdr:nvSpPr>
      <xdr:spPr bwMode="auto">
        <a:xfrm flipH="1">
          <a:off x="1066800" y="7783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 macro="" textlink="">
      <xdr:nvSpPr>
        <xdr:cNvPr id="24605" name="Line 7">
          <a:extLst>
            <a:ext uri="{FF2B5EF4-FFF2-40B4-BE49-F238E27FC236}">
              <a16:creationId xmlns:a16="http://schemas.microsoft.com/office/drawing/2014/main" id="{00000000-0008-0000-0500-00001D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261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 macro="" textlink="">
      <xdr:nvSpPr>
        <xdr:cNvPr id="24606" name="Line 8">
          <a:extLst>
            <a:ext uri="{FF2B5EF4-FFF2-40B4-BE49-F238E27FC236}">
              <a16:creationId xmlns:a16="http://schemas.microsoft.com/office/drawing/2014/main" id="{00000000-0008-0000-0500-00001E600000}"/>
            </a:ext>
          </a:extLst>
        </xdr:cNvPr>
        <xdr:cNvSpPr>
          <a:spLocks noChangeShapeType="1"/>
        </xdr:cNvSpPr>
      </xdr:nvSpPr>
      <xdr:spPr bwMode="auto">
        <a:xfrm flipH="1">
          <a:off x="1066800" y="828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 macro="" textlink="">
      <xdr:nvSpPr>
        <xdr:cNvPr id="24607" name="Line 7">
          <a:extLst>
            <a:ext uri="{FF2B5EF4-FFF2-40B4-BE49-F238E27FC236}">
              <a16:creationId xmlns:a16="http://schemas.microsoft.com/office/drawing/2014/main" id="{00000000-0008-0000-0500-00001F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6957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 macro="" textlink="">
      <xdr:nvSpPr>
        <xdr:cNvPr id="24608" name="Line 8">
          <a:extLst>
            <a:ext uri="{FF2B5EF4-FFF2-40B4-BE49-F238E27FC236}">
              <a16:creationId xmlns:a16="http://schemas.microsoft.com/office/drawing/2014/main" id="{00000000-0008-0000-0500-000020600000}"/>
            </a:ext>
          </a:extLst>
        </xdr:cNvPr>
        <xdr:cNvSpPr>
          <a:spLocks noChangeShapeType="1"/>
        </xdr:cNvSpPr>
      </xdr:nvSpPr>
      <xdr:spPr bwMode="auto">
        <a:xfrm flipH="1">
          <a:off x="1066800" y="3714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453</xdr:row>
      <xdr:rowOff>114300</xdr:rowOff>
    </xdr:from>
    <xdr:to>
      <xdr:col>2</xdr:col>
      <xdr:colOff>104775</xdr:colOff>
      <xdr:row>453</xdr:row>
      <xdr:rowOff>114300</xdr:rowOff>
    </xdr:to>
    <xdr:sp macro="" textlink="">
      <xdr:nvSpPr>
        <xdr:cNvPr id="24609" name="Line 8">
          <a:extLst>
            <a:ext uri="{FF2B5EF4-FFF2-40B4-BE49-F238E27FC236}">
              <a16:creationId xmlns:a16="http://schemas.microsoft.com/office/drawing/2014/main" id="{00000000-0008-0000-0500-000021600000}"/>
            </a:ext>
          </a:extLst>
        </xdr:cNvPr>
        <xdr:cNvSpPr>
          <a:spLocks noChangeShapeType="1"/>
        </xdr:cNvSpPr>
      </xdr:nvSpPr>
      <xdr:spPr bwMode="auto">
        <a:xfrm flipH="1">
          <a:off x="1066800" y="7783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 macro="" textlink="">
      <xdr:nvSpPr>
        <xdr:cNvPr id="24610" name="Line 7">
          <a:extLst>
            <a:ext uri="{FF2B5EF4-FFF2-40B4-BE49-F238E27FC236}">
              <a16:creationId xmlns:a16="http://schemas.microsoft.com/office/drawing/2014/main" id="{00000000-0008-0000-0500-000022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261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 macro="" textlink="">
      <xdr:nvSpPr>
        <xdr:cNvPr id="24611" name="Line 8">
          <a:extLst>
            <a:ext uri="{FF2B5EF4-FFF2-40B4-BE49-F238E27FC236}">
              <a16:creationId xmlns:a16="http://schemas.microsoft.com/office/drawing/2014/main" id="{00000000-0008-0000-0500-000023600000}"/>
            </a:ext>
          </a:extLst>
        </xdr:cNvPr>
        <xdr:cNvSpPr>
          <a:spLocks noChangeShapeType="1"/>
        </xdr:cNvSpPr>
      </xdr:nvSpPr>
      <xdr:spPr bwMode="auto">
        <a:xfrm flipH="1">
          <a:off x="1066800" y="828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 macro="" textlink="">
      <xdr:nvSpPr>
        <xdr:cNvPr id="24612" name="Line 7">
          <a:extLst>
            <a:ext uri="{FF2B5EF4-FFF2-40B4-BE49-F238E27FC236}">
              <a16:creationId xmlns:a16="http://schemas.microsoft.com/office/drawing/2014/main" id="{00000000-0008-0000-0500-000024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6957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 macro="" textlink="">
      <xdr:nvSpPr>
        <xdr:cNvPr id="24613" name="Line 8">
          <a:extLst>
            <a:ext uri="{FF2B5EF4-FFF2-40B4-BE49-F238E27FC236}">
              <a16:creationId xmlns:a16="http://schemas.microsoft.com/office/drawing/2014/main" id="{00000000-0008-0000-0500-000025600000}"/>
            </a:ext>
          </a:extLst>
        </xdr:cNvPr>
        <xdr:cNvSpPr>
          <a:spLocks noChangeShapeType="1"/>
        </xdr:cNvSpPr>
      </xdr:nvSpPr>
      <xdr:spPr bwMode="auto">
        <a:xfrm flipH="1">
          <a:off x="1066800" y="3714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453</xdr:row>
      <xdr:rowOff>114300</xdr:rowOff>
    </xdr:from>
    <xdr:to>
      <xdr:col>2</xdr:col>
      <xdr:colOff>104775</xdr:colOff>
      <xdr:row>453</xdr:row>
      <xdr:rowOff>114300</xdr:rowOff>
    </xdr:to>
    <xdr:sp macro="" textlink="">
      <xdr:nvSpPr>
        <xdr:cNvPr id="24614" name="Line 8">
          <a:extLst>
            <a:ext uri="{FF2B5EF4-FFF2-40B4-BE49-F238E27FC236}">
              <a16:creationId xmlns:a16="http://schemas.microsoft.com/office/drawing/2014/main" id="{00000000-0008-0000-0500-000026600000}"/>
            </a:ext>
          </a:extLst>
        </xdr:cNvPr>
        <xdr:cNvSpPr>
          <a:spLocks noChangeShapeType="1"/>
        </xdr:cNvSpPr>
      </xdr:nvSpPr>
      <xdr:spPr bwMode="auto">
        <a:xfrm flipH="1">
          <a:off x="1066800" y="7783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 macro="" textlink="">
      <xdr:nvSpPr>
        <xdr:cNvPr id="24615" name="Line 7">
          <a:extLst>
            <a:ext uri="{FF2B5EF4-FFF2-40B4-BE49-F238E27FC236}">
              <a16:creationId xmlns:a16="http://schemas.microsoft.com/office/drawing/2014/main" id="{00000000-0008-0000-0500-000027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261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 macro="" textlink="">
      <xdr:nvSpPr>
        <xdr:cNvPr id="24616" name="Line 8">
          <a:extLst>
            <a:ext uri="{FF2B5EF4-FFF2-40B4-BE49-F238E27FC236}">
              <a16:creationId xmlns:a16="http://schemas.microsoft.com/office/drawing/2014/main" id="{00000000-0008-0000-0500-000028600000}"/>
            </a:ext>
          </a:extLst>
        </xdr:cNvPr>
        <xdr:cNvSpPr>
          <a:spLocks noChangeShapeType="1"/>
        </xdr:cNvSpPr>
      </xdr:nvSpPr>
      <xdr:spPr bwMode="auto">
        <a:xfrm flipH="1">
          <a:off x="1066800" y="828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 macro="" textlink="">
      <xdr:nvSpPr>
        <xdr:cNvPr id="24617" name="Line 7">
          <a:extLst>
            <a:ext uri="{FF2B5EF4-FFF2-40B4-BE49-F238E27FC236}">
              <a16:creationId xmlns:a16="http://schemas.microsoft.com/office/drawing/2014/main" id="{00000000-0008-0000-0500-000029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6957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 macro="" textlink="">
      <xdr:nvSpPr>
        <xdr:cNvPr id="24618" name="Line 8">
          <a:extLst>
            <a:ext uri="{FF2B5EF4-FFF2-40B4-BE49-F238E27FC236}">
              <a16:creationId xmlns:a16="http://schemas.microsoft.com/office/drawing/2014/main" id="{00000000-0008-0000-0500-00002A600000}"/>
            </a:ext>
          </a:extLst>
        </xdr:cNvPr>
        <xdr:cNvSpPr>
          <a:spLocks noChangeShapeType="1"/>
        </xdr:cNvSpPr>
      </xdr:nvSpPr>
      <xdr:spPr bwMode="auto">
        <a:xfrm flipH="1">
          <a:off x="1066800" y="3714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559</xdr:row>
      <xdr:rowOff>114300</xdr:rowOff>
    </xdr:from>
    <xdr:to>
      <xdr:col>2</xdr:col>
      <xdr:colOff>66675</xdr:colOff>
      <xdr:row>559</xdr:row>
      <xdr:rowOff>114300</xdr:rowOff>
    </xdr:to>
    <xdr:sp macro="" textlink="">
      <xdr:nvSpPr>
        <xdr:cNvPr id="24619" name="Line 8">
          <a:extLst>
            <a:ext uri="{FF2B5EF4-FFF2-40B4-BE49-F238E27FC236}">
              <a16:creationId xmlns:a16="http://schemas.microsoft.com/office/drawing/2014/main" id="{00000000-0008-0000-0500-00002B600000}"/>
            </a:ext>
          </a:extLst>
        </xdr:cNvPr>
        <xdr:cNvSpPr>
          <a:spLocks noChangeShapeType="1"/>
        </xdr:cNvSpPr>
      </xdr:nvSpPr>
      <xdr:spPr bwMode="auto">
        <a:xfrm flipH="1">
          <a:off x="1066800" y="9627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446</xdr:row>
      <xdr:rowOff>114300</xdr:rowOff>
    </xdr:from>
    <xdr:to>
      <xdr:col>2</xdr:col>
      <xdr:colOff>66675</xdr:colOff>
      <xdr:row>446</xdr:row>
      <xdr:rowOff>114300</xdr:rowOff>
    </xdr:to>
    <xdr:sp macro="" textlink="">
      <xdr:nvSpPr>
        <xdr:cNvPr id="24620" name="Line 8">
          <a:extLst>
            <a:ext uri="{FF2B5EF4-FFF2-40B4-BE49-F238E27FC236}">
              <a16:creationId xmlns:a16="http://schemas.microsoft.com/office/drawing/2014/main" id="{00000000-0008-0000-0500-00002C600000}"/>
            </a:ext>
          </a:extLst>
        </xdr:cNvPr>
        <xdr:cNvSpPr>
          <a:spLocks noChangeShapeType="1"/>
        </xdr:cNvSpPr>
      </xdr:nvSpPr>
      <xdr:spPr bwMode="auto">
        <a:xfrm flipH="1">
          <a:off x="1066800" y="7662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453</xdr:row>
      <xdr:rowOff>114300</xdr:rowOff>
    </xdr:from>
    <xdr:to>
      <xdr:col>2</xdr:col>
      <xdr:colOff>76200</xdr:colOff>
      <xdr:row>453</xdr:row>
      <xdr:rowOff>114300</xdr:rowOff>
    </xdr:to>
    <xdr:sp macro="" textlink="">
      <xdr:nvSpPr>
        <xdr:cNvPr id="24621" name="Line 8">
          <a:extLst>
            <a:ext uri="{FF2B5EF4-FFF2-40B4-BE49-F238E27FC236}">
              <a16:creationId xmlns:a16="http://schemas.microsoft.com/office/drawing/2014/main" id="{00000000-0008-0000-0500-00002D600000}"/>
            </a:ext>
          </a:extLst>
        </xdr:cNvPr>
        <xdr:cNvSpPr>
          <a:spLocks noChangeShapeType="1"/>
        </xdr:cNvSpPr>
      </xdr:nvSpPr>
      <xdr:spPr bwMode="auto">
        <a:xfrm flipH="1">
          <a:off x="1066800" y="7783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 macro="" textlink="">
      <xdr:nvSpPr>
        <xdr:cNvPr id="24622" name="Line 7">
          <a:extLst>
            <a:ext uri="{FF2B5EF4-FFF2-40B4-BE49-F238E27FC236}">
              <a16:creationId xmlns:a16="http://schemas.microsoft.com/office/drawing/2014/main" id="{00000000-0008-0000-0500-00002E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261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 macro="" textlink="">
      <xdr:nvSpPr>
        <xdr:cNvPr id="24623" name="Line 8">
          <a:extLst>
            <a:ext uri="{FF2B5EF4-FFF2-40B4-BE49-F238E27FC236}">
              <a16:creationId xmlns:a16="http://schemas.microsoft.com/office/drawing/2014/main" id="{00000000-0008-0000-0500-00002F600000}"/>
            </a:ext>
          </a:extLst>
        </xdr:cNvPr>
        <xdr:cNvSpPr>
          <a:spLocks noChangeShapeType="1"/>
        </xdr:cNvSpPr>
      </xdr:nvSpPr>
      <xdr:spPr bwMode="auto">
        <a:xfrm flipH="1">
          <a:off x="1066800" y="828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 macro="" textlink="">
      <xdr:nvSpPr>
        <xdr:cNvPr id="24624" name="Line 7">
          <a:extLst>
            <a:ext uri="{FF2B5EF4-FFF2-40B4-BE49-F238E27FC236}">
              <a16:creationId xmlns:a16="http://schemas.microsoft.com/office/drawing/2014/main" id="{00000000-0008-0000-0500-000030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6957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 macro="" textlink="">
      <xdr:nvSpPr>
        <xdr:cNvPr id="24625" name="Line 8">
          <a:extLst>
            <a:ext uri="{FF2B5EF4-FFF2-40B4-BE49-F238E27FC236}">
              <a16:creationId xmlns:a16="http://schemas.microsoft.com/office/drawing/2014/main" id="{00000000-0008-0000-0500-000031600000}"/>
            </a:ext>
          </a:extLst>
        </xdr:cNvPr>
        <xdr:cNvSpPr>
          <a:spLocks noChangeShapeType="1"/>
        </xdr:cNvSpPr>
      </xdr:nvSpPr>
      <xdr:spPr bwMode="auto">
        <a:xfrm flipH="1">
          <a:off x="1066800" y="3714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440</xdr:row>
      <xdr:rowOff>114300</xdr:rowOff>
    </xdr:from>
    <xdr:to>
      <xdr:col>2</xdr:col>
      <xdr:colOff>85725</xdr:colOff>
      <xdr:row>440</xdr:row>
      <xdr:rowOff>114300</xdr:rowOff>
    </xdr:to>
    <xdr:sp macro="" textlink="">
      <xdr:nvSpPr>
        <xdr:cNvPr id="24626" name="Line 8">
          <a:extLst>
            <a:ext uri="{FF2B5EF4-FFF2-40B4-BE49-F238E27FC236}">
              <a16:creationId xmlns:a16="http://schemas.microsoft.com/office/drawing/2014/main" id="{00000000-0008-0000-0500-000032600000}"/>
            </a:ext>
          </a:extLst>
        </xdr:cNvPr>
        <xdr:cNvSpPr>
          <a:spLocks noChangeShapeType="1"/>
        </xdr:cNvSpPr>
      </xdr:nvSpPr>
      <xdr:spPr bwMode="auto">
        <a:xfrm flipH="1">
          <a:off x="1066800" y="7558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 macro="" textlink="">
      <xdr:nvSpPr>
        <xdr:cNvPr id="24627" name="Line 7">
          <a:extLst>
            <a:ext uri="{FF2B5EF4-FFF2-40B4-BE49-F238E27FC236}">
              <a16:creationId xmlns:a16="http://schemas.microsoft.com/office/drawing/2014/main" id="{00000000-0008-0000-0500-000033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021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 macro="" textlink="">
      <xdr:nvSpPr>
        <xdr:cNvPr id="24628" name="Line 8">
          <a:extLst>
            <a:ext uri="{FF2B5EF4-FFF2-40B4-BE49-F238E27FC236}">
              <a16:creationId xmlns:a16="http://schemas.microsoft.com/office/drawing/2014/main" id="{00000000-0008-0000-0500-000034600000}"/>
            </a:ext>
          </a:extLst>
        </xdr:cNvPr>
        <xdr:cNvSpPr>
          <a:spLocks noChangeShapeType="1"/>
        </xdr:cNvSpPr>
      </xdr:nvSpPr>
      <xdr:spPr bwMode="auto">
        <a:xfrm flipH="1">
          <a:off x="1066800" y="804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 macro="" textlink="">
      <xdr:nvSpPr>
        <xdr:cNvPr id="24629" name="Line 7">
          <a:extLst>
            <a:ext uri="{FF2B5EF4-FFF2-40B4-BE49-F238E27FC236}">
              <a16:creationId xmlns:a16="http://schemas.microsoft.com/office/drawing/2014/main" id="{00000000-0008-0000-0500-000035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5071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 macro="" textlink="">
      <xdr:nvSpPr>
        <xdr:cNvPr id="24630" name="Line 8">
          <a:extLst>
            <a:ext uri="{FF2B5EF4-FFF2-40B4-BE49-F238E27FC236}">
              <a16:creationId xmlns:a16="http://schemas.microsoft.com/office/drawing/2014/main" id="{00000000-0008-0000-0500-000036600000}"/>
            </a:ext>
          </a:extLst>
        </xdr:cNvPr>
        <xdr:cNvSpPr>
          <a:spLocks noChangeShapeType="1"/>
        </xdr:cNvSpPr>
      </xdr:nvSpPr>
      <xdr:spPr bwMode="auto">
        <a:xfrm flipH="1">
          <a:off x="1066800" y="3526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526</xdr:row>
      <xdr:rowOff>114300</xdr:rowOff>
    </xdr:from>
    <xdr:to>
      <xdr:col>2</xdr:col>
      <xdr:colOff>76200</xdr:colOff>
      <xdr:row>526</xdr:row>
      <xdr:rowOff>114300</xdr:rowOff>
    </xdr:to>
    <xdr:sp macro="" textlink="">
      <xdr:nvSpPr>
        <xdr:cNvPr id="24631" name="Line 8">
          <a:extLst>
            <a:ext uri="{FF2B5EF4-FFF2-40B4-BE49-F238E27FC236}">
              <a16:creationId xmlns:a16="http://schemas.microsoft.com/office/drawing/2014/main" id="{00000000-0008-0000-0500-000037600000}"/>
            </a:ext>
          </a:extLst>
        </xdr:cNvPr>
        <xdr:cNvSpPr>
          <a:spLocks noChangeShapeType="1"/>
        </xdr:cNvSpPr>
      </xdr:nvSpPr>
      <xdr:spPr bwMode="auto">
        <a:xfrm flipH="1">
          <a:off x="1066800" y="9062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421</xdr:row>
      <xdr:rowOff>114300</xdr:rowOff>
    </xdr:from>
    <xdr:to>
      <xdr:col>2</xdr:col>
      <xdr:colOff>76200</xdr:colOff>
      <xdr:row>421</xdr:row>
      <xdr:rowOff>114300</xdr:rowOff>
    </xdr:to>
    <xdr:sp macro="" textlink="">
      <xdr:nvSpPr>
        <xdr:cNvPr id="24632" name="Line 8">
          <a:extLst>
            <a:ext uri="{FF2B5EF4-FFF2-40B4-BE49-F238E27FC236}">
              <a16:creationId xmlns:a16="http://schemas.microsoft.com/office/drawing/2014/main" id="{00000000-0008-0000-0500-000038600000}"/>
            </a:ext>
          </a:extLst>
        </xdr:cNvPr>
        <xdr:cNvSpPr>
          <a:spLocks noChangeShapeType="1"/>
        </xdr:cNvSpPr>
      </xdr:nvSpPr>
      <xdr:spPr bwMode="auto">
        <a:xfrm flipH="1">
          <a:off x="1066800" y="7229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526</xdr:row>
      <xdr:rowOff>114300</xdr:rowOff>
    </xdr:from>
    <xdr:to>
      <xdr:col>2</xdr:col>
      <xdr:colOff>76200</xdr:colOff>
      <xdr:row>526</xdr:row>
      <xdr:rowOff>114300</xdr:rowOff>
    </xdr:to>
    <xdr:sp macro="" textlink="">
      <xdr:nvSpPr>
        <xdr:cNvPr id="24633" name="Line 8">
          <a:extLst>
            <a:ext uri="{FF2B5EF4-FFF2-40B4-BE49-F238E27FC236}">
              <a16:creationId xmlns:a16="http://schemas.microsoft.com/office/drawing/2014/main" id="{00000000-0008-0000-0500-000039600000}"/>
            </a:ext>
          </a:extLst>
        </xdr:cNvPr>
        <xdr:cNvSpPr>
          <a:spLocks noChangeShapeType="1"/>
        </xdr:cNvSpPr>
      </xdr:nvSpPr>
      <xdr:spPr bwMode="auto">
        <a:xfrm flipH="1">
          <a:off x="1066800" y="9062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421</xdr:row>
      <xdr:rowOff>114300</xdr:rowOff>
    </xdr:from>
    <xdr:to>
      <xdr:col>2</xdr:col>
      <xdr:colOff>76200</xdr:colOff>
      <xdr:row>421</xdr:row>
      <xdr:rowOff>114300</xdr:rowOff>
    </xdr:to>
    <xdr:sp macro="" textlink="">
      <xdr:nvSpPr>
        <xdr:cNvPr id="24634" name="Line 8">
          <a:extLst>
            <a:ext uri="{FF2B5EF4-FFF2-40B4-BE49-F238E27FC236}">
              <a16:creationId xmlns:a16="http://schemas.microsoft.com/office/drawing/2014/main" id="{00000000-0008-0000-0500-00003A600000}"/>
            </a:ext>
          </a:extLst>
        </xdr:cNvPr>
        <xdr:cNvSpPr>
          <a:spLocks noChangeShapeType="1"/>
        </xdr:cNvSpPr>
      </xdr:nvSpPr>
      <xdr:spPr bwMode="auto">
        <a:xfrm flipH="1">
          <a:off x="1066800" y="7229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413</xdr:row>
      <xdr:rowOff>114300</xdr:rowOff>
    </xdr:from>
    <xdr:to>
      <xdr:col>2</xdr:col>
      <xdr:colOff>76200</xdr:colOff>
      <xdr:row>413</xdr:row>
      <xdr:rowOff>114300</xdr:rowOff>
    </xdr:to>
    <xdr:sp macro="" textlink="">
      <xdr:nvSpPr>
        <xdr:cNvPr id="24635" name="Line 8">
          <a:extLst>
            <a:ext uri="{FF2B5EF4-FFF2-40B4-BE49-F238E27FC236}">
              <a16:creationId xmlns:a16="http://schemas.microsoft.com/office/drawing/2014/main" id="{00000000-0008-0000-0500-00003B600000}"/>
            </a:ext>
          </a:extLst>
        </xdr:cNvPr>
        <xdr:cNvSpPr>
          <a:spLocks noChangeShapeType="1"/>
        </xdr:cNvSpPr>
      </xdr:nvSpPr>
      <xdr:spPr bwMode="auto">
        <a:xfrm flipH="1">
          <a:off x="1066800" y="7090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 macro="" textlink="">
      <xdr:nvSpPr>
        <xdr:cNvPr id="24636" name="Line 7">
          <a:extLst>
            <a:ext uri="{FF2B5EF4-FFF2-40B4-BE49-F238E27FC236}">
              <a16:creationId xmlns:a16="http://schemas.microsoft.com/office/drawing/2014/main" id="{00000000-0008-0000-0500-00003C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75733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 macro="" textlink="">
      <xdr:nvSpPr>
        <xdr:cNvPr id="24637" name="Line 8">
          <a:extLst>
            <a:ext uri="{FF2B5EF4-FFF2-40B4-BE49-F238E27FC236}">
              <a16:creationId xmlns:a16="http://schemas.microsoft.com/office/drawing/2014/main" id="{00000000-0008-0000-0500-00003D600000}"/>
            </a:ext>
          </a:extLst>
        </xdr:cNvPr>
        <xdr:cNvSpPr>
          <a:spLocks noChangeShapeType="1"/>
        </xdr:cNvSpPr>
      </xdr:nvSpPr>
      <xdr:spPr bwMode="auto">
        <a:xfrm flipH="1">
          <a:off x="1066800" y="7592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195</xdr:row>
      <xdr:rowOff>95250</xdr:rowOff>
    </xdr:from>
    <xdr:to>
      <xdr:col>3</xdr:col>
      <xdr:colOff>38100</xdr:colOff>
      <xdr:row>195</xdr:row>
      <xdr:rowOff>104775</xdr:rowOff>
    </xdr:to>
    <xdr:sp macro="" textlink="">
      <xdr:nvSpPr>
        <xdr:cNvPr id="24638" name="Line 7">
          <a:extLst>
            <a:ext uri="{FF2B5EF4-FFF2-40B4-BE49-F238E27FC236}">
              <a16:creationId xmlns:a16="http://schemas.microsoft.com/office/drawing/2014/main" id="{00000000-0008-0000-0500-00003E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3528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196</xdr:row>
      <xdr:rowOff>114300</xdr:rowOff>
    </xdr:from>
    <xdr:to>
      <xdr:col>3</xdr:col>
      <xdr:colOff>0</xdr:colOff>
      <xdr:row>196</xdr:row>
      <xdr:rowOff>114300</xdr:rowOff>
    </xdr:to>
    <xdr:sp macro="" textlink="">
      <xdr:nvSpPr>
        <xdr:cNvPr id="24639" name="Line 8">
          <a:extLst>
            <a:ext uri="{FF2B5EF4-FFF2-40B4-BE49-F238E27FC236}">
              <a16:creationId xmlns:a16="http://schemas.microsoft.com/office/drawing/2014/main" id="{00000000-0008-0000-0500-00003F600000}"/>
            </a:ext>
          </a:extLst>
        </xdr:cNvPr>
        <xdr:cNvSpPr>
          <a:spLocks noChangeShapeType="1"/>
        </xdr:cNvSpPr>
      </xdr:nvSpPr>
      <xdr:spPr bwMode="auto">
        <a:xfrm flipH="1">
          <a:off x="1066800" y="3371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440</xdr:row>
      <xdr:rowOff>114300</xdr:rowOff>
    </xdr:from>
    <xdr:to>
      <xdr:col>2</xdr:col>
      <xdr:colOff>85725</xdr:colOff>
      <xdr:row>440</xdr:row>
      <xdr:rowOff>114300</xdr:rowOff>
    </xdr:to>
    <xdr:sp macro="" textlink="">
      <xdr:nvSpPr>
        <xdr:cNvPr id="24640" name="Line 8">
          <a:extLst>
            <a:ext uri="{FF2B5EF4-FFF2-40B4-BE49-F238E27FC236}">
              <a16:creationId xmlns:a16="http://schemas.microsoft.com/office/drawing/2014/main" id="{00000000-0008-0000-0500-000040600000}"/>
            </a:ext>
          </a:extLst>
        </xdr:cNvPr>
        <xdr:cNvSpPr>
          <a:spLocks noChangeShapeType="1"/>
        </xdr:cNvSpPr>
      </xdr:nvSpPr>
      <xdr:spPr bwMode="auto">
        <a:xfrm flipH="1">
          <a:off x="1066800" y="7558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 macro="" textlink="">
      <xdr:nvSpPr>
        <xdr:cNvPr id="24641" name="Line 7">
          <a:extLst>
            <a:ext uri="{FF2B5EF4-FFF2-40B4-BE49-F238E27FC236}">
              <a16:creationId xmlns:a16="http://schemas.microsoft.com/office/drawing/2014/main" id="{00000000-0008-0000-0500-000041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021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 macro="" textlink="">
      <xdr:nvSpPr>
        <xdr:cNvPr id="24642" name="Line 8">
          <a:extLst>
            <a:ext uri="{FF2B5EF4-FFF2-40B4-BE49-F238E27FC236}">
              <a16:creationId xmlns:a16="http://schemas.microsoft.com/office/drawing/2014/main" id="{00000000-0008-0000-0500-000042600000}"/>
            </a:ext>
          </a:extLst>
        </xdr:cNvPr>
        <xdr:cNvSpPr>
          <a:spLocks noChangeShapeType="1"/>
        </xdr:cNvSpPr>
      </xdr:nvSpPr>
      <xdr:spPr bwMode="auto">
        <a:xfrm flipH="1">
          <a:off x="1066800" y="804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 macro="" textlink="">
      <xdr:nvSpPr>
        <xdr:cNvPr id="24643" name="Line 7">
          <a:extLst>
            <a:ext uri="{FF2B5EF4-FFF2-40B4-BE49-F238E27FC236}">
              <a16:creationId xmlns:a16="http://schemas.microsoft.com/office/drawing/2014/main" id="{00000000-0008-0000-0500-000043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5071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 macro="" textlink="">
      <xdr:nvSpPr>
        <xdr:cNvPr id="24644" name="Line 8">
          <a:extLst>
            <a:ext uri="{FF2B5EF4-FFF2-40B4-BE49-F238E27FC236}">
              <a16:creationId xmlns:a16="http://schemas.microsoft.com/office/drawing/2014/main" id="{00000000-0008-0000-0500-000044600000}"/>
            </a:ext>
          </a:extLst>
        </xdr:cNvPr>
        <xdr:cNvSpPr>
          <a:spLocks noChangeShapeType="1"/>
        </xdr:cNvSpPr>
      </xdr:nvSpPr>
      <xdr:spPr bwMode="auto">
        <a:xfrm flipH="1">
          <a:off x="1066800" y="3526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444</xdr:row>
      <xdr:rowOff>114300</xdr:rowOff>
    </xdr:from>
    <xdr:to>
      <xdr:col>2</xdr:col>
      <xdr:colOff>85725</xdr:colOff>
      <xdr:row>444</xdr:row>
      <xdr:rowOff>114300</xdr:rowOff>
    </xdr:to>
    <xdr:sp macro="" textlink="">
      <xdr:nvSpPr>
        <xdr:cNvPr id="24645" name="Line 8">
          <a:extLst>
            <a:ext uri="{FF2B5EF4-FFF2-40B4-BE49-F238E27FC236}">
              <a16:creationId xmlns:a16="http://schemas.microsoft.com/office/drawing/2014/main" id="{00000000-0008-0000-0500-000045600000}"/>
            </a:ext>
          </a:extLst>
        </xdr:cNvPr>
        <xdr:cNvSpPr>
          <a:spLocks noChangeShapeType="1"/>
        </xdr:cNvSpPr>
      </xdr:nvSpPr>
      <xdr:spPr bwMode="auto">
        <a:xfrm flipH="1">
          <a:off x="1066800" y="7627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 macro="" textlink="">
      <xdr:nvSpPr>
        <xdr:cNvPr id="24646" name="Line 7">
          <a:extLst>
            <a:ext uri="{FF2B5EF4-FFF2-40B4-BE49-F238E27FC236}">
              <a16:creationId xmlns:a16="http://schemas.microsoft.com/office/drawing/2014/main" id="{00000000-0008-0000-0500-000046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0905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 macro="" textlink="">
      <xdr:nvSpPr>
        <xdr:cNvPr id="24647" name="Line 8">
          <a:extLst>
            <a:ext uri="{FF2B5EF4-FFF2-40B4-BE49-F238E27FC236}">
              <a16:creationId xmlns:a16="http://schemas.microsoft.com/office/drawing/2014/main" id="{00000000-0008-0000-0500-000047600000}"/>
            </a:ext>
          </a:extLst>
        </xdr:cNvPr>
        <xdr:cNvSpPr>
          <a:spLocks noChangeShapeType="1"/>
        </xdr:cNvSpPr>
      </xdr:nvSpPr>
      <xdr:spPr bwMode="auto">
        <a:xfrm flipH="1">
          <a:off x="1066800" y="8109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 macro="" textlink="">
      <xdr:nvSpPr>
        <xdr:cNvPr id="24648" name="Line 7">
          <a:extLst>
            <a:ext uri="{FF2B5EF4-FFF2-40B4-BE49-F238E27FC236}">
              <a16:creationId xmlns:a16="http://schemas.microsoft.com/office/drawing/2014/main" id="{00000000-0008-0000-0500-000048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5071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 macro="" textlink="">
      <xdr:nvSpPr>
        <xdr:cNvPr id="24649" name="Line 8">
          <a:extLst>
            <a:ext uri="{FF2B5EF4-FFF2-40B4-BE49-F238E27FC236}">
              <a16:creationId xmlns:a16="http://schemas.microsoft.com/office/drawing/2014/main" id="{00000000-0008-0000-0500-000049600000}"/>
            </a:ext>
          </a:extLst>
        </xdr:cNvPr>
        <xdr:cNvSpPr>
          <a:spLocks noChangeShapeType="1"/>
        </xdr:cNvSpPr>
      </xdr:nvSpPr>
      <xdr:spPr bwMode="auto">
        <a:xfrm flipH="1">
          <a:off x="1066800" y="3526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 macro="" textlink="">
      <xdr:nvSpPr>
        <xdr:cNvPr id="24650" name="Line 8">
          <a:extLst>
            <a:ext uri="{FF2B5EF4-FFF2-40B4-BE49-F238E27FC236}">
              <a16:creationId xmlns:a16="http://schemas.microsoft.com/office/drawing/2014/main" id="{00000000-0008-0000-0500-00004A600000}"/>
            </a:ext>
          </a:extLst>
        </xdr:cNvPr>
        <xdr:cNvSpPr>
          <a:spLocks noChangeShapeType="1"/>
        </xdr:cNvSpPr>
      </xdr:nvSpPr>
      <xdr:spPr bwMode="auto">
        <a:xfrm flipH="1">
          <a:off x="1066800" y="913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 macro="" textlink="">
      <xdr:nvSpPr>
        <xdr:cNvPr id="24651" name="Line 8">
          <a:extLst>
            <a:ext uri="{FF2B5EF4-FFF2-40B4-BE49-F238E27FC236}">
              <a16:creationId xmlns:a16="http://schemas.microsoft.com/office/drawing/2014/main" id="{00000000-0008-0000-0500-00004B600000}"/>
            </a:ext>
          </a:extLst>
        </xdr:cNvPr>
        <xdr:cNvSpPr>
          <a:spLocks noChangeShapeType="1"/>
        </xdr:cNvSpPr>
      </xdr:nvSpPr>
      <xdr:spPr bwMode="auto">
        <a:xfrm flipH="1">
          <a:off x="1066800" y="7298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 macro="" textlink="">
      <xdr:nvSpPr>
        <xdr:cNvPr id="24652" name="Line 8">
          <a:extLst>
            <a:ext uri="{FF2B5EF4-FFF2-40B4-BE49-F238E27FC236}">
              <a16:creationId xmlns:a16="http://schemas.microsoft.com/office/drawing/2014/main" id="{00000000-0008-0000-0500-00004C600000}"/>
            </a:ext>
          </a:extLst>
        </xdr:cNvPr>
        <xdr:cNvSpPr>
          <a:spLocks noChangeShapeType="1"/>
        </xdr:cNvSpPr>
      </xdr:nvSpPr>
      <xdr:spPr bwMode="auto">
        <a:xfrm flipH="1">
          <a:off x="1066800" y="913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 macro="" textlink="">
      <xdr:nvSpPr>
        <xdr:cNvPr id="24653" name="Line 8">
          <a:extLst>
            <a:ext uri="{FF2B5EF4-FFF2-40B4-BE49-F238E27FC236}">
              <a16:creationId xmlns:a16="http://schemas.microsoft.com/office/drawing/2014/main" id="{00000000-0008-0000-0500-00004D600000}"/>
            </a:ext>
          </a:extLst>
        </xdr:cNvPr>
        <xdr:cNvSpPr>
          <a:spLocks noChangeShapeType="1"/>
        </xdr:cNvSpPr>
      </xdr:nvSpPr>
      <xdr:spPr bwMode="auto">
        <a:xfrm flipH="1">
          <a:off x="1066800" y="7298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417</xdr:row>
      <xdr:rowOff>114300</xdr:rowOff>
    </xdr:from>
    <xdr:to>
      <xdr:col>2</xdr:col>
      <xdr:colOff>76200</xdr:colOff>
      <xdr:row>417</xdr:row>
      <xdr:rowOff>114300</xdr:rowOff>
    </xdr:to>
    <xdr:sp macro="" textlink="">
      <xdr:nvSpPr>
        <xdr:cNvPr id="24654" name="Line 8">
          <a:extLst>
            <a:ext uri="{FF2B5EF4-FFF2-40B4-BE49-F238E27FC236}">
              <a16:creationId xmlns:a16="http://schemas.microsoft.com/office/drawing/2014/main" id="{00000000-0008-0000-0500-00004E600000}"/>
            </a:ext>
          </a:extLst>
        </xdr:cNvPr>
        <xdr:cNvSpPr>
          <a:spLocks noChangeShapeType="1"/>
        </xdr:cNvSpPr>
      </xdr:nvSpPr>
      <xdr:spPr bwMode="auto">
        <a:xfrm flipH="1">
          <a:off x="1066800" y="7159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445</xdr:row>
      <xdr:rowOff>95250</xdr:rowOff>
    </xdr:from>
    <xdr:to>
      <xdr:col>2</xdr:col>
      <xdr:colOff>38100</xdr:colOff>
      <xdr:row>445</xdr:row>
      <xdr:rowOff>104775</xdr:rowOff>
    </xdr:to>
    <xdr:sp macro="" textlink="">
      <xdr:nvSpPr>
        <xdr:cNvPr id="24655" name="Line 7">
          <a:extLst>
            <a:ext uri="{FF2B5EF4-FFF2-40B4-BE49-F238E27FC236}">
              <a16:creationId xmlns:a16="http://schemas.microsoft.com/office/drawing/2014/main" id="{00000000-0008-0000-0500-00004F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76428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446</xdr:row>
      <xdr:rowOff>114300</xdr:rowOff>
    </xdr:from>
    <xdr:to>
      <xdr:col>2</xdr:col>
      <xdr:colOff>0</xdr:colOff>
      <xdr:row>446</xdr:row>
      <xdr:rowOff>114300</xdr:rowOff>
    </xdr:to>
    <xdr:sp macro="" textlink="">
      <xdr:nvSpPr>
        <xdr:cNvPr id="24656" name="Line 8">
          <a:extLst>
            <a:ext uri="{FF2B5EF4-FFF2-40B4-BE49-F238E27FC236}">
              <a16:creationId xmlns:a16="http://schemas.microsoft.com/office/drawing/2014/main" id="{00000000-0008-0000-0500-000050600000}"/>
            </a:ext>
          </a:extLst>
        </xdr:cNvPr>
        <xdr:cNvSpPr>
          <a:spLocks noChangeShapeType="1"/>
        </xdr:cNvSpPr>
      </xdr:nvSpPr>
      <xdr:spPr bwMode="auto">
        <a:xfrm flipH="1">
          <a:off x="1066800" y="7662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444</xdr:row>
      <xdr:rowOff>114300</xdr:rowOff>
    </xdr:from>
    <xdr:to>
      <xdr:col>2</xdr:col>
      <xdr:colOff>85725</xdr:colOff>
      <xdr:row>444</xdr:row>
      <xdr:rowOff>114300</xdr:rowOff>
    </xdr:to>
    <xdr:sp macro="" textlink="">
      <xdr:nvSpPr>
        <xdr:cNvPr id="24657" name="Line 8">
          <a:extLst>
            <a:ext uri="{FF2B5EF4-FFF2-40B4-BE49-F238E27FC236}">
              <a16:creationId xmlns:a16="http://schemas.microsoft.com/office/drawing/2014/main" id="{00000000-0008-0000-0500-000051600000}"/>
            </a:ext>
          </a:extLst>
        </xdr:cNvPr>
        <xdr:cNvSpPr>
          <a:spLocks noChangeShapeType="1"/>
        </xdr:cNvSpPr>
      </xdr:nvSpPr>
      <xdr:spPr bwMode="auto">
        <a:xfrm flipH="1">
          <a:off x="1066800" y="7627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 macro="" textlink="">
      <xdr:nvSpPr>
        <xdr:cNvPr id="24658" name="Line 7">
          <a:extLst>
            <a:ext uri="{FF2B5EF4-FFF2-40B4-BE49-F238E27FC236}">
              <a16:creationId xmlns:a16="http://schemas.microsoft.com/office/drawing/2014/main" id="{00000000-0008-0000-0500-000052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0905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 macro="" textlink="">
      <xdr:nvSpPr>
        <xdr:cNvPr id="24659" name="Line 8">
          <a:extLst>
            <a:ext uri="{FF2B5EF4-FFF2-40B4-BE49-F238E27FC236}">
              <a16:creationId xmlns:a16="http://schemas.microsoft.com/office/drawing/2014/main" id="{00000000-0008-0000-0500-000053600000}"/>
            </a:ext>
          </a:extLst>
        </xdr:cNvPr>
        <xdr:cNvSpPr>
          <a:spLocks noChangeShapeType="1"/>
        </xdr:cNvSpPr>
      </xdr:nvSpPr>
      <xdr:spPr bwMode="auto">
        <a:xfrm flipH="1">
          <a:off x="1066800" y="8109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 macro="" textlink="">
      <xdr:nvSpPr>
        <xdr:cNvPr id="24660" name="Line 7">
          <a:extLst>
            <a:ext uri="{FF2B5EF4-FFF2-40B4-BE49-F238E27FC236}">
              <a16:creationId xmlns:a16="http://schemas.microsoft.com/office/drawing/2014/main" id="{00000000-0008-0000-0500-000054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5071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 macro="" textlink="">
      <xdr:nvSpPr>
        <xdr:cNvPr id="24661" name="Line 8">
          <a:extLst>
            <a:ext uri="{FF2B5EF4-FFF2-40B4-BE49-F238E27FC236}">
              <a16:creationId xmlns:a16="http://schemas.microsoft.com/office/drawing/2014/main" id="{00000000-0008-0000-0500-000055600000}"/>
            </a:ext>
          </a:extLst>
        </xdr:cNvPr>
        <xdr:cNvSpPr>
          <a:spLocks noChangeShapeType="1"/>
        </xdr:cNvSpPr>
      </xdr:nvSpPr>
      <xdr:spPr bwMode="auto">
        <a:xfrm flipH="1">
          <a:off x="1066800" y="3526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442</xdr:row>
      <xdr:rowOff>114300</xdr:rowOff>
    </xdr:from>
    <xdr:to>
      <xdr:col>2</xdr:col>
      <xdr:colOff>85725</xdr:colOff>
      <xdr:row>442</xdr:row>
      <xdr:rowOff>114300</xdr:rowOff>
    </xdr:to>
    <xdr:sp macro="" textlink="">
      <xdr:nvSpPr>
        <xdr:cNvPr id="24662" name="Line 8">
          <a:extLst>
            <a:ext uri="{FF2B5EF4-FFF2-40B4-BE49-F238E27FC236}">
              <a16:creationId xmlns:a16="http://schemas.microsoft.com/office/drawing/2014/main" id="{00000000-0008-0000-0500-000056600000}"/>
            </a:ext>
          </a:extLst>
        </xdr:cNvPr>
        <xdr:cNvSpPr>
          <a:spLocks noChangeShapeType="1"/>
        </xdr:cNvSpPr>
      </xdr:nvSpPr>
      <xdr:spPr bwMode="auto">
        <a:xfrm flipH="1">
          <a:off x="1066800" y="7592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 macro="" textlink="">
      <xdr:nvSpPr>
        <xdr:cNvPr id="24663" name="Line 7">
          <a:extLst>
            <a:ext uri="{FF2B5EF4-FFF2-40B4-BE49-F238E27FC236}">
              <a16:creationId xmlns:a16="http://schemas.microsoft.com/office/drawing/2014/main" id="{00000000-0008-0000-0500-000057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0562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 macro="" textlink="">
      <xdr:nvSpPr>
        <xdr:cNvPr id="24664" name="Line 8">
          <a:extLst>
            <a:ext uri="{FF2B5EF4-FFF2-40B4-BE49-F238E27FC236}">
              <a16:creationId xmlns:a16="http://schemas.microsoft.com/office/drawing/2014/main" id="{00000000-0008-0000-0500-000058600000}"/>
            </a:ext>
          </a:extLst>
        </xdr:cNvPr>
        <xdr:cNvSpPr>
          <a:spLocks noChangeShapeType="1"/>
        </xdr:cNvSpPr>
      </xdr:nvSpPr>
      <xdr:spPr bwMode="auto">
        <a:xfrm flipH="1">
          <a:off x="1066800" y="807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 macro="" textlink="">
      <xdr:nvSpPr>
        <xdr:cNvPr id="24665" name="Line 7">
          <a:extLst>
            <a:ext uri="{FF2B5EF4-FFF2-40B4-BE49-F238E27FC236}">
              <a16:creationId xmlns:a16="http://schemas.microsoft.com/office/drawing/2014/main" id="{00000000-0008-0000-0500-000059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5071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 macro="" textlink="">
      <xdr:nvSpPr>
        <xdr:cNvPr id="24666" name="Line 8">
          <a:extLst>
            <a:ext uri="{FF2B5EF4-FFF2-40B4-BE49-F238E27FC236}">
              <a16:creationId xmlns:a16="http://schemas.microsoft.com/office/drawing/2014/main" id="{00000000-0008-0000-0500-00005A600000}"/>
            </a:ext>
          </a:extLst>
        </xdr:cNvPr>
        <xdr:cNvSpPr>
          <a:spLocks noChangeShapeType="1"/>
        </xdr:cNvSpPr>
      </xdr:nvSpPr>
      <xdr:spPr bwMode="auto">
        <a:xfrm flipH="1">
          <a:off x="1066800" y="3526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 macro="" textlink="">
      <xdr:nvSpPr>
        <xdr:cNvPr id="24667" name="Line 8">
          <a:extLst>
            <a:ext uri="{FF2B5EF4-FFF2-40B4-BE49-F238E27FC236}">
              <a16:creationId xmlns:a16="http://schemas.microsoft.com/office/drawing/2014/main" id="{00000000-0008-0000-0500-00005B600000}"/>
            </a:ext>
          </a:extLst>
        </xdr:cNvPr>
        <xdr:cNvSpPr>
          <a:spLocks noChangeShapeType="1"/>
        </xdr:cNvSpPr>
      </xdr:nvSpPr>
      <xdr:spPr bwMode="auto">
        <a:xfrm flipH="1">
          <a:off x="1066800" y="9096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 macro="" textlink="">
      <xdr:nvSpPr>
        <xdr:cNvPr id="24668" name="Line 8">
          <a:extLst>
            <a:ext uri="{FF2B5EF4-FFF2-40B4-BE49-F238E27FC236}">
              <a16:creationId xmlns:a16="http://schemas.microsoft.com/office/drawing/2014/main" id="{00000000-0008-0000-0500-00005C600000}"/>
            </a:ext>
          </a:extLst>
        </xdr:cNvPr>
        <xdr:cNvSpPr>
          <a:spLocks noChangeShapeType="1"/>
        </xdr:cNvSpPr>
      </xdr:nvSpPr>
      <xdr:spPr bwMode="auto">
        <a:xfrm flipH="1">
          <a:off x="1066800" y="726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 macro="" textlink="">
      <xdr:nvSpPr>
        <xdr:cNvPr id="24669" name="Line 8">
          <a:extLst>
            <a:ext uri="{FF2B5EF4-FFF2-40B4-BE49-F238E27FC236}">
              <a16:creationId xmlns:a16="http://schemas.microsoft.com/office/drawing/2014/main" id="{00000000-0008-0000-0500-00005D600000}"/>
            </a:ext>
          </a:extLst>
        </xdr:cNvPr>
        <xdr:cNvSpPr>
          <a:spLocks noChangeShapeType="1"/>
        </xdr:cNvSpPr>
      </xdr:nvSpPr>
      <xdr:spPr bwMode="auto">
        <a:xfrm flipH="1">
          <a:off x="1066800" y="9096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 macro="" textlink="">
      <xdr:nvSpPr>
        <xdr:cNvPr id="24670" name="Line 8">
          <a:extLst>
            <a:ext uri="{FF2B5EF4-FFF2-40B4-BE49-F238E27FC236}">
              <a16:creationId xmlns:a16="http://schemas.microsoft.com/office/drawing/2014/main" id="{00000000-0008-0000-0500-00005E600000}"/>
            </a:ext>
          </a:extLst>
        </xdr:cNvPr>
        <xdr:cNvSpPr>
          <a:spLocks noChangeShapeType="1"/>
        </xdr:cNvSpPr>
      </xdr:nvSpPr>
      <xdr:spPr bwMode="auto">
        <a:xfrm flipH="1">
          <a:off x="1066800" y="726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415</xdr:row>
      <xdr:rowOff>114300</xdr:rowOff>
    </xdr:from>
    <xdr:to>
      <xdr:col>2</xdr:col>
      <xdr:colOff>76200</xdr:colOff>
      <xdr:row>415</xdr:row>
      <xdr:rowOff>114300</xdr:rowOff>
    </xdr:to>
    <xdr:sp macro="" textlink="">
      <xdr:nvSpPr>
        <xdr:cNvPr id="24671" name="Line 8">
          <a:extLst>
            <a:ext uri="{FF2B5EF4-FFF2-40B4-BE49-F238E27FC236}">
              <a16:creationId xmlns:a16="http://schemas.microsoft.com/office/drawing/2014/main" id="{00000000-0008-0000-0500-00005F600000}"/>
            </a:ext>
          </a:extLst>
        </xdr:cNvPr>
        <xdr:cNvSpPr>
          <a:spLocks noChangeShapeType="1"/>
        </xdr:cNvSpPr>
      </xdr:nvSpPr>
      <xdr:spPr bwMode="auto">
        <a:xfrm flipH="1">
          <a:off x="1066800" y="7124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 macro="" textlink="">
      <xdr:nvSpPr>
        <xdr:cNvPr id="24672" name="Line 7">
          <a:extLst>
            <a:ext uri="{FF2B5EF4-FFF2-40B4-BE49-F238E27FC236}">
              <a16:creationId xmlns:a16="http://schemas.microsoft.com/office/drawing/2014/main" id="{00000000-0008-0000-0500-000060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76085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 macro="" textlink="">
      <xdr:nvSpPr>
        <xdr:cNvPr id="24673" name="Line 8">
          <a:extLst>
            <a:ext uri="{FF2B5EF4-FFF2-40B4-BE49-F238E27FC236}">
              <a16:creationId xmlns:a16="http://schemas.microsoft.com/office/drawing/2014/main" id="{00000000-0008-0000-0500-000061600000}"/>
            </a:ext>
          </a:extLst>
        </xdr:cNvPr>
        <xdr:cNvSpPr>
          <a:spLocks noChangeShapeType="1"/>
        </xdr:cNvSpPr>
      </xdr:nvSpPr>
      <xdr:spPr bwMode="auto">
        <a:xfrm flipH="1">
          <a:off x="1066800" y="7627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442</xdr:row>
      <xdr:rowOff>114300</xdr:rowOff>
    </xdr:from>
    <xdr:to>
      <xdr:col>2</xdr:col>
      <xdr:colOff>85725</xdr:colOff>
      <xdr:row>442</xdr:row>
      <xdr:rowOff>114300</xdr:rowOff>
    </xdr:to>
    <xdr:sp macro="" textlink="">
      <xdr:nvSpPr>
        <xdr:cNvPr id="24674" name="Line 8">
          <a:extLst>
            <a:ext uri="{FF2B5EF4-FFF2-40B4-BE49-F238E27FC236}">
              <a16:creationId xmlns:a16="http://schemas.microsoft.com/office/drawing/2014/main" id="{00000000-0008-0000-0500-000062600000}"/>
            </a:ext>
          </a:extLst>
        </xdr:cNvPr>
        <xdr:cNvSpPr>
          <a:spLocks noChangeShapeType="1"/>
        </xdr:cNvSpPr>
      </xdr:nvSpPr>
      <xdr:spPr bwMode="auto">
        <a:xfrm flipH="1">
          <a:off x="1066800" y="7592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 macro="" textlink="">
      <xdr:nvSpPr>
        <xdr:cNvPr id="24675" name="Line 7">
          <a:extLst>
            <a:ext uri="{FF2B5EF4-FFF2-40B4-BE49-F238E27FC236}">
              <a16:creationId xmlns:a16="http://schemas.microsoft.com/office/drawing/2014/main" id="{00000000-0008-0000-0500-000063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0562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 macro="" textlink="">
      <xdr:nvSpPr>
        <xdr:cNvPr id="24676" name="Line 8">
          <a:extLst>
            <a:ext uri="{FF2B5EF4-FFF2-40B4-BE49-F238E27FC236}">
              <a16:creationId xmlns:a16="http://schemas.microsoft.com/office/drawing/2014/main" id="{00000000-0008-0000-0500-000064600000}"/>
            </a:ext>
          </a:extLst>
        </xdr:cNvPr>
        <xdr:cNvSpPr>
          <a:spLocks noChangeShapeType="1"/>
        </xdr:cNvSpPr>
      </xdr:nvSpPr>
      <xdr:spPr bwMode="auto">
        <a:xfrm flipH="1">
          <a:off x="1066800" y="807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 macro="" textlink="">
      <xdr:nvSpPr>
        <xdr:cNvPr id="24677" name="Line 7">
          <a:extLst>
            <a:ext uri="{FF2B5EF4-FFF2-40B4-BE49-F238E27FC236}">
              <a16:creationId xmlns:a16="http://schemas.microsoft.com/office/drawing/2014/main" id="{00000000-0008-0000-0500-000065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5071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 macro="" textlink="">
      <xdr:nvSpPr>
        <xdr:cNvPr id="24678" name="Line 8">
          <a:extLst>
            <a:ext uri="{FF2B5EF4-FFF2-40B4-BE49-F238E27FC236}">
              <a16:creationId xmlns:a16="http://schemas.microsoft.com/office/drawing/2014/main" id="{00000000-0008-0000-0500-000066600000}"/>
            </a:ext>
          </a:extLst>
        </xdr:cNvPr>
        <xdr:cNvSpPr>
          <a:spLocks noChangeShapeType="1"/>
        </xdr:cNvSpPr>
      </xdr:nvSpPr>
      <xdr:spPr bwMode="auto">
        <a:xfrm flipH="1">
          <a:off x="1066800" y="3526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442</xdr:row>
      <xdr:rowOff>114300</xdr:rowOff>
    </xdr:from>
    <xdr:to>
      <xdr:col>2</xdr:col>
      <xdr:colOff>85725</xdr:colOff>
      <xdr:row>442</xdr:row>
      <xdr:rowOff>114300</xdr:rowOff>
    </xdr:to>
    <xdr:sp macro="" textlink="">
      <xdr:nvSpPr>
        <xdr:cNvPr id="24679" name="Line 8">
          <a:extLst>
            <a:ext uri="{FF2B5EF4-FFF2-40B4-BE49-F238E27FC236}">
              <a16:creationId xmlns:a16="http://schemas.microsoft.com/office/drawing/2014/main" id="{00000000-0008-0000-0500-000067600000}"/>
            </a:ext>
          </a:extLst>
        </xdr:cNvPr>
        <xdr:cNvSpPr>
          <a:spLocks noChangeShapeType="1"/>
        </xdr:cNvSpPr>
      </xdr:nvSpPr>
      <xdr:spPr bwMode="auto">
        <a:xfrm flipH="1">
          <a:off x="1066800" y="7592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 macro="" textlink="">
      <xdr:nvSpPr>
        <xdr:cNvPr id="24680" name="Line 7">
          <a:extLst>
            <a:ext uri="{FF2B5EF4-FFF2-40B4-BE49-F238E27FC236}">
              <a16:creationId xmlns:a16="http://schemas.microsoft.com/office/drawing/2014/main" id="{00000000-0008-0000-0500-000068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0562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 macro="" textlink="">
      <xdr:nvSpPr>
        <xdr:cNvPr id="24681" name="Line 8">
          <a:extLst>
            <a:ext uri="{FF2B5EF4-FFF2-40B4-BE49-F238E27FC236}">
              <a16:creationId xmlns:a16="http://schemas.microsoft.com/office/drawing/2014/main" id="{00000000-0008-0000-0500-000069600000}"/>
            </a:ext>
          </a:extLst>
        </xdr:cNvPr>
        <xdr:cNvSpPr>
          <a:spLocks noChangeShapeType="1"/>
        </xdr:cNvSpPr>
      </xdr:nvSpPr>
      <xdr:spPr bwMode="auto">
        <a:xfrm flipH="1">
          <a:off x="1066800" y="807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 macro="" textlink="">
      <xdr:nvSpPr>
        <xdr:cNvPr id="24682" name="Line 7">
          <a:extLst>
            <a:ext uri="{FF2B5EF4-FFF2-40B4-BE49-F238E27FC236}">
              <a16:creationId xmlns:a16="http://schemas.microsoft.com/office/drawing/2014/main" id="{00000000-0008-0000-0500-00006A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5071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 macro="" textlink="">
      <xdr:nvSpPr>
        <xdr:cNvPr id="24683" name="Line 8">
          <a:extLst>
            <a:ext uri="{FF2B5EF4-FFF2-40B4-BE49-F238E27FC236}">
              <a16:creationId xmlns:a16="http://schemas.microsoft.com/office/drawing/2014/main" id="{00000000-0008-0000-0500-00006B600000}"/>
            </a:ext>
          </a:extLst>
        </xdr:cNvPr>
        <xdr:cNvSpPr>
          <a:spLocks noChangeShapeType="1"/>
        </xdr:cNvSpPr>
      </xdr:nvSpPr>
      <xdr:spPr bwMode="auto">
        <a:xfrm flipH="1">
          <a:off x="1066800" y="3526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 macro="" textlink="">
      <xdr:nvSpPr>
        <xdr:cNvPr id="24684" name="Line 8">
          <a:extLst>
            <a:ext uri="{FF2B5EF4-FFF2-40B4-BE49-F238E27FC236}">
              <a16:creationId xmlns:a16="http://schemas.microsoft.com/office/drawing/2014/main" id="{00000000-0008-0000-0500-00006C600000}"/>
            </a:ext>
          </a:extLst>
        </xdr:cNvPr>
        <xdr:cNvSpPr>
          <a:spLocks noChangeShapeType="1"/>
        </xdr:cNvSpPr>
      </xdr:nvSpPr>
      <xdr:spPr bwMode="auto">
        <a:xfrm flipH="1">
          <a:off x="1066800" y="9096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 macro="" textlink="">
      <xdr:nvSpPr>
        <xdr:cNvPr id="24685" name="Line 8">
          <a:extLst>
            <a:ext uri="{FF2B5EF4-FFF2-40B4-BE49-F238E27FC236}">
              <a16:creationId xmlns:a16="http://schemas.microsoft.com/office/drawing/2014/main" id="{00000000-0008-0000-0500-00006D600000}"/>
            </a:ext>
          </a:extLst>
        </xdr:cNvPr>
        <xdr:cNvSpPr>
          <a:spLocks noChangeShapeType="1"/>
        </xdr:cNvSpPr>
      </xdr:nvSpPr>
      <xdr:spPr bwMode="auto">
        <a:xfrm flipH="1">
          <a:off x="1066800" y="726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 macro="" textlink="">
      <xdr:nvSpPr>
        <xdr:cNvPr id="24686" name="Line 8">
          <a:extLst>
            <a:ext uri="{FF2B5EF4-FFF2-40B4-BE49-F238E27FC236}">
              <a16:creationId xmlns:a16="http://schemas.microsoft.com/office/drawing/2014/main" id="{00000000-0008-0000-0500-00006E600000}"/>
            </a:ext>
          </a:extLst>
        </xdr:cNvPr>
        <xdr:cNvSpPr>
          <a:spLocks noChangeShapeType="1"/>
        </xdr:cNvSpPr>
      </xdr:nvSpPr>
      <xdr:spPr bwMode="auto">
        <a:xfrm flipH="1">
          <a:off x="1066800" y="9096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 macro="" textlink="">
      <xdr:nvSpPr>
        <xdr:cNvPr id="24687" name="Line 8">
          <a:extLst>
            <a:ext uri="{FF2B5EF4-FFF2-40B4-BE49-F238E27FC236}">
              <a16:creationId xmlns:a16="http://schemas.microsoft.com/office/drawing/2014/main" id="{00000000-0008-0000-0500-00006F600000}"/>
            </a:ext>
          </a:extLst>
        </xdr:cNvPr>
        <xdr:cNvSpPr>
          <a:spLocks noChangeShapeType="1"/>
        </xdr:cNvSpPr>
      </xdr:nvSpPr>
      <xdr:spPr bwMode="auto">
        <a:xfrm flipH="1">
          <a:off x="1066800" y="726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415</xdr:row>
      <xdr:rowOff>114300</xdr:rowOff>
    </xdr:from>
    <xdr:to>
      <xdr:col>2</xdr:col>
      <xdr:colOff>76200</xdr:colOff>
      <xdr:row>415</xdr:row>
      <xdr:rowOff>114300</xdr:rowOff>
    </xdr:to>
    <xdr:sp macro="" textlink="">
      <xdr:nvSpPr>
        <xdr:cNvPr id="24688" name="Line 8">
          <a:extLst>
            <a:ext uri="{FF2B5EF4-FFF2-40B4-BE49-F238E27FC236}">
              <a16:creationId xmlns:a16="http://schemas.microsoft.com/office/drawing/2014/main" id="{00000000-0008-0000-0500-000070600000}"/>
            </a:ext>
          </a:extLst>
        </xdr:cNvPr>
        <xdr:cNvSpPr>
          <a:spLocks noChangeShapeType="1"/>
        </xdr:cNvSpPr>
      </xdr:nvSpPr>
      <xdr:spPr bwMode="auto">
        <a:xfrm flipH="1">
          <a:off x="1066800" y="7124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 macro="" textlink="">
      <xdr:nvSpPr>
        <xdr:cNvPr id="24689" name="Line 7">
          <a:extLst>
            <a:ext uri="{FF2B5EF4-FFF2-40B4-BE49-F238E27FC236}">
              <a16:creationId xmlns:a16="http://schemas.microsoft.com/office/drawing/2014/main" id="{00000000-0008-0000-0500-000071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76085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 macro="" textlink="">
      <xdr:nvSpPr>
        <xdr:cNvPr id="24690" name="Line 8">
          <a:extLst>
            <a:ext uri="{FF2B5EF4-FFF2-40B4-BE49-F238E27FC236}">
              <a16:creationId xmlns:a16="http://schemas.microsoft.com/office/drawing/2014/main" id="{00000000-0008-0000-0500-000072600000}"/>
            </a:ext>
          </a:extLst>
        </xdr:cNvPr>
        <xdr:cNvSpPr>
          <a:spLocks noChangeShapeType="1"/>
        </xdr:cNvSpPr>
      </xdr:nvSpPr>
      <xdr:spPr bwMode="auto">
        <a:xfrm flipH="1">
          <a:off x="1066800" y="7627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442</xdr:row>
      <xdr:rowOff>114300</xdr:rowOff>
    </xdr:from>
    <xdr:to>
      <xdr:col>2</xdr:col>
      <xdr:colOff>85725</xdr:colOff>
      <xdr:row>442</xdr:row>
      <xdr:rowOff>114300</xdr:rowOff>
    </xdr:to>
    <xdr:sp macro="" textlink="">
      <xdr:nvSpPr>
        <xdr:cNvPr id="24691" name="Line 8">
          <a:extLst>
            <a:ext uri="{FF2B5EF4-FFF2-40B4-BE49-F238E27FC236}">
              <a16:creationId xmlns:a16="http://schemas.microsoft.com/office/drawing/2014/main" id="{00000000-0008-0000-0500-000073600000}"/>
            </a:ext>
          </a:extLst>
        </xdr:cNvPr>
        <xdr:cNvSpPr>
          <a:spLocks noChangeShapeType="1"/>
        </xdr:cNvSpPr>
      </xdr:nvSpPr>
      <xdr:spPr bwMode="auto">
        <a:xfrm flipH="1">
          <a:off x="1066800" y="7592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 macro="" textlink="">
      <xdr:nvSpPr>
        <xdr:cNvPr id="24692" name="Line 7">
          <a:extLst>
            <a:ext uri="{FF2B5EF4-FFF2-40B4-BE49-F238E27FC236}">
              <a16:creationId xmlns:a16="http://schemas.microsoft.com/office/drawing/2014/main" id="{00000000-0008-0000-0500-000074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0562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 macro="" textlink="">
      <xdr:nvSpPr>
        <xdr:cNvPr id="24693" name="Line 8">
          <a:extLst>
            <a:ext uri="{FF2B5EF4-FFF2-40B4-BE49-F238E27FC236}">
              <a16:creationId xmlns:a16="http://schemas.microsoft.com/office/drawing/2014/main" id="{00000000-0008-0000-0500-000075600000}"/>
            </a:ext>
          </a:extLst>
        </xdr:cNvPr>
        <xdr:cNvSpPr>
          <a:spLocks noChangeShapeType="1"/>
        </xdr:cNvSpPr>
      </xdr:nvSpPr>
      <xdr:spPr bwMode="auto">
        <a:xfrm flipH="1">
          <a:off x="1066800" y="807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204</xdr:row>
      <xdr:rowOff>95250</xdr:rowOff>
    </xdr:from>
    <xdr:to>
      <xdr:col>3</xdr:col>
      <xdr:colOff>38100</xdr:colOff>
      <xdr:row>204</xdr:row>
      <xdr:rowOff>104775</xdr:rowOff>
    </xdr:to>
    <xdr:sp macro="" textlink="">
      <xdr:nvSpPr>
        <xdr:cNvPr id="24694" name="Line 7">
          <a:extLst>
            <a:ext uri="{FF2B5EF4-FFF2-40B4-BE49-F238E27FC236}">
              <a16:creationId xmlns:a16="http://schemas.microsoft.com/office/drawing/2014/main" id="{00000000-0008-0000-0500-000076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5071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205</xdr:row>
      <xdr:rowOff>114300</xdr:rowOff>
    </xdr:from>
    <xdr:to>
      <xdr:col>3</xdr:col>
      <xdr:colOff>0</xdr:colOff>
      <xdr:row>205</xdr:row>
      <xdr:rowOff>114300</xdr:rowOff>
    </xdr:to>
    <xdr:sp macro="" textlink="">
      <xdr:nvSpPr>
        <xdr:cNvPr id="24695" name="Line 8">
          <a:extLst>
            <a:ext uri="{FF2B5EF4-FFF2-40B4-BE49-F238E27FC236}">
              <a16:creationId xmlns:a16="http://schemas.microsoft.com/office/drawing/2014/main" id="{00000000-0008-0000-0500-000077600000}"/>
            </a:ext>
          </a:extLst>
        </xdr:cNvPr>
        <xdr:cNvSpPr>
          <a:spLocks noChangeShapeType="1"/>
        </xdr:cNvSpPr>
      </xdr:nvSpPr>
      <xdr:spPr bwMode="auto">
        <a:xfrm flipH="1">
          <a:off x="1066800" y="3526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453</xdr:row>
      <xdr:rowOff>114300</xdr:rowOff>
    </xdr:from>
    <xdr:to>
      <xdr:col>2</xdr:col>
      <xdr:colOff>104775</xdr:colOff>
      <xdr:row>453</xdr:row>
      <xdr:rowOff>114300</xdr:rowOff>
    </xdr:to>
    <xdr:sp macro="" textlink="">
      <xdr:nvSpPr>
        <xdr:cNvPr id="24696" name="Line 8">
          <a:extLst>
            <a:ext uri="{FF2B5EF4-FFF2-40B4-BE49-F238E27FC236}">
              <a16:creationId xmlns:a16="http://schemas.microsoft.com/office/drawing/2014/main" id="{00000000-0008-0000-0500-000078600000}"/>
            </a:ext>
          </a:extLst>
        </xdr:cNvPr>
        <xdr:cNvSpPr>
          <a:spLocks noChangeShapeType="1"/>
        </xdr:cNvSpPr>
      </xdr:nvSpPr>
      <xdr:spPr bwMode="auto">
        <a:xfrm flipH="1">
          <a:off x="1066800" y="7783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 macro="" textlink="">
      <xdr:nvSpPr>
        <xdr:cNvPr id="24697" name="Line 7">
          <a:extLst>
            <a:ext uri="{FF2B5EF4-FFF2-40B4-BE49-F238E27FC236}">
              <a16:creationId xmlns:a16="http://schemas.microsoft.com/office/drawing/2014/main" id="{00000000-0008-0000-0500-000079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261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 macro="" textlink="">
      <xdr:nvSpPr>
        <xdr:cNvPr id="24698" name="Line 8">
          <a:extLst>
            <a:ext uri="{FF2B5EF4-FFF2-40B4-BE49-F238E27FC236}">
              <a16:creationId xmlns:a16="http://schemas.microsoft.com/office/drawing/2014/main" id="{00000000-0008-0000-0500-00007A600000}"/>
            </a:ext>
          </a:extLst>
        </xdr:cNvPr>
        <xdr:cNvSpPr>
          <a:spLocks noChangeShapeType="1"/>
        </xdr:cNvSpPr>
      </xdr:nvSpPr>
      <xdr:spPr bwMode="auto">
        <a:xfrm flipH="1">
          <a:off x="1066800" y="828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 macro="" textlink="">
      <xdr:nvSpPr>
        <xdr:cNvPr id="24699" name="Line 7">
          <a:extLst>
            <a:ext uri="{FF2B5EF4-FFF2-40B4-BE49-F238E27FC236}">
              <a16:creationId xmlns:a16="http://schemas.microsoft.com/office/drawing/2014/main" id="{00000000-0008-0000-0500-00007B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6957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 macro="" textlink="">
      <xdr:nvSpPr>
        <xdr:cNvPr id="24700" name="Line 8">
          <a:extLst>
            <a:ext uri="{FF2B5EF4-FFF2-40B4-BE49-F238E27FC236}">
              <a16:creationId xmlns:a16="http://schemas.microsoft.com/office/drawing/2014/main" id="{00000000-0008-0000-0500-00007C600000}"/>
            </a:ext>
          </a:extLst>
        </xdr:cNvPr>
        <xdr:cNvSpPr>
          <a:spLocks noChangeShapeType="1"/>
        </xdr:cNvSpPr>
      </xdr:nvSpPr>
      <xdr:spPr bwMode="auto">
        <a:xfrm flipH="1">
          <a:off x="1066800" y="3714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560</xdr:row>
      <xdr:rowOff>114300</xdr:rowOff>
    </xdr:from>
    <xdr:to>
      <xdr:col>2</xdr:col>
      <xdr:colOff>66675</xdr:colOff>
      <xdr:row>560</xdr:row>
      <xdr:rowOff>114300</xdr:rowOff>
    </xdr:to>
    <xdr:sp macro="" textlink="">
      <xdr:nvSpPr>
        <xdr:cNvPr id="24701" name="Line 8">
          <a:extLst>
            <a:ext uri="{FF2B5EF4-FFF2-40B4-BE49-F238E27FC236}">
              <a16:creationId xmlns:a16="http://schemas.microsoft.com/office/drawing/2014/main" id="{00000000-0008-0000-0500-00007D600000}"/>
            </a:ext>
          </a:extLst>
        </xdr:cNvPr>
        <xdr:cNvSpPr>
          <a:spLocks noChangeShapeType="1"/>
        </xdr:cNvSpPr>
      </xdr:nvSpPr>
      <xdr:spPr bwMode="auto">
        <a:xfrm flipH="1">
          <a:off x="1066800" y="964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447</xdr:row>
      <xdr:rowOff>114300</xdr:rowOff>
    </xdr:from>
    <xdr:to>
      <xdr:col>2</xdr:col>
      <xdr:colOff>66675</xdr:colOff>
      <xdr:row>447</xdr:row>
      <xdr:rowOff>114300</xdr:rowOff>
    </xdr:to>
    <xdr:sp macro="" textlink="">
      <xdr:nvSpPr>
        <xdr:cNvPr id="24702" name="Line 8">
          <a:extLst>
            <a:ext uri="{FF2B5EF4-FFF2-40B4-BE49-F238E27FC236}">
              <a16:creationId xmlns:a16="http://schemas.microsoft.com/office/drawing/2014/main" id="{00000000-0008-0000-0500-00007E600000}"/>
            </a:ext>
          </a:extLst>
        </xdr:cNvPr>
        <xdr:cNvSpPr>
          <a:spLocks noChangeShapeType="1"/>
        </xdr:cNvSpPr>
      </xdr:nvSpPr>
      <xdr:spPr bwMode="auto">
        <a:xfrm flipH="1">
          <a:off x="1066800" y="768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454</xdr:row>
      <xdr:rowOff>114300</xdr:rowOff>
    </xdr:from>
    <xdr:to>
      <xdr:col>2</xdr:col>
      <xdr:colOff>76200</xdr:colOff>
      <xdr:row>454</xdr:row>
      <xdr:rowOff>114300</xdr:rowOff>
    </xdr:to>
    <xdr:sp macro="" textlink="">
      <xdr:nvSpPr>
        <xdr:cNvPr id="24703" name="Line 8">
          <a:extLst>
            <a:ext uri="{FF2B5EF4-FFF2-40B4-BE49-F238E27FC236}">
              <a16:creationId xmlns:a16="http://schemas.microsoft.com/office/drawing/2014/main" id="{00000000-0008-0000-0500-00007F600000}"/>
            </a:ext>
          </a:extLst>
        </xdr:cNvPr>
        <xdr:cNvSpPr>
          <a:spLocks noChangeShapeType="1"/>
        </xdr:cNvSpPr>
      </xdr:nvSpPr>
      <xdr:spPr bwMode="auto">
        <a:xfrm flipH="1">
          <a:off x="1066800" y="7800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482</xdr:row>
      <xdr:rowOff>95250</xdr:rowOff>
    </xdr:from>
    <xdr:to>
      <xdr:col>2</xdr:col>
      <xdr:colOff>38100</xdr:colOff>
      <xdr:row>482</xdr:row>
      <xdr:rowOff>104775</xdr:rowOff>
    </xdr:to>
    <xdr:sp macro="" textlink="">
      <xdr:nvSpPr>
        <xdr:cNvPr id="24704" name="Line 7">
          <a:extLst>
            <a:ext uri="{FF2B5EF4-FFF2-40B4-BE49-F238E27FC236}">
              <a16:creationId xmlns:a16="http://schemas.microsoft.com/office/drawing/2014/main" id="{00000000-0008-0000-0500-000080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827913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483</xdr:row>
      <xdr:rowOff>114300</xdr:rowOff>
    </xdr:from>
    <xdr:to>
      <xdr:col>2</xdr:col>
      <xdr:colOff>0</xdr:colOff>
      <xdr:row>483</xdr:row>
      <xdr:rowOff>114300</xdr:rowOff>
    </xdr:to>
    <xdr:sp macro="" textlink="">
      <xdr:nvSpPr>
        <xdr:cNvPr id="24705" name="Line 8">
          <a:extLst>
            <a:ext uri="{FF2B5EF4-FFF2-40B4-BE49-F238E27FC236}">
              <a16:creationId xmlns:a16="http://schemas.microsoft.com/office/drawing/2014/main" id="{00000000-0008-0000-0500-000081600000}"/>
            </a:ext>
          </a:extLst>
        </xdr:cNvPr>
        <xdr:cNvSpPr>
          <a:spLocks noChangeShapeType="1"/>
        </xdr:cNvSpPr>
      </xdr:nvSpPr>
      <xdr:spPr bwMode="auto">
        <a:xfrm flipH="1">
          <a:off x="1066800" y="8298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215</xdr:row>
      <xdr:rowOff>95250</xdr:rowOff>
    </xdr:from>
    <xdr:to>
      <xdr:col>3</xdr:col>
      <xdr:colOff>38100</xdr:colOff>
      <xdr:row>215</xdr:row>
      <xdr:rowOff>104775</xdr:rowOff>
    </xdr:to>
    <xdr:sp macro="" textlink="">
      <xdr:nvSpPr>
        <xdr:cNvPr id="24706" name="Line 7">
          <a:extLst>
            <a:ext uri="{FF2B5EF4-FFF2-40B4-BE49-F238E27FC236}">
              <a16:creationId xmlns:a16="http://schemas.microsoft.com/office/drawing/2014/main" id="{00000000-0008-0000-0500-000082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36957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216</xdr:row>
      <xdr:rowOff>114300</xdr:rowOff>
    </xdr:from>
    <xdr:to>
      <xdr:col>3</xdr:col>
      <xdr:colOff>0</xdr:colOff>
      <xdr:row>216</xdr:row>
      <xdr:rowOff>114300</xdr:rowOff>
    </xdr:to>
    <xdr:sp macro="" textlink="">
      <xdr:nvSpPr>
        <xdr:cNvPr id="24707" name="Line 8">
          <a:extLst>
            <a:ext uri="{FF2B5EF4-FFF2-40B4-BE49-F238E27FC236}">
              <a16:creationId xmlns:a16="http://schemas.microsoft.com/office/drawing/2014/main" id="{00000000-0008-0000-0500-000083600000}"/>
            </a:ext>
          </a:extLst>
        </xdr:cNvPr>
        <xdr:cNvSpPr>
          <a:spLocks noChangeShapeType="1"/>
        </xdr:cNvSpPr>
      </xdr:nvSpPr>
      <xdr:spPr bwMode="auto">
        <a:xfrm flipH="1">
          <a:off x="1066800" y="3714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 macro="" textlink="">
      <xdr:nvSpPr>
        <xdr:cNvPr id="24708" name="Line 8">
          <a:extLst>
            <a:ext uri="{FF2B5EF4-FFF2-40B4-BE49-F238E27FC236}">
              <a16:creationId xmlns:a16="http://schemas.microsoft.com/office/drawing/2014/main" id="{00000000-0008-0000-0500-000084600000}"/>
            </a:ext>
          </a:extLst>
        </xdr:cNvPr>
        <xdr:cNvSpPr>
          <a:spLocks noChangeShapeType="1"/>
        </xdr:cNvSpPr>
      </xdr:nvSpPr>
      <xdr:spPr bwMode="auto">
        <a:xfrm flipH="1">
          <a:off x="1066800" y="62036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 macro="" textlink="">
      <xdr:nvSpPr>
        <xdr:cNvPr id="24709" name="Line 7">
          <a:extLst>
            <a:ext uri="{FF2B5EF4-FFF2-40B4-BE49-F238E27FC236}">
              <a16:creationId xmlns:a16="http://schemas.microsoft.com/office/drawing/2014/main" id="{00000000-0008-0000-0500-000085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4569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 macro="" textlink="">
      <xdr:nvSpPr>
        <xdr:cNvPr id="24710" name="Line 8">
          <a:extLst>
            <a:ext uri="{FF2B5EF4-FFF2-40B4-BE49-F238E27FC236}">
              <a16:creationId xmlns:a16="http://schemas.microsoft.com/office/drawing/2014/main" id="{00000000-0008-0000-0500-000086600000}"/>
            </a:ext>
          </a:extLst>
        </xdr:cNvPr>
        <xdr:cNvSpPr>
          <a:spLocks noChangeShapeType="1"/>
        </xdr:cNvSpPr>
      </xdr:nvSpPr>
      <xdr:spPr bwMode="auto">
        <a:xfrm flipH="1">
          <a:off x="1066800" y="647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147</xdr:row>
      <xdr:rowOff>95250</xdr:rowOff>
    </xdr:from>
    <xdr:to>
      <xdr:col>3</xdr:col>
      <xdr:colOff>28575</xdr:colOff>
      <xdr:row>147</xdr:row>
      <xdr:rowOff>104775</xdr:rowOff>
    </xdr:to>
    <xdr:sp macro="" textlink="">
      <xdr:nvSpPr>
        <xdr:cNvPr id="24711" name="Line 7">
          <a:extLst>
            <a:ext uri="{FF2B5EF4-FFF2-40B4-BE49-F238E27FC236}">
              <a16:creationId xmlns:a16="http://schemas.microsoft.com/office/drawing/2014/main" id="{00000000-0008-0000-0500-000087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25298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 macro="" textlink="">
      <xdr:nvSpPr>
        <xdr:cNvPr id="24712" name="Line 8">
          <a:extLst>
            <a:ext uri="{FF2B5EF4-FFF2-40B4-BE49-F238E27FC236}">
              <a16:creationId xmlns:a16="http://schemas.microsoft.com/office/drawing/2014/main" id="{00000000-0008-0000-0500-000088600000}"/>
            </a:ext>
          </a:extLst>
        </xdr:cNvPr>
        <xdr:cNvSpPr>
          <a:spLocks noChangeShapeType="1"/>
        </xdr:cNvSpPr>
      </xdr:nvSpPr>
      <xdr:spPr bwMode="auto">
        <a:xfrm flipH="1">
          <a:off x="1066800" y="2548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 macro="" textlink="">
      <xdr:nvSpPr>
        <xdr:cNvPr id="24713" name="Line 8">
          <a:extLst>
            <a:ext uri="{FF2B5EF4-FFF2-40B4-BE49-F238E27FC236}">
              <a16:creationId xmlns:a16="http://schemas.microsoft.com/office/drawing/2014/main" id="{00000000-0008-0000-0500-000089600000}"/>
            </a:ext>
          </a:extLst>
        </xdr:cNvPr>
        <xdr:cNvSpPr>
          <a:spLocks noChangeShapeType="1"/>
        </xdr:cNvSpPr>
      </xdr:nvSpPr>
      <xdr:spPr bwMode="auto">
        <a:xfrm flipH="1">
          <a:off x="1066800" y="6948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 macro="" textlink="">
      <xdr:nvSpPr>
        <xdr:cNvPr id="24714" name="Line 8">
          <a:extLst>
            <a:ext uri="{FF2B5EF4-FFF2-40B4-BE49-F238E27FC236}">
              <a16:creationId xmlns:a16="http://schemas.microsoft.com/office/drawing/2014/main" id="{00000000-0008-0000-0500-00008A600000}"/>
            </a:ext>
          </a:extLst>
        </xdr:cNvPr>
        <xdr:cNvSpPr>
          <a:spLocks noChangeShapeType="1"/>
        </xdr:cNvSpPr>
      </xdr:nvSpPr>
      <xdr:spPr bwMode="auto">
        <a:xfrm flipH="1">
          <a:off x="1066800" y="5868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 macro="" textlink="">
      <xdr:nvSpPr>
        <xdr:cNvPr id="24715" name="Line 8">
          <a:extLst>
            <a:ext uri="{FF2B5EF4-FFF2-40B4-BE49-F238E27FC236}">
              <a16:creationId xmlns:a16="http://schemas.microsoft.com/office/drawing/2014/main" id="{00000000-0008-0000-0500-00008B600000}"/>
            </a:ext>
          </a:extLst>
        </xdr:cNvPr>
        <xdr:cNvSpPr>
          <a:spLocks noChangeShapeType="1"/>
        </xdr:cNvSpPr>
      </xdr:nvSpPr>
      <xdr:spPr bwMode="auto">
        <a:xfrm flipH="1">
          <a:off x="1066800" y="6948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 macro="" textlink="">
      <xdr:nvSpPr>
        <xdr:cNvPr id="24716" name="Line 8">
          <a:extLst>
            <a:ext uri="{FF2B5EF4-FFF2-40B4-BE49-F238E27FC236}">
              <a16:creationId xmlns:a16="http://schemas.microsoft.com/office/drawing/2014/main" id="{00000000-0008-0000-0500-00008C600000}"/>
            </a:ext>
          </a:extLst>
        </xdr:cNvPr>
        <xdr:cNvSpPr>
          <a:spLocks noChangeShapeType="1"/>
        </xdr:cNvSpPr>
      </xdr:nvSpPr>
      <xdr:spPr bwMode="auto">
        <a:xfrm flipH="1">
          <a:off x="1066800" y="5868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 macro="" textlink="">
      <xdr:nvSpPr>
        <xdr:cNvPr id="24717" name="Line 8">
          <a:extLst>
            <a:ext uri="{FF2B5EF4-FFF2-40B4-BE49-F238E27FC236}">
              <a16:creationId xmlns:a16="http://schemas.microsoft.com/office/drawing/2014/main" id="{00000000-0008-0000-0500-00008D600000}"/>
            </a:ext>
          </a:extLst>
        </xdr:cNvPr>
        <xdr:cNvSpPr>
          <a:spLocks noChangeShapeType="1"/>
        </xdr:cNvSpPr>
      </xdr:nvSpPr>
      <xdr:spPr bwMode="auto">
        <a:xfrm flipH="1">
          <a:off x="1066800" y="5729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 macro="" textlink="">
      <xdr:nvSpPr>
        <xdr:cNvPr id="24718" name="Line 7">
          <a:extLst>
            <a:ext uri="{FF2B5EF4-FFF2-40B4-BE49-F238E27FC236}">
              <a16:creationId xmlns:a16="http://schemas.microsoft.com/office/drawing/2014/main" id="{00000000-0008-0000-0500-00008E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2188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 macro="" textlink="">
      <xdr:nvSpPr>
        <xdr:cNvPr id="24719" name="Line 8">
          <a:extLst>
            <a:ext uri="{FF2B5EF4-FFF2-40B4-BE49-F238E27FC236}">
              <a16:creationId xmlns:a16="http://schemas.microsoft.com/office/drawing/2014/main" id="{00000000-0008-0000-0500-00008F600000}"/>
            </a:ext>
          </a:extLst>
        </xdr:cNvPr>
        <xdr:cNvSpPr>
          <a:spLocks noChangeShapeType="1"/>
        </xdr:cNvSpPr>
      </xdr:nvSpPr>
      <xdr:spPr bwMode="auto">
        <a:xfrm flipH="1">
          <a:off x="1066800" y="6237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 macro="" textlink="">
      <xdr:nvSpPr>
        <xdr:cNvPr id="24720" name="Line 8">
          <a:extLst>
            <a:ext uri="{FF2B5EF4-FFF2-40B4-BE49-F238E27FC236}">
              <a16:creationId xmlns:a16="http://schemas.microsoft.com/office/drawing/2014/main" id="{00000000-0008-0000-0500-000090600000}"/>
            </a:ext>
          </a:extLst>
        </xdr:cNvPr>
        <xdr:cNvSpPr>
          <a:spLocks noChangeShapeType="1"/>
        </xdr:cNvSpPr>
      </xdr:nvSpPr>
      <xdr:spPr bwMode="auto">
        <a:xfrm flipH="1">
          <a:off x="1066800" y="62036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 macro="" textlink="">
      <xdr:nvSpPr>
        <xdr:cNvPr id="24721" name="Line 7">
          <a:extLst>
            <a:ext uri="{FF2B5EF4-FFF2-40B4-BE49-F238E27FC236}">
              <a16:creationId xmlns:a16="http://schemas.microsoft.com/office/drawing/2014/main" id="{00000000-0008-0000-0500-000091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4569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 macro="" textlink="">
      <xdr:nvSpPr>
        <xdr:cNvPr id="24722" name="Line 8">
          <a:extLst>
            <a:ext uri="{FF2B5EF4-FFF2-40B4-BE49-F238E27FC236}">
              <a16:creationId xmlns:a16="http://schemas.microsoft.com/office/drawing/2014/main" id="{00000000-0008-0000-0500-000092600000}"/>
            </a:ext>
          </a:extLst>
        </xdr:cNvPr>
        <xdr:cNvSpPr>
          <a:spLocks noChangeShapeType="1"/>
        </xdr:cNvSpPr>
      </xdr:nvSpPr>
      <xdr:spPr bwMode="auto">
        <a:xfrm flipH="1">
          <a:off x="1066800" y="647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 macro="" textlink="">
      <xdr:nvSpPr>
        <xdr:cNvPr id="24723" name="Line 8">
          <a:extLst>
            <a:ext uri="{FF2B5EF4-FFF2-40B4-BE49-F238E27FC236}">
              <a16:creationId xmlns:a16="http://schemas.microsoft.com/office/drawing/2014/main" id="{00000000-0008-0000-0500-000093600000}"/>
            </a:ext>
          </a:extLst>
        </xdr:cNvPr>
        <xdr:cNvSpPr>
          <a:spLocks noChangeShapeType="1"/>
        </xdr:cNvSpPr>
      </xdr:nvSpPr>
      <xdr:spPr bwMode="auto">
        <a:xfrm flipH="1">
          <a:off x="1066800" y="2548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 macro="" textlink="">
      <xdr:nvSpPr>
        <xdr:cNvPr id="24724" name="Line 8">
          <a:extLst>
            <a:ext uri="{FF2B5EF4-FFF2-40B4-BE49-F238E27FC236}">
              <a16:creationId xmlns:a16="http://schemas.microsoft.com/office/drawing/2014/main" id="{00000000-0008-0000-0500-000094600000}"/>
            </a:ext>
          </a:extLst>
        </xdr:cNvPr>
        <xdr:cNvSpPr>
          <a:spLocks noChangeShapeType="1"/>
        </xdr:cNvSpPr>
      </xdr:nvSpPr>
      <xdr:spPr bwMode="auto">
        <a:xfrm flipH="1">
          <a:off x="1066800" y="62036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 macro="" textlink="">
      <xdr:nvSpPr>
        <xdr:cNvPr id="24725" name="Line 7">
          <a:extLst>
            <a:ext uri="{FF2B5EF4-FFF2-40B4-BE49-F238E27FC236}">
              <a16:creationId xmlns:a16="http://schemas.microsoft.com/office/drawing/2014/main" id="{00000000-0008-0000-0500-000095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4569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 macro="" textlink="">
      <xdr:nvSpPr>
        <xdr:cNvPr id="24726" name="Line 8">
          <a:extLst>
            <a:ext uri="{FF2B5EF4-FFF2-40B4-BE49-F238E27FC236}">
              <a16:creationId xmlns:a16="http://schemas.microsoft.com/office/drawing/2014/main" id="{00000000-0008-0000-0500-000096600000}"/>
            </a:ext>
          </a:extLst>
        </xdr:cNvPr>
        <xdr:cNvSpPr>
          <a:spLocks noChangeShapeType="1"/>
        </xdr:cNvSpPr>
      </xdr:nvSpPr>
      <xdr:spPr bwMode="auto">
        <a:xfrm flipH="1">
          <a:off x="1066800" y="647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147</xdr:row>
      <xdr:rowOff>95250</xdr:rowOff>
    </xdr:from>
    <xdr:to>
      <xdr:col>3</xdr:col>
      <xdr:colOff>28575</xdr:colOff>
      <xdr:row>147</xdr:row>
      <xdr:rowOff>104775</xdr:rowOff>
    </xdr:to>
    <xdr:sp macro="" textlink="">
      <xdr:nvSpPr>
        <xdr:cNvPr id="24727" name="Line 7">
          <a:extLst>
            <a:ext uri="{FF2B5EF4-FFF2-40B4-BE49-F238E27FC236}">
              <a16:creationId xmlns:a16="http://schemas.microsoft.com/office/drawing/2014/main" id="{00000000-0008-0000-0500-000097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25298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 macro="" textlink="">
      <xdr:nvSpPr>
        <xdr:cNvPr id="24728" name="Line 8">
          <a:extLst>
            <a:ext uri="{FF2B5EF4-FFF2-40B4-BE49-F238E27FC236}">
              <a16:creationId xmlns:a16="http://schemas.microsoft.com/office/drawing/2014/main" id="{00000000-0008-0000-0500-000098600000}"/>
            </a:ext>
          </a:extLst>
        </xdr:cNvPr>
        <xdr:cNvSpPr>
          <a:spLocks noChangeShapeType="1"/>
        </xdr:cNvSpPr>
      </xdr:nvSpPr>
      <xdr:spPr bwMode="auto">
        <a:xfrm flipH="1">
          <a:off x="1066800" y="2548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 macro="" textlink="">
      <xdr:nvSpPr>
        <xdr:cNvPr id="24729" name="Line 8">
          <a:extLst>
            <a:ext uri="{FF2B5EF4-FFF2-40B4-BE49-F238E27FC236}">
              <a16:creationId xmlns:a16="http://schemas.microsoft.com/office/drawing/2014/main" id="{00000000-0008-0000-0500-000099600000}"/>
            </a:ext>
          </a:extLst>
        </xdr:cNvPr>
        <xdr:cNvSpPr>
          <a:spLocks noChangeShapeType="1"/>
        </xdr:cNvSpPr>
      </xdr:nvSpPr>
      <xdr:spPr bwMode="auto">
        <a:xfrm flipH="1">
          <a:off x="1066800" y="6948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 macro="" textlink="">
      <xdr:nvSpPr>
        <xdr:cNvPr id="24730" name="Line 8">
          <a:extLst>
            <a:ext uri="{FF2B5EF4-FFF2-40B4-BE49-F238E27FC236}">
              <a16:creationId xmlns:a16="http://schemas.microsoft.com/office/drawing/2014/main" id="{00000000-0008-0000-0500-00009A600000}"/>
            </a:ext>
          </a:extLst>
        </xdr:cNvPr>
        <xdr:cNvSpPr>
          <a:spLocks noChangeShapeType="1"/>
        </xdr:cNvSpPr>
      </xdr:nvSpPr>
      <xdr:spPr bwMode="auto">
        <a:xfrm flipH="1">
          <a:off x="1066800" y="5868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 macro="" textlink="">
      <xdr:nvSpPr>
        <xdr:cNvPr id="24731" name="Line 8">
          <a:extLst>
            <a:ext uri="{FF2B5EF4-FFF2-40B4-BE49-F238E27FC236}">
              <a16:creationId xmlns:a16="http://schemas.microsoft.com/office/drawing/2014/main" id="{00000000-0008-0000-0500-00009B600000}"/>
            </a:ext>
          </a:extLst>
        </xdr:cNvPr>
        <xdr:cNvSpPr>
          <a:spLocks noChangeShapeType="1"/>
        </xdr:cNvSpPr>
      </xdr:nvSpPr>
      <xdr:spPr bwMode="auto">
        <a:xfrm flipH="1">
          <a:off x="1066800" y="6948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 macro="" textlink="">
      <xdr:nvSpPr>
        <xdr:cNvPr id="24732" name="Line 8">
          <a:extLst>
            <a:ext uri="{FF2B5EF4-FFF2-40B4-BE49-F238E27FC236}">
              <a16:creationId xmlns:a16="http://schemas.microsoft.com/office/drawing/2014/main" id="{00000000-0008-0000-0500-00009C600000}"/>
            </a:ext>
          </a:extLst>
        </xdr:cNvPr>
        <xdr:cNvSpPr>
          <a:spLocks noChangeShapeType="1"/>
        </xdr:cNvSpPr>
      </xdr:nvSpPr>
      <xdr:spPr bwMode="auto">
        <a:xfrm flipH="1">
          <a:off x="1066800" y="5868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 macro="" textlink="">
      <xdr:nvSpPr>
        <xdr:cNvPr id="24733" name="Line 8">
          <a:extLst>
            <a:ext uri="{FF2B5EF4-FFF2-40B4-BE49-F238E27FC236}">
              <a16:creationId xmlns:a16="http://schemas.microsoft.com/office/drawing/2014/main" id="{00000000-0008-0000-0500-00009D600000}"/>
            </a:ext>
          </a:extLst>
        </xdr:cNvPr>
        <xdr:cNvSpPr>
          <a:spLocks noChangeShapeType="1"/>
        </xdr:cNvSpPr>
      </xdr:nvSpPr>
      <xdr:spPr bwMode="auto">
        <a:xfrm flipH="1">
          <a:off x="1066800" y="5729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 macro="" textlink="">
      <xdr:nvSpPr>
        <xdr:cNvPr id="24734" name="Line 7">
          <a:extLst>
            <a:ext uri="{FF2B5EF4-FFF2-40B4-BE49-F238E27FC236}">
              <a16:creationId xmlns:a16="http://schemas.microsoft.com/office/drawing/2014/main" id="{00000000-0008-0000-0500-00009E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2188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 macro="" textlink="">
      <xdr:nvSpPr>
        <xdr:cNvPr id="24735" name="Line 8">
          <a:extLst>
            <a:ext uri="{FF2B5EF4-FFF2-40B4-BE49-F238E27FC236}">
              <a16:creationId xmlns:a16="http://schemas.microsoft.com/office/drawing/2014/main" id="{00000000-0008-0000-0500-00009F600000}"/>
            </a:ext>
          </a:extLst>
        </xdr:cNvPr>
        <xdr:cNvSpPr>
          <a:spLocks noChangeShapeType="1"/>
        </xdr:cNvSpPr>
      </xdr:nvSpPr>
      <xdr:spPr bwMode="auto">
        <a:xfrm flipH="1">
          <a:off x="1066800" y="6237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 macro="" textlink="">
      <xdr:nvSpPr>
        <xdr:cNvPr id="24736" name="Line 8">
          <a:extLst>
            <a:ext uri="{FF2B5EF4-FFF2-40B4-BE49-F238E27FC236}">
              <a16:creationId xmlns:a16="http://schemas.microsoft.com/office/drawing/2014/main" id="{00000000-0008-0000-0500-0000A0600000}"/>
            </a:ext>
          </a:extLst>
        </xdr:cNvPr>
        <xdr:cNvSpPr>
          <a:spLocks noChangeShapeType="1"/>
        </xdr:cNvSpPr>
      </xdr:nvSpPr>
      <xdr:spPr bwMode="auto">
        <a:xfrm flipH="1">
          <a:off x="1066800" y="62036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 macro="" textlink="">
      <xdr:nvSpPr>
        <xdr:cNvPr id="24737" name="Line 7">
          <a:extLst>
            <a:ext uri="{FF2B5EF4-FFF2-40B4-BE49-F238E27FC236}">
              <a16:creationId xmlns:a16="http://schemas.microsoft.com/office/drawing/2014/main" id="{00000000-0008-0000-0500-0000A1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4569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 macro="" textlink="">
      <xdr:nvSpPr>
        <xdr:cNvPr id="24738" name="Line 8">
          <a:extLst>
            <a:ext uri="{FF2B5EF4-FFF2-40B4-BE49-F238E27FC236}">
              <a16:creationId xmlns:a16="http://schemas.microsoft.com/office/drawing/2014/main" id="{00000000-0008-0000-0500-0000A2600000}"/>
            </a:ext>
          </a:extLst>
        </xdr:cNvPr>
        <xdr:cNvSpPr>
          <a:spLocks noChangeShapeType="1"/>
        </xdr:cNvSpPr>
      </xdr:nvSpPr>
      <xdr:spPr bwMode="auto">
        <a:xfrm flipH="1">
          <a:off x="1066800" y="647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 macro="" textlink="">
      <xdr:nvSpPr>
        <xdr:cNvPr id="24739" name="Line 8">
          <a:extLst>
            <a:ext uri="{FF2B5EF4-FFF2-40B4-BE49-F238E27FC236}">
              <a16:creationId xmlns:a16="http://schemas.microsoft.com/office/drawing/2014/main" id="{00000000-0008-0000-0500-0000A3600000}"/>
            </a:ext>
          </a:extLst>
        </xdr:cNvPr>
        <xdr:cNvSpPr>
          <a:spLocks noChangeShapeType="1"/>
        </xdr:cNvSpPr>
      </xdr:nvSpPr>
      <xdr:spPr bwMode="auto">
        <a:xfrm flipH="1">
          <a:off x="1066800" y="2548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 macro="" textlink="">
      <xdr:nvSpPr>
        <xdr:cNvPr id="24740" name="Line 8">
          <a:extLst>
            <a:ext uri="{FF2B5EF4-FFF2-40B4-BE49-F238E27FC236}">
              <a16:creationId xmlns:a16="http://schemas.microsoft.com/office/drawing/2014/main" id="{00000000-0008-0000-0500-0000A4600000}"/>
            </a:ext>
          </a:extLst>
        </xdr:cNvPr>
        <xdr:cNvSpPr>
          <a:spLocks noChangeShapeType="1"/>
        </xdr:cNvSpPr>
      </xdr:nvSpPr>
      <xdr:spPr bwMode="auto">
        <a:xfrm flipH="1">
          <a:off x="1066800" y="62036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 macro="" textlink="">
      <xdr:nvSpPr>
        <xdr:cNvPr id="24741" name="Line 7">
          <a:extLst>
            <a:ext uri="{FF2B5EF4-FFF2-40B4-BE49-F238E27FC236}">
              <a16:creationId xmlns:a16="http://schemas.microsoft.com/office/drawing/2014/main" id="{00000000-0008-0000-0500-0000A5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4569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 macro="" textlink="">
      <xdr:nvSpPr>
        <xdr:cNvPr id="24742" name="Line 8">
          <a:extLst>
            <a:ext uri="{FF2B5EF4-FFF2-40B4-BE49-F238E27FC236}">
              <a16:creationId xmlns:a16="http://schemas.microsoft.com/office/drawing/2014/main" id="{00000000-0008-0000-0500-0000A6600000}"/>
            </a:ext>
          </a:extLst>
        </xdr:cNvPr>
        <xdr:cNvSpPr>
          <a:spLocks noChangeShapeType="1"/>
        </xdr:cNvSpPr>
      </xdr:nvSpPr>
      <xdr:spPr bwMode="auto">
        <a:xfrm flipH="1">
          <a:off x="1066800" y="647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147</xdr:row>
      <xdr:rowOff>95250</xdr:rowOff>
    </xdr:from>
    <xdr:to>
      <xdr:col>3</xdr:col>
      <xdr:colOff>28575</xdr:colOff>
      <xdr:row>147</xdr:row>
      <xdr:rowOff>104775</xdr:rowOff>
    </xdr:to>
    <xdr:sp macro="" textlink="">
      <xdr:nvSpPr>
        <xdr:cNvPr id="24743" name="Line 7">
          <a:extLst>
            <a:ext uri="{FF2B5EF4-FFF2-40B4-BE49-F238E27FC236}">
              <a16:creationId xmlns:a16="http://schemas.microsoft.com/office/drawing/2014/main" id="{00000000-0008-0000-0500-0000A7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25298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 macro="" textlink="">
      <xdr:nvSpPr>
        <xdr:cNvPr id="24744" name="Line 8">
          <a:extLst>
            <a:ext uri="{FF2B5EF4-FFF2-40B4-BE49-F238E27FC236}">
              <a16:creationId xmlns:a16="http://schemas.microsoft.com/office/drawing/2014/main" id="{00000000-0008-0000-0500-0000A8600000}"/>
            </a:ext>
          </a:extLst>
        </xdr:cNvPr>
        <xdr:cNvSpPr>
          <a:spLocks noChangeShapeType="1"/>
        </xdr:cNvSpPr>
      </xdr:nvSpPr>
      <xdr:spPr bwMode="auto">
        <a:xfrm flipH="1">
          <a:off x="1066800" y="2548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 macro="" textlink="">
      <xdr:nvSpPr>
        <xdr:cNvPr id="24745" name="Line 8">
          <a:extLst>
            <a:ext uri="{FF2B5EF4-FFF2-40B4-BE49-F238E27FC236}">
              <a16:creationId xmlns:a16="http://schemas.microsoft.com/office/drawing/2014/main" id="{00000000-0008-0000-0500-0000A9600000}"/>
            </a:ext>
          </a:extLst>
        </xdr:cNvPr>
        <xdr:cNvSpPr>
          <a:spLocks noChangeShapeType="1"/>
        </xdr:cNvSpPr>
      </xdr:nvSpPr>
      <xdr:spPr bwMode="auto">
        <a:xfrm flipH="1">
          <a:off x="1066800" y="6948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 macro="" textlink="">
      <xdr:nvSpPr>
        <xdr:cNvPr id="24746" name="Line 8">
          <a:extLst>
            <a:ext uri="{FF2B5EF4-FFF2-40B4-BE49-F238E27FC236}">
              <a16:creationId xmlns:a16="http://schemas.microsoft.com/office/drawing/2014/main" id="{00000000-0008-0000-0500-0000AA600000}"/>
            </a:ext>
          </a:extLst>
        </xdr:cNvPr>
        <xdr:cNvSpPr>
          <a:spLocks noChangeShapeType="1"/>
        </xdr:cNvSpPr>
      </xdr:nvSpPr>
      <xdr:spPr bwMode="auto">
        <a:xfrm flipH="1">
          <a:off x="1066800" y="5868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 macro="" textlink="">
      <xdr:nvSpPr>
        <xdr:cNvPr id="24747" name="Line 8">
          <a:extLst>
            <a:ext uri="{FF2B5EF4-FFF2-40B4-BE49-F238E27FC236}">
              <a16:creationId xmlns:a16="http://schemas.microsoft.com/office/drawing/2014/main" id="{00000000-0008-0000-0500-0000AB600000}"/>
            </a:ext>
          </a:extLst>
        </xdr:cNvPr>
        <xdr:cNvSpPr>
          <a:spLocks noChangeShapeType="1"/>
        </xdr:cNvSpPr>
      </xdr:nvSpPr>
      <xdr:spPr bwMode="auto">
        <a:xfrm flipH="1">
          <a:off x="1066800" y="6948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 macro="" textlink="">
      <xdr:nvSpPr>
        <xdr:cNvPr id="24748" name="Line 8">
          <a:extLst>
            <a:ext uri="{FF2B5EF4-FFF2-40B4-BE49-F238E27FC236}">
              <a16:creationId xmlns:a16="http://schemas.microsoft.com/office/drawing/2014/main" id="{00000000-0008-0000-0500-0000AC600000}"/>
            </a:ext>
          </a:extLst>
        </xdr:cNvPr>
        <xdr:cNvSpPr>
          <a:spLocks noChangeShapeType="1"/>
        </xdr:cNvSpPr>
      </xdr:nvSpPr>
      <xdr:spPr bwMode="auto">
        <a:xfrm flipH="1">
          <a:off x="1066800" y="5868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 macro="" textlink="">
      <xdr:nvSpPr>
        <xdr:cNvPr id="24749" name="Line 8">
          <a:extLst>
            <a:ext uri="{FF2B5EF4-FFF2-40B4-BE49-F238E27FC236}">
              <a16:creationId xmlns:a16="http://schemas.microsoft.com/office/drawing/2014/main" id="{00000000-0008-0000-0500-0000AD600000}"/>
            </a:ext>
          </a:extLst>
        </xdr:cNvPr>
        <xdr:cNvSpPr>
          <a:spLocks noChangeShapeType="1"/>
        </xdr:cNvSpPr>
      </xdr:nvSpPr>
      <xdr:spPr bwMode="auto">
        <a:xfrm flipH="1">
          <a:off x="1066800" y="5729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 macro="" textlink="">
      <xdr:nvSpPr>
        <xdr:cNvPr id="24750" name="Line 7">
          <a:extLst>
            <a:ext uri="{FF2B5EF4-FFF2-40B4-BE49-F238E27FC236}">
              <a16:creationId xmlns:a16="http://schemas.microsoft.com/office/drawing/2014/main" id="{00000000-0008-0000-0500-0000AE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2188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 macro="" textlink="">
      <xdr:nvSpPr>
        <xdr:cNvPr id="24751" name="Line 8">
          <a:extLst>
            <a:ext uri="{FF2B5EF4-FFF2-40B4-BE49-F238E27FC236}">
              <a16:creationId xmlns:a16="http://schemas.microsoft.com/office/drawing/2014/main" id="{00000000-0008-0000-0500-0000AF600000}"/>
            </a:ext>
          </a:extLst>
        </xdr:cNvPr>
        <xdr:cNvSpPr>
          <a:spLocks noChangeShapeType="1"/>
        </xdr:cNvSpPr>
      </xdr:nvSpPr>
      <xdr:spPr bwMode="auto">
        <a:xfrm flipH="1">
          <a:off x="1066800" y="6237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 macro="" textlink="">
      <xdr:nvSpPr>
        <xdr:cNvPr id="24752" name="Line 8">
          <a:extLst>
            <a:ext uri="{FF2B5EF4-FFF2-40B4-BE49-F238E27FC236}">
              <a16:creationId xmlns:a16="http://schemas.microsoft.com/office/drawing/2014/main" id="{00000000-0008-0000-0500-0000B0600000}"/>
            </a:ext>
          </a:extLst>
        </xdr:cNvPr>
        <xdr:cNvSpPr>
          <a:spLocks noChangeShapeType="1"/>
        </xdr:cNvSpPr>
      </xdr:nvSpPr>
      <xdr:spPr bwMode="auto">
        <a:xfrm flipH="1">
          <a:off x="1066800" y="62036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 macro="" textlink="">
      <xdr:nvSpPr>
        <xdr:cNvPr id="24753" name="Line 7">
          <a:extLst>
            <a:ext uri="{FF2B5EF4-FFF2-40B4-BE49-F238E27FC236}">
              <a16:creationId xmlns:a16="http://schemas.microsoft.com/office/drawing/2014/main" id="{00000000-0008-0000-0500-0000B160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4569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 macro="" textlink="">
      <xdr:nvSpPr>
        <xdr:cNvPr id="24754" name="Line 8">
          <a:extLst>
            <a:ext uri="{FF2B5EF4-FFF2-40B4-BE49-F238E27FC236}">
              <a16:creationId xmlns:a16="http://schemas.microsoft.com/office/drawing/2014/main" id="{00000000-0008-0000-0500-0000B2600000}"/>
            </a:ext>
          </a:extLst>
        </xdr:cNvPr>
        <xdr:cNvSpPr>
          <a:spLocks noChangeShapeType="1"/>
        </xdr:cNvSpPr>
      </xdr:nvSpPr>
      <xdr:spPr bwMode="auto">
        <a:xfrm flipH="1">
          <a:off x="1066800" y="647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 macro="" textlink="">
      <xdr:nvSpPr>
        <xdr:cNvPr id="24755" name="Line 8">
          <a:extLst>
            <a:ext uri="{FF2B5EF4-FFF2-40B4-BE49-F238E27FC236}">
              <a16:creationId xmlns:a16="http://schemas.microsoft.com/office/drawing/2014/main" id="{00000000-0008-0000-0500-0000B3600000}"/>
            </a:ext>
          </a:extLst>
        </xdr:cNvPr>
        <xdr:cNvSpPr>
          <a:spLocks noChangeShapeType="1"/>
        </xdr:cNvSpPr>
      </xdr:nvSpPr>
      <xdr:spPr bwMode="auto">
        <a:xfrm flipH="1">
          <a:off x="1066800" y="2548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489;&#12525;&#12540;&#20316;&#25104;&#12288;&#30331;&#37682;&#12490;&#12531;&#12496;&#12540;&#12354;&#12426;&#12288;&#12480;&#12502;&#12523;&#12473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受付表"/>
      <sheetName val="オーダーオブプレイ"/>
      <sheetName val="3名リーグ"/>
      <sheetName val="4名リーグ"/>
      <sheetName val="5名リーグ"/>
      <sheetName val="6名リーグ"/>
      <sheetName val="3Ｘ2＝6名リーグ"/>
      <sheetName val="4＋3＝7名リーグ"/>
      <sheetName val="7名1リーグ"/>
      <sheetName val="4X2=8名リーグ"/>
      <sheetName val="3Ｘ3＝9名リーグ (3)"/>
      <sheetName val="5X2=10名リーグ"/>
      <sheetName val="3+3+4=10名リーグ"/>
      <sheetName val="3＋4＋4＝11名リーグ"/>
      <sheetName val="3X4=12名リーグ"/>
      <sheetName val="6X2＝12リーグ"/>
      <sheetName val="12＋1名"/>
      <sheetName val="１４名リーグ"/>
      <sheetName val="3X5=15名リーグ"/>
      <sheetName val="4X4＝16名リーグ"/>
      <sheetName val="17名リーグ"/>
      <sheetName val="3X6=18名リーグ"/>
      <sheetName val="19名"/>
      <sheetName val="4X5=20名リーグ"/>
      <sheetName val="3X7=21名リーグ"/>
      <sheetName val="21+1=22名リーグ"/>
      <sheetName val="23名リーグ"/>
      <sheetName val="3Ｘ8＝24名リーグ関数あり、隠しデータ不要"/>
      <sheetName val="24+1=25名"/>
      <sheetName val="24＋2＝26名"/>
      <sheetName val="3X9=27名"/>
      <sheetName val="3X10=30名リーグ"/>
      <sheetName val="3X11＝33名リーグ"/>
      <sheetName val="3X13＝39名リーグ"/>
      <sheetName val="登録ナンバー"/>
      <sheetName val="盗難及びアドバイス防止措置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B1" t="str">
            <v>代表　落合　良弘</v>
          </cell>
          <cell r="D1" t="str">
            <v xml:space="preserve">chai828@nifty.com  </v>
          </cell>
        </row>
        <row r="3">
          <cell r="B3" t="str">
            <v>アビック</v>
          </cell>
          <cell r="D3" t="str">
            <v>略称</v>
          </cell>
        </row>
        <row r="4">
          <cell r="B4" t="str">
            <v>アビックＢＢ</v>
          </cell>
          <cell r="D4" t="str">
            <v>正式名称</v>
          </cell>
        </row>
        <row r="5">
          <cell r="A5" t="str">
            <v>あ０１</v>
          </cell>
          <cell r="B5" t="str">
            <v>水野</v>
          </cell>
          <cell r="C5" t="str">
            <v>圭補</v>
          </cell>
          <cell r="D5" t="str">
            <v>アビック</v>
          </cell>
        </row>
        <row r="6">
          <cell r="A6" t="str">
            <v>あ０２</v>
          </cell>
          <cell r="B6" t="str">
            <v>青木</v>
          </cell>
          <cell r="C6" t="str">
            <v>重之</v>
          </cell>
          <cell r="D6" t="str">
            <v>アビック</v>
          </cell>
        </row>
        <row r="7">
          <cell r="A7" t="str">
            <v>あ０３</v>
          </cell>
          <cell r="B7" t="str">
            <v>川上</v>
          </cell>
          <cell r="C7" t="str">
            <v>龍介</v>
          </cell>
          <cell r="D7" t="str">
            <v>アビック</v>
          </cell>
        </row>
        <row r="8">
          <cell r="A8" t="str">
            <v>あ０４</v>
          </cell>
          <cell r="B8" t="str">
            <v>佐藤</v>
          </cell>
          <cell r="C8" t="str">
            <v>政之</v>
          </cell>
          <cell r="D8" t="str">
            <v>アビック</v>
          </cell>
        </row>
        <row r="9">
          <cell r="A9" t="str">
            <v>あ０５</v>
          </cell>
          <cell r="B9" t="str">
            <v>中村</v>
          </cell>
          <cell r="C9" t="str">
            <v>亨</v>
          </cell>
          <cell r="D9" t="str">
            <v>アビック</v>
          </cell>
        </row>
        <row r="10">
          <cell r="A10" t="str">
            <v>あ０６</v>
          </cell>
          <cell r="B10" t="str">
            <v>谷崎</v>
          </cell>
          <cell r="C10" t="str">
            <v>真也</v>
          </cell>
          <cell r="D10" t="str">
            <v>アビック</v>
          </cell>
        </row>
        <row r="11">
          <cell r="A11" t="str">
            <v>あ０７</v>
          </cell>
          <cell r="B11" t="str">
            <v>齋田</v>
          </cell>
          <cell r="C11" t="str">
            <v>至</v>
          </cell>
          <cell r="D11" t="str">
            <v>アビック</v>
          </cell>
        </row>
        <row r="12">
          <cell r="A12" t="str">
            <v>あ０８</v>
          </cell>
          <cell r="B12" t="str">
            <v>齋田</v>
          </cell>
          <cell r="C12" t="str">
            <v>優子</v>
          </cell>
          <cell r="D12" t="str">
            <v>アビック</v>
          </cell>
        </row>
        <row r="13">
          <cell r="A13" t="str">
            <v>あ０９</v>
          </cell>
          <cell r="B13" t="str">
            <v>平居</v>
          </cell>
          <cell r="C13" t="str">
            <v>崇</v>
          </cell>
          <cell r="D13" t="str">
            <v>アビック</v>
          </cell>
        </row>
        <row r="14">
          <cell r="A14" t="str">
            <v>あ１０</v>
          </cell>
          <cell r="B14" t="str">
            <v>大林</v>
          </cell>
          <cell r="C14" t="str">
            <v>弘典</v>
          </cell>
          <cell r="D14" t="str">
            <v>アビック</v>
          </cell>
        </row>
        <row r="15">
          <cell r="A15" t="str">
            <v>あ１１</v>
          </cell>
          <cell r="B15" t="str">
            <v>野上</v>
          </cell>
          <cell r="C15" t="str">
            <v>恵梨子</v>
          </cell>
          <cell r="D15" t="str">
            <v>アビック</v>
          </cell>
        </row>
        <row r="16">
          <cell r="A16" t="str">
            <v>あ１２</v>
          </cell>
          <cell r="B16" t="str">
            <v>西山</v>
          </cell>
          <cell r="C16" t="str">
            <v>抄千代</v>
          </cell>
          <cell r="D16" t="str">
            <v>アビック</v>
          </cell>
        </row>
        <row r="17">
          <cell r="A17" t="str">
            <v>あ１３</v>
          </cell>
          <cell r="B17" t="str">
            <v>三原</v>
          </cell>
          <cell r="C17" t="str">
            <v>啓子</v>
          </cell>
          <cell r="D17" t="str">
            <v>アビック</v>
          </cell>
        </row>
        <row r="18">
          <cell r="A18" t="str">
            <v>あ１４</v>
          </cell>
          <cell r="B18" t="str">
            <v>落合</v>
          </cell>
          <cell r="C18" t="str">
            <v>良弘</v>
          </cell>
          <cell r="D18" t="str">
            <v>アビック</v>
          </cell>
        </row>
        <row r="19">
          <cell r="A19" t="str">
            <v>あ１５</v>
          </cell>
          <cell r="B19" t="str">
            <v>杉原</v>
          </cell>
          <cell r="C19" t="str">
            <v>徹</v>
          </cell>
          <cell r="D19" t="str">
            <v>アビック</v>
          </cell>
        </row>
        <row r="20">
          <cell r="A20" t="str">
            <v>あ１６</v>
          </cell>
          <cell r="B20" t="str">
            <v>澤村</v>
          </cell>
          <cell r="C20" t="str">
            <v>直子</v>
          </cell>
          <cell r="D20" t="str">
            <v>アビック</v>
          </cell>
        </row>
        <row r="21">
          <cell r="A21" t="str">
            <v>あ１７</v>
          </cell>
          <cell r="B21" t="str">
            <v>浅井</v>
          </cell>
          <cell r="C21" t="str">
            <v>純子</v>
          </cell>
          <cell r="D21" t="str">
            <v>アビック</v>
          </cell>
        </row>
        <row r="22">
          <cell r="A22" t="str">
            <v>あ１８</v>
          </cell>
          <cell r="B22" t="str">
            <v>治田</v>
          </cell>
          <cell r="C22" t="str">
            <v>沙映子</v>
          </cell>
          <cell r="D22" t="str">
            <v>アビック</v>
          </cell>
        </row>
        <row r="23">
          <cell r="A23" t="str">
            <v>あ１９</v>
          </cell>
          <cell r="B23" t="str">
            <v>寺本</v>
          </cell>
          <cell r="C23" t="str">
            <v>恵</v>
          </cell>
          <cell r="D23" t="str">
            <v>アビック</v>
          </cell>
        </row>
        <row r="24">
          <cell r="A24" t="str">
            <v>あ２０</v>
          </cell>
          <cell r="B24" t="str">
            <v>成宮</v>
          </cell>
          <cell r="C24" t="str">
            <v>まき</v>
          </cell>
          <cell r="D24" t="str">
            <v>アビック</v>
          </cell>
        </row>
        <row r="25">
          <cell r="A25" t="str">
            <v>あ２１</v>
          </cell>
          <cell r="B25" t="str">
            <v>鹿取</v>
          </cell>
          <cell r="C25" t="str">
            <v>あつみ</v>
          </cell>
          <cell r="D25" t="str">
            <v>アビック</v>
          </cell>
        </row>
        <row r="26">
          <cell r="A26" t="str">
            <v>あ２２</v>
          </cell>
          <cell r="B26" t="str">
            <v>中村</v>
          </cell>
          <cell r="C26" t="str">
            <v>憲生</v>
          </cell>
          <cell r="D26" t="str">
            <v>アビック</v>
          </cell>
        </row>
        <row r="43">
          <cell r="B43" t="str">
            <v>代表：石田　文彦</v>
          </cell>
          <cell r="D43" t="str">
            <v>ishida5122@gmail.com</v>
          </cell>
        </row>
        <row r="45">
          <cell r="B45" t="str">
            <v>京セラ</v>
          </cell>
          <cell r="D45" t="str">
            <v>略称</v>
          </cell>
        </row>
        <row r="46">
          <cell r="B46" t="str">
            <v>京セラTC</v>
          </cell>
          <cell r="D46" t="str">
            <v>正式名称</v>
          </cell>
        </row>
        <row r="47">
          <cell r="A47" t="str">
            <v>き０１</v>
          </cell>
          <cell r="B47" t="str">
            <v>赤木</v>
          </cell>
          <cell r="C47" t="str">
            <v>拓</v>
          </cell>
          <cell r="D47" t="str">
            <v>京セラ</v>
          </cell>
        </row>
        <row r="48">
          <cell r="A48" t="str">
            <v>き０２</v>
          </cell>
          <cell r="B48" t="str">
            <v>秋山</v>
          </cell>
          <cell r="C48" t="str">
            <v>太助</v>
          </cell>
          <cell r="D48" t="str">
            <v>京セラ</v>
          </cell>
        </row>
        <row r="49">
          <cell r="A49" t="str">
            <v>き０４</v>
          </cell>
          <cell r="B49" t="str">
            <v>荒浪</v>
          </cell>
          <cell r="C49" t="str">
            <v>順次</v>
          </cell>
          <cell r="D49" t="str">
            <v>京セラ</v>
          </cell>
        </row>
        <row r="50">
          <cell r="A50" t="str">
            <v>き０５</v>
          </cell>
          <cell r="B50" t="str">
            <v>井澤　</v>
          </cell>
          <cell r="C50" t="str">
            <v>匡志</v>
          </cell>
          <cell r="D50" t="str">
            <v>京セラ</v>
          </cell>
        </row>
        <row r="51">
          <cell r="A51" t="str">
            <v>き０６</v>
          </cell>
          <cell r="B51" t="str">
            <v>石田</v>
          </cell>
          <cell r="C51" t="str">
            <v>文彦</v>
          </cell>
          <cell r="D51" t="str">
            <v>京セラ</v>
          </cell>
        </row>
        <row r="52">
          <cell r="A52" t="str">
            <v>き０７</v>
          </cell>
          <cell r="B52" t="str">
            <v>一色</v>
          </cell>
          <cell r="C52" t="str">
            <v>翼</v>
          </cell>
          <cell r="D52" t="str">
            <v>京セラ</v>
          </cell>
        </row>
        <row r="53">
          <cell r="A53" t="str">
            <v>き０８</v>
          </cell>
          <cell r="B53" t="str">
            <v>牛尾</v>
          </cell>
          <cell r="C53" t="str">
            <v>紳之介</v>
          </cell>
          <cell r="D53" t="str">
            <v>京セラ</v>
          </cell>
        </row>
        <row r="54">
          <cell r="A54" t="str">
            <v>き０９</v>
          </cell>
          <cell r="B54" t="str">
            <v>太田</v>
          </cell>
          <cell r="C54" t="str">
            <v>圭亮</v>
          </cell>
          <cell r="D54" t="str">
            <v>京セラ</v>
          </cell>
        </row>
        <row r="55">
          <cell r="A55" t="str">
            <v>き１０</v>
          </cell>
          <cell r="B55" t="str">
            <v>岡本</v>
          </cell>
          <cell r="C55" t="str">
            <v>　彰</v>
          </cell>
          <cell r="D55" t="str">
            <v>京セラ</v>
          </cell>
        </row>
        <row r="56">
          <cell r="A56" t="str">
            <v>き１１</v>
          </cell>
          <cell r="B56" t="str">
            <v>片岡</v>
          </cell>
          <cell r="C56" t="str">
            <v>春己</v>
          </cell>
          <cell r="D56" t="str">
            <v>京セラ</v>
          </cell>
        </row>
        <row r="57">
          <cell r="A57" t="str">
            <v>き１２</v>
          </cell>
          <cell r="B57" t="str">
            <v>兼古</v>
          </cell>
          <cell r="C57" t="str">
            <v>翔太</v>
          </cell>
          <cell r="D57" t="str">
            <v>京セラ</v>
          </cell>
        </row>
        <row r="58">
          <cell r="A58" t="str">
            <v>き１３</v>
          </cell>
          <cell r="B58" t="str">
            <v>坂元</v>
          </cell>
          <cell r="C58" t="str">
            <v>智成</v>
          </cell>
          <cell r="D58" t="str">
            <v>京セラ</v>
          </cell>
        </row>
        <row r="59">
          <cell r="A59" t="str">
            <v>き１４</v>
          </cell>
          <cell r="B59" t="str">
            <v>櫻井</v>
          </cell>
          <cell r="C59" t="str">
            <v>貴哉</v>
          </cell>
          <cell r="D59" t="str">
            <v>京セラ</v>
          </cell>
        </row>
        <row r="60">
          <cell r="A60" t="str">
            <v>き１５</v>
          </cell>
          <cell r="B60" t="str">
            <v>澤田</v>
          </cell>
          <cell r="C60" t="str">
            <v>啓一</v>
          </cell>
          <cell r="D60" t="str">
            <v>京セラ</v>
          </cell>
        </row>
        <row r="61">
          <cell r="A61" t="str">
            <v>き１６</v>
          </cell>
          <cell r="B61" t="str">
            <v>柴田</v>
          </cell>
          <cell r="C61" t="str">
            <v>雅寛</v>
          </cell>
          <cell r="D61" t="str">
            <v>京セラ</v>
          </cell>
        </row>
        <row r="62">
          <cell r="A62" t="str">
            <v>き１７</v>
          </cell>
          <cell r="B62" t="str">
            <v>清水</v>
          </cell>
          <cell r="C62" t="str">
            <v>陽介</v>
          </cell>
          <cell r="D62" t="str">
            <v>京セラ</v>
          </cell>
        </row>
        <row r="63">
          <cell r="A63" t="str">
            <v>き１８</v>
          </cell>
          <cell r="B63" t="str">
            <v>住谷</v>
          </cell>
          <cell r="C63" t="str">
            <v>岳司</v>
          </cell>
          <cell r="D63" t="str">
            <v>京セラ</v>
          </cell>
        </row>
        <row r="64">
          <cell r="A64" t="str">
            <v>き１９</v>
          </cell>
          <cell r="B64" t="str">
            <v>曽我</v>
          </cell>
          <cell r="C64" t="str">
            <v>卓矢</v>
          </cell>
          <cell r="D64" t="str">
            <v>京セラ</v>
          </cell>
        </row>
        <row r="65">
          <cell r="A65" t="str">
            <v>き２１</v>
          </cell>
          <cell r="B65" t="str">
            <v>田中</v>
          </cell>
          <cell r="C65" t="str">
            <v>正行</v>
          </cell>
          <cell r="D65" t="str">
            <v>京セラ</v>
          </cell>
        </row>
        <row r="66">
          <cell r="A66" t="str">
            <v>き２３</v>
          </cell>
          <cell r="B66" t="str">
            <v>中元寺</v>
          </cell>
          <cell r="C66" t="str">
            <v>功貴</v>
          </cell>
          <cell r="D66" t="str">
            <v>京セラ</v>
          </cell>
        </row>
        <row r="67">
          <cell r="A67" t="str">
            <v>き２４</v>
          </cell>
          <cell r="B67" t="str">
            <v>永田</v>
          </cell>
          <cell r="C67" t="str">
            <v>寛教</v>
          </cell>
          <cell r="D67" t="str">
            <v>京セラ</v>
          </cell>
        </row>
        <row r="68">
          <cell r="A68" t="str">
            <v>き２５</v>
          </cell>
          <cell r="B68" t="str">
            <v>西岡</v>
          </cell>
          <cell r="C68" t="str">
            <v>庸介</v>
          </cell>
          <cell r="D68" t="str">
            <v>京セラ</v>
          </cell>
        </row>
        <row r="69">
          <cell r="A69" t="str">
            <v>き２６</v>
          </cell>
          <cell r="B69" t="str">
            <v>西田</v>
          </cell>
          <cell r="C69" t="str">
            <v>裕信</v>
          </cell>
          <cell r="D69" t="str">
            <v>京セラ</v>
          </cell>
        </row>
        <row r="70">
          <cell r="A70" t="str">
            <v>き２７</v>
          </cell>
          <cell r="B70" t="str">
            <v>馬場</v>
          </cell>
          <cell r="C70" t="str">
            <v>英年</v>
          </cell>
          <cell r="D70" t="str">
            <v>京セラ</v>
          </cell>
        </row>
        <row r="71">
          <cell r="A71" t="str">
            <v>き２８</v>
          </cell>
          <cell r="B71" t="str">
            <v>廣瀬</v>
          </cell>
          <cell r="C71" t="str">
            <v>智也</v>
          </cell>
          <cell r="D71" t="str">
            <v>京セラ</v>
          </cell>
        </row>
        <row r="72">
          <cell r="A72" t="str">
            <v>き２９</v>
          </cell>
          <cell r="B72" t="str">
            <v>松島</v>
          </cell>
          <cell r="C72" t="str">
            <v>理和</v>
          </cell>
          <cell r="D72" t="str">
            <v>京セラ</v>
          </cell>
        </row>
        <row r="73">
          <cell r="A73" t="str">
            <v>き３０</v>
          </cell>
          <cell r="B73" t="str">
            <v>宮道</v>
          </cell>
          <cell r="C73" t="str">
            <v>祐介</v>
          </cell>
          <cell r="D73" t="str">
            <v>京セラ</v>
          </cell>
        </row>
        <row r="74">
          <cell r="A74" t="str">
            <v>き３１</v>
          </cell>
          <cell r="B74" t="str">
            <v>村尾</v>
          </cell>
          <cell r="C74" t="str">
            <v>彰了</v>
          </cell>
          <cell r="D74" t="str">
            <v>京セラ</v>
          </cell>
        </row>
        <row r="75">
          <cell r="A75" t="str">
            <v>き３２</v>
          </cell>
          <cell r="B75" t="str">
            <v>薮内</v>
          </cell>
          <cell r="C75" t="str">
            <v>陸久</v>
          </cell>
          <cell r="D75" t="str">
            <v>京セラ</v>
          </cell>
        </row>
        <row r="76">
          <cell r="A76" t="str">
            <v>き３３</v>
          </cell>
          <cell r="B76" t="str">
            <v>山本</v>
          </cell>
          <cell r="C76" t="str">
            <v>和樹</v>
          </cell>
          <cell r="D76" t="str">
            <v>京セラ</v>
          </cell>
        </row>
        <row r="77">
          <cell r="A77" t="str">
            <v>き３４</v>
          </cell>
          <cell r="B77" t="str">
            <v>山本</v>
          </cell>
          <cell r="C77" t="str">
            <v>　真</v>
          </cell>
          <cell r="D77" t="str">
            <v>京セラ</v>
          </cell>
        </row>
        <row r="78">
          <cell r="A78" t="str">
            <v>き３５</v>
          </cell>
          <cell r="B78" t="str">
            <v>吉本</v>
          </cell>
          <cell r="C78" t="str">
            <v>泰二</v>
          </cell>
          <cell r="D78" t="str">
            <v>京セラ</v>
          </cell>
        </row>
        <row r="79">
          <cell r="A79" t="str">
            <v>き３６</v>
          </cell>
          <cell r="B79" t="str">
            <v>竹村</v>
          </cell>
          <cell r="C79" t="str">
            <v>仁志</v>
          </cell>
          <cell r="D79" t="str">
            <v>京セラ</v>
          </cell>
        </row>
        <row r="80">
          <cell r="A80" t="str">
            <v>き３７</v>
          </cell>
          <cell r="B80" t="str">
            <v>浅田</v>
          </cell>
          <cell r="C80" t="str">
            <v>亜祐子</v>
          </cell>
          <cell r="D80" t="str">
            <v>京セラ</v>
          </cell>
        </row>
        <row r="81">
          <cell r="A81" t="str">
            <v>き３８</v>
          </cell>
          <cell r="B81" t="str">
            <v>菊井</v>
          </cell>
          <cell r="C81" t="str">
            <v>鈴夏</v>
          </cell>
          <cell r="D81" t="str">
            <v>京セラ</v>
          </cell>
        </row>
        <row r="82">
          <cell r="A82" t="str">
            <v>き３９</v>
          </cell>
          <cell r="B82" t="str">
            <v>並河</v>
          </cell>
          <cell r="C82" t="str">
            <v>智加</v>
          </cell>
          <cell r="D82" t="str">
            <v>京セラ</v>
          </cell>
        </row>
        <row r="83">
          <cell r="A83" t="str">
            <v>き４０</v>
          </cell>
          <cell r="B83" t="str">
            <v>森</v>
          </cell>
          <cell r="C83" t="str">
            <v>愛捺花</v>
          </cell>
          <cell r="D83" t="str">
            <v>京セラ</v>
          </cell>
        </row>
        <row r="84">
          <cell r="A84" t="str">
            <v>き４１</v>
          </cell>
          <cell r="B84" t="str">
            <v>森</v>
          </cell>
          <cell r="C84" t="str">
            <v>涼花</v>
          </cell>
          <cell r="D84" t="str">
            <v>京セラ</v>
          </cell>
        </row>
        <row r="85">
          <cell r="A85" t="str">
            <v>き４２</v>
          </cell>
          <cell r="B85" t="str">
            <v>伊藤</v>
          </cell>
          <cell r="C85" t="str">
            <v>成行</v>
          </cell>
          <cell r="D85" t="str">
            <v>京セラ</v>
          </cell>
        </row>
        <row r="86">
          <cell r="A86" t="str">
            <v>き４３</v>
          </cell>
          <cell r="B86" t="str">
            <v>川田</v>
          </cell>
          <cell r="C86" t="str">
            <v>達也</v>
          </cell>
          <cell r="D86" t="str">
            <v>京セラ</v>
          </cell>
        </row>
        <row r="87">
          <cell r="A87" t="str">
            <v>き４４</v>
          </cell>
          <cell r="B87" t="str">
            <v>川田</v>
          </cell>
          <cell r="C87" t="str">
            <v>貴也</v>
          </cell>
          <cell r="D87" t="str">
            <v>京セラ</v>
          </cell>
        </row>
        <row r="88">
          <cell r="A88" t="str">
            <v>き４５</v>
          </cell>
          <cell r="B88" t="str">
            <v>岸本</v>
          </cell>
          <cell r="C88" t="str">
            <v>恭介</v>
          </cell>
          <cell r="D88" t="str">
            <v>京セラ</v>
          </cell>
        </row>
        <row r="89">
          <cell r="A89" t="str">
            <v>き４６</v>
          </cell>
          <cell r="B89" t="str">
            <v>佐治</v>
          </cell>
          <cell r="C89" t="str">
            <v>武</v>
          </cell>
          <cell r="D89" t="str">
            <v>京セラ</v>
          </cell>
        </row>
        <row r="90">
          <cell r="A90" t="str">
            <v>き４７</v>
          </cell>
          <cell r="B90" t="str">
            <v>佐藤</v>
          </cell>
          <cell r="C90" t="str">
            <v>祥</v>
          </cell>
          <cell r="D90" t="str">
            <v>京セラ</v>
          </cell>
        </row>
        <row r="91">
          <cell r="A91" t="str">
            <v>き４８</v>
          </cell>
          <cell r="B91" t="str">
            <v>細川</v>
          </cell>
          <cell r="C91" t="str">
            <v>知剛</v>
          </cell>
          <cell r="D91" t="str">
            <v>京セラ</v>
          </cell>
        </row>
        <row r="92">
          <cell r="A92" t="str">
            <v>き４９</v>
          </cell>
          <cell r="B92" t="str">
            <v>松本</v>
          </cell>
          <cell r="C92" t="str">
            <v>太一</v>
          </cell>
          <cell r="D92" t="str">
            <v>京セラ</v>
          </cell>
        </row>
        <row r="93">
          <cell r="A93" t="str">
            <v>き５０</v>
          </cell>
          <cell r="B93" t="str">
            <v>村西</v>
          </cell>
          <cell r="C93" t="str">
            <v>徹</v>
          </cell>
          <cell r="D93" t="str">
            <v>京セラ</v>
          </cell>
        </row>
        <row r="94">
          <cell r="A94" t="str">
            <v>き５１</v>
          </cell>
          <cell r="B94" t="str">
            <v>青木</v>
          </cell>
          <cell r="C94" t="str">
            <v>香奈依</v>
          </cell>
          <cell r="D94" t="str">
            <v>京セラ</v>
          </cell>
        </row>
        <row r="95">
          <cell r="A95" t="str">
            <v>き５２</v>
          </cell>
          <cell r="B95" t="str">
            <v>大鳥</v>
          </cell>
          <cell r="C95" t="str">
            <v>有希子</v>
          </cell>
          <cell r="D95" t="str">
            <v>京セラ</v>
          </cell>
        </row>
        <row r="96">
          <cell r="A96" t="str">
            <v>き５３</v>
          </cell>
          <cell r="B96" t="str">
            <v>金山</v>
          </cell>
          <cell r="C96" t="str">
            <v>真理子</v>
          </cell>
          <cell r="D96" t="str">
            <v>京セラ</v>
          </cell>
        </row>
        <row r="97">
          <cell r="A97" t="str">
            <v>き５４</v>
          </cell>
          <cell r="B97" t="str">
            <v>亀井</v>
          </cell>
          <cell r="C97" t="str">
            <v>莉乃</v>
          </cell>
          <cell r="D97" t="str">
            <v>京セラ</v>
          </cell>
        </row>
        <row r="98">
          <cell r="A98" t="str">
            <v>き５５</v>
          </cell>
          <cell r="B98" t="str">
            <v>島井</v>
          </cell>
          <cell r="C98" t="str">
            <v>美帆</v>
          </cell>
          <cell r="D98" t="str">
            <v>京セラ</v>
          </cell>
        </row>
        <row r="99">
          <cell r="A99" t="str">
            <v>き５６</v>
          </cell>
          <cell r="B99" t="str">
            <v>田端</v>
          </cell>
          <cell r="C99" t="str">
            <v>輝子</v>
          </cell>
          <cell r="D99" t="str">
            <v>京セラ</v>
          </cell>
        </row>
        <row r="100">
          <cell r="A100" t="str">
            <v>き５７</v>
          </cell>
          <cell r="B100" t="str">
            <v>由井</v>
          </cell>
          <cell r="C100" t="str">
            <v>利紗子</v>
          </cell>
          <cell r="D100" t="str">
            <v>京セラ</v>
          </cell>
        </row>
        <row r="101">
          <cell r="A101" t="str">
            <v>き５８</v>
          </cell>
          <cell r="B101" t="str">
            <v>篠原</v>
          </cell>
          <cell r="C101" t="str">
            <v>弘法</v>
          </cell>
          <cell r="D101" t="str">
            <v>京セラ</v>
          </cell>
        </row>
        <row r="102">
          <cell r="A102" t="str">
            <v>き５９</v>
          </cell>
          <cell r="B102" t="str">
            <v>一瀬</v>
          </cell>
          <cell r="C102" t="str">
            <v>翔太</v>
          </cell>
          <cell r="D102" t="str">
            <v>京セラ</v>
          </cell>
        </row>
        <row r="103">
          <cell r="A103" t="str">
            <v>き６０</v>
          </cell>
          <cell r="B103" t="str">
            <v>樋口</v>
          </cell>
          <cell r="C103" t="str">
            <v>大輔</v>
          </cell>
          <cell r="D103" t="str">
            <v>京セラ</v>
          </cell>
        </row>
        <row r="104">
          <cell r="A104" t="str">
            <v>き６１</v>
          </cell>
          <cell r="B104" t="str">
            <v>片渕</v>
          </cell>
          <cell r="C104" t="str">
            <v>友結</v>
          </cell>
          <cell r="D104" t="str">
            <v>京セラ</v>
          </cell>
        </row>
        <row r="105">
          <cell r="A105" t="str">
            <v>き６２</v>
          </cell>
          <cell r="B105" t="str">
            <v>石川</v>
          </cell>
          <cell r="C105" t="str">
            <v>和洋</v>
          </cell>
          <cell r="D105" t="str">
            <v>京セラ</v>
          </cell>
        </row>
        <row r="106">
          <cell r="A106" t="str">
            <v>き６３</v>
          </cell>
          <cell r="B106" t="str">
            <v>谷口</v>
          </cell>
          <cell r="C106" t="str">
            <v>智紀</v>
          </cell>
          <cell r="D106" t="str">
            <v>京セラ</v>
          </cell>
        </row>
        <row r="107">
          <cell r="A107" t="str">
            <v>き６４</v>
          </cell>
          <cell r="B107" t="str">
            <v>福島</v>
          </cell>
          <cell r="C107" t="str">
            <v>勇輔</v>
          </cell>
          <cell r="D107" t="str">
            <v>京セラ</v>
          </cell>
        </row>
        <row r="108">
          <cell r="A108" t="str">
            <v>き６５</v>
          </cell>
          <cell r="B108" t="str">
            <v>中尾</v>
          </cell>
          <cell r="C108" t="str">
            <v>慶太</v>
          </cell>
          <cell r="D108" t="str">
            <v>京セラ</v>
          </cell>
        </row>
        <row r="109">
          <cell r="A109" t="str">
            <v>き６６</v>
          </cell>
          <cell r="B109" t="str">
            <v>奥田</v>
          </cell>
          <cell r="C109" t="str">
            <v>響介</v>
          </cell>
          <cell r="D109" t="str">
            <v>京セラ</v>
          </cell>
        </row>
        <row r="112">
          <cell r="B112" t="str">
            <v>松井美和子</v>
          </cell>
          <cell r="D112" t="str">
            <v>miwako-matsui-216@hotmail.co.jp</v>
          </cell>
        </row>
        <row r="116">
          <cell r="D116" t="str">
            <v>略称</v>
          </cell>
        </row>
        <row r="117">
          <cell r="A117" t="str">
            <v>ふ１</v>
          </cell>
          <cell r="B117" t="str">
            <v>水本</v>
          </cell>
          <cell r="C117" t="str">
            <v>淳史</v>
          </cell>
          <cell r="D117" t="str">
            <v>フレンズ</v>
          </cell>
        </row>
        <row r="118">
          <cell r="A118" t="str">
            <v>ふ２</v>
          </cell>
          <cell r="B118" t="str">
            <v>清水</v>
          </cell>
          <cell r="C118" t="str">
            <v>善弘</v>
          </cell>
          <cell r="D118" t="str">
            <v>フレンズ</v>
          </cell>
        </row>
        <row r="119">
          <cell r="A119" t="str">
            <v>ふ３</v>
          </cell>
          <cell r="B119" t="str">
            <v>長谷出</v>
          </cell>
          <cell r="C119" t="str">
            <v xml:space="preserve"> 浩</v>
          </cell>
          <cell r="D119" t="str">
            <v>フレンズ</v>
          </cell>
        </row>
        <row r="120">
          <cell r="A120" t="str">
            <v>ふ４</v>
          </cell>
          <cell r="B120" t="str">
            <v xml:space="preserve">山崎 </v>
          </cell>
          <cell r="C120" t="str">
            <v xml:space="preserve"> 豊</v>
          </cell>
          <cell r="D120" t="str">
            <v>フレンズ</v>
          </cell>
        </row>
        <row r="121">
          <cell r="A121" t="str">
            <v>ふ５</v>
          </cell>
          <cell r="B121" t="str">
            <v>成宮</v>
          </cell>
          <cell r="C121" t="str">
            <v>康弘</v>
          </cell>
          <cell r="D121" t="str">
            <v>フレンズ</v>
          </cell>
        </row>
        <row r="122">
          <cell r="A122" t="str">
            <v>ふ６</v>
          </cell>
          <cell r="B122" t="str">
            <v>水本</v>
          </cell>
          <cell r="C122" t="str">
            <v>佑人</v>
          </cell>
          <cell r="D122" t="str">
            <v>フレンズ</v>
          </cell>
        </row>
        <row r="123">
          <cell r="A123" t="str">
            <v>ふ７</v>
          </cell>
          <cell r="B123" t="str">
            <v>小路</v>
          </cell>
          <cell r="C123" t="str">
            <v xml:space="preserve"> 貴</v>
          </cell>
          <cell r="D123" t="str">
            <v>フレンズ</v>
          </cell>
        </row>
        <row r="124">
          <cell r="A124" t="str">
            <v>ふ８</v>
          </cell>
          <cell r="B124" t="str">
            <v>平塚</v>
          </cell>
          <cell r="C124" t="str">
            <v xml:space="preserve"> 聡</v>
          </cell>
          <cell r="D124" t="str">
            <v>フレンズ</v>
          </cell>
        </row>
        <row r="125">
          <cell r="A125" t="str">
            <v>ふ９</v>
          </cell>
          <cell r="B125" t="str">
            <v>池端</v>
          </cell>
          <cell r="C125" t="str">
            <v>誠治</v>
          </cell>
          <cell r="D125" t="str">
            <v>フレンズ</v>
          </cell>
        </row>
        <row r="126">
          <cell r="A126" t="str">
            <v>ふ１０</v>
          </cell>
          <cell r="B126" t="str">
            <v>三代</v>
          </cell>
          <cell r="C126" t="str">
            <v>康成</v>
          </cell>
          <cell r="D126" t="str">
            <v>フレンズ</v>
          </cell>
        </row>
        <row r="127">
          <cell r="A127" t="str">
            <v>ふ１１</v>
          </cell>
          <cell r="B127" t="str">
            <v>伊吹</v>
          </cell>
          <cell r="C127" t="str">
            <v>邦子</v>
          </cell>
          <cell r="D127" t="str">
            <v>フレンズ</v>
          </cell>
        </row>
        <row r="128">
          <cell r="A128" t="str">
            <v>ふ１２</v>
          </cell>
          <cell r="B128" t="str">
            <v>筒井</v>
          </cell>
          <cell r="C128" t="str">
            <v>珠世</v>
          </cell>
          <cell r="D128" t="str">
            <v>フレンズ</v>
          </cell>
        </row>
        <row r="129">
          <cell r="A129" t="str">
            <v>ふ１３</v>
          </cell>
          <cell r="B129" t="str">
            <v>松井</v>
          </cell>
          <cell r="C129" t="str">
            <v>美和子</v>
          </cell>
          <cell r="D129" t="str">
            <v>フレンズ</v>
          </cell>
        </row>
        <row r="130">
          <cell r="A130" t="str">
            <v>ふ１４</v>
          </cell>
          <cell r="B130" t="str">
            <v>三代</v>
          </cell>
          <cell r="C130" t="str">
            <v>梨絵</v>
          </cell>
          <cell r="D130" t="str">
            <v>フレンズ</v>
          </cell>
        </row>
        <row r="131">
          <cell r="A131" t="str">
            <v>ふ１５</v>
          </cell>
          <cell r="B131" t="str">
            <v>土肥</v>
          </cell>
          <cell r="C131" t="str">
            <v>祐子</v>
          </cell>
          <cell r="D131" t="str">
            <v>フレンズ</v>
          </cell>
        </row>
        <row r="132">
          <cell r="A132" t="str">
            <v>ふ１６</v>
          </cell>
          <cell r="B132" t="str">
            <v>岡野</v>
          </cell>
          <cell r="C132" t="str">
            <v>羽</v>
          </cell>
          <cell r="D132" t="str">
            <v>フレンズ</v>
          </cell>
        </row>
        <row r="133">
          <cell r="A133" t="str">
            <v>ふ１７</v>
          </cell>
          <cell r="B133" t="str">
            <v>松村</v>
          </cell>
          <cell r="C133" t="str">
            <v>明香</v>
          </cell>
          <cell r="D133" t="str">
            <v>フレンズ</v>
          </cell>
        </row>
        <row r="134">
          <cell r="A134" t="str">
            <v>ふ１８</v>
          </cell>
          <cell r="B134" t="str">
            <v>大野</v>
          </cell>
          <cell r="C134" t="str">
            <v>美南</v>
          </cell>
          <cell r="D134" t="str">
            <v>フレンズ</v>
          </cell>
        </row>
        <row r="135">
          <cell r="A135" t="str">
            <v>ふ１９</v>
          </cell>
          <cell r="B135" t="str">
            <v>鍵弥</v>
          </cell>
          <cell r="C135" t="str">
            <v>初美</v>
          </cell>
          <cell r="D135" t="str">
            <v>フレンズ</v>
          </cell>
        </row>
        <row r="136">
          <cell r="A136" t="str">
            <v>ふ２０</v>
          </cell>
          <cell r="B136" t="str">
            <v>吉岡</v>
          </cell>
          <cell r="C136" t="str">
            <v>京子</v>
          </cell>
          <cell r="D136" t="str">
            <v>フレンズ</v>
          </cell>
        </row>
        <row r="146">
          <cell r="B146" t="str">
            <v>代表　鍵谷　浩太</v>
          </cell>
          <cell r="D146" t="str">
            <v>kyu-chosu0808@outlook.jp</v>
          </cell>
        </row>
        <row r="148">
          <cell r="B148" t="str">
            <v>グリフィンズ　</v>
          </cell>
          <cell r="D148" t="str">
            <v>略称</v>
          </cell>
        </row>
        <row r="149">
          <cell r="B149" t="str">
            <v>東近江グリフィンズ</v>
          </cell>
          <cell r="D149" t="str">
            <v>正式名称</v>
          </cell>
        </row>
        <row r="150">
          <cell r="A150" t="str">
            <v>ぐ０１</v>
          </cell>
          <cell r="B150" t="str">
            <v>鍵谷</v>
          </cell>
          <cell r="C150" t="str">
            <v>浩太</v>
          </cell>
          <cell r="D150" t="str">
            <v>グリフィンズ　</v>
          </cell>
        </row>
        <row r="151">
          <cell r="A151" t="str">
            <v>ぐ０２</v>
          </cell>
          <cell r="B151" t="str">
            <v>浅田</v>
          </cell>
          <cell r="C151" t="str">
            <v>恵亮</v>
          </cell>
          <cell r="D151" t="str">
            <v>グリフィンズ　</v>
          </cell>
        </row>
        <row r="152">
          <cell r="A152" t="str">
            <v>ぐ０３</v>
          </cell>
          <cell r="B152" t="str">
            <v>中西</v>
          </cell>
          <cell r="C152" t="str">
            <v>泰輝</v>
          </cell>
          <cell r="D152" t="str">
            <v>グリフィンズ　</v>
          </cell>
        </row>
        <row r="153">
          <cell r="A153" t="str">
            <v>ぐ０４</v>
          </cell>
          <cell r="B153" t="str">
            <v>梅本</v>
          </cell>
          <cell r="C153" t="str">
            <v>彬充</v>
          </cell>
          <cell r="D153" t="str">
            <v>グリフィンズ　</v>
          </cell>
        </row>
        <row r="154">
          <cell r="A154" t="str">
            <v>ぐ０５</v>
          </cell>
          <cell r="B154" t="str">
            <v>浦崎</v>
          </cell>
          <cell r="C154" t="str">
            <v>康平</v>
          </cell>
          <cell r="D154" t="str">
            <v>グリフィンズ　</v>
          </cell>
        </row>
        <row r="155">
          <cell r="A155" t="str">
            <v>ぐ０６</v>
          </cell>
          <cell r="B155" t="str">
            <v>中山</v>
          </cell>
          <cell r="C155" t="str">
            <v>幸典</v>
          </cell>
          <cell r="D155" t="str">
            <v>グリフィンズ　</v>
          </cell>
        </row>
        <row r="156">
          <cell r="A156" t="str">
            <v>ぐ０７</v>
          </cell>
          <cell r="B156" t="str">
            <v>北野</v>
          </cell>
          <cell r="C156" t="str">
            <v>照幸</v>
          </cell>
          <cell r="D156" t="str">
            <v>グリフィンズ　</v>
          </cell>
        </row>
        <row r="157">
          <cell r="A157" t="str">
            <v>ぐ０８</v>
          </cell>
          <cell r="B157" t="str">
            <v>村上</v>
          </cell>
          <cell r="C157" t="str">
            <v>卓</v>
          </cell>
          <cell r="D157" t="str">
            <v>グリフィンズ　</v>
          </cell>
        </row>
        <row r="158">
          <cell r="A158" t="str">
            <v>ぐ０９</v>
          </cell>
          <cell r="B158" t="str">
            <v>久保</v>
          </cell>
          <cell r="C158" t="str">
            <v>侑暉</v>
          </cell>
          <cell r="D158" t="str">
            <v>グリフィンズ　</v>
          </cell>
        </row>
        <row r="159">
          <cell r="A159" t="str">
            <v>ぐ１０</v>
          </cell>
          <cell r="B159" t="str">
            <v>井ノ口</v>
          </cell>
          <cell r="C159" t="str">
            <v>幹也</v>
          </cell>
          <cell r="D159" t="str">
            <v>グリフィンズ　</v>
          </cell>
        </row>
        <row r="160">
          <cell r="A160" t="str">
            <v>ぐ１１</v>
          </cell>
          <cell r="B160" t="str">
            <v>漆原</v>
          </cell>
          <cell r="C160" t="str">
            <v>大介</v>
          </cell>
          <cell r="D160" t="str">
            <v>グリフィンズ　</v>
          </cell>
        </row>
        <row r="161">
          <cell r="A161" t="str">
            <v>ぐ１２</v>
          </cell>
          <cell r="B161" t="str">
            <v>漆原</v>
          </cell>
          <cell r="C161" t="str">
            <v>友里</v>
          </cell>
          <cell r="D161" t="str">
            <v>グリフィンズ　</v>
          </cell>
        </row>
        <row r="162">
          <cell r="A162" t="str">
            <v>ぐ１３</v>
          </cell>
          <cell r="B162" t="str">
            <v>藤井</v>
          </cell>
          <cell r="C162" t="str">
            <v>正和</v>
          </cell>
          <cell r="D162" t="str">
            <v>グリフィンズ　</v>
          </cell>
        </row>
        <row r="163">
          <cell r="A163" t="str">
            <v>ぐ１４</v>
          </cell>
          <cell r="B163" t="str">
            <v>武藤</v>
          </cell>
          <cell r="C163" t="str">
            <v>幸宏</v>
          </cell>
          <cell r="D163" t="str">
            <v>グリフィンズ　</v>
          </cell>
        </row>
        <row r="164">
          <cell r="A164" t="str">
            <v>ぐ１５</v>
          </cell>
          <cell r="B164" t="str">
            <v>濱田</v>
          </cell>
          <cell r="C164" t="str">
            <v>彬弘</v>
          </cell>
          <cell r="D164" t="str">
            <v>グリフィンズ　</v>
          </cell>
        </row>
        <row r="165">
          <cell r="A165" t="str">
            <v>ぐ１６</v>
          </cell>
          <cell r="B165" t="str">
            <v>濱田</v>
          </cell>
          <cell r="C165" t="str">
            <v>晴香</v>
          </cell>
          <cell r="D165" t="str">
            <v>グリフィンズ　</v>
          </cell>
        </row>
        <row r="166">
          <cell r="A166" t="str">
            <v>ぐ１７</v>
          </cell>
          <cell r="B166" t="str">
            <v>和田</v>
          </cell>
          <cell r="C166" t="str">
            <v>桃子</v>
          </cell>
          <cell r="D166" t="str">
            <v>グリフィンズ　</v>
          </cell>
        </row>
        <row r="167">
          <cell r="A167" t="str">
            <v>ぐ１８</v>
          </cell>
          <cell r="B167" t="str">
            <v>藤岡</v>
          </cell>
          <cell r="C167" t="str">
            <v>美智子</v>
          </cell>
          <cell r="D167" t="str">
            <v>グリフィンズ　</v>
          </cell>
        </row>
        <row r="168">
          <cell r="A168" t="str">
            <v>ぐ１９</v>
          </cell>
          <cell r="B168" t="str">
            <v>小出</v>
          </cell>
          <cell r="C168" t="str">
            <v>周平</v>
          </cell>
          <cell r="D168" t="str">
            <v>グリフィンズ　</v>
          </cell>
        </row>
        <row r="169">
          <cell r="A169" t="str">
            <v>ぐ２０</v>
          </cell>
          <cell r="B169" t="str">
            <v>中根</v>
          </cell>
          <cell r="C169" t="str">
            <v>啓伍</v>
          </cell>
          <cell r="D169" t="str">
            <v>グリフィンズ　</v>
          </cell>
        </row>
        <row r="170">
          <cell r="A170" t="str">
            <v>ぐ２１</v>
          </cell>
          <cell r="B170" t="str">
            <v>岩崎</v>
          </cell>
          <cell r="C170" t="str">
            <v>順子</v>
          </cell>
          <cell r="D170" t="str">
            <v>グリフィンズ　</v>
          </cell>
        </row>
        <row r="171">
          <cell r="A171" t="str">
            <v>ぐ２２</v>
          </cell>
          <cell r="B171" t="str">
            <v>今井</v>
          </cell>
          <cell r="C171" t="str">
            <v>あづさ</v>
          </cell>
          <cell r="D171" t="str">
            <v>グリフィンズ　</v>
          </cell>
        </row>
        <row r="172">
          <cell r="A172" t="str">
            <v>ぐ２３</v>
          </cell>
          <cell r="B172" t="str">
            <v>深尾</v>
          </cell>
          <cell r="C172" t="str">
            <v>純子</v>
          </cell>
          <cell r="D172" t="str">
            <v>グリフィンズ　</v>
          </cell>
        </row>
        <row r="173">
          <cell r="A173" t="str">
            <v>ぐ２４</v>
          </cell>
          <cell r="B173" t="str">
            <v>山本</v>
          </cell>
          <cell r="C173" t="str">
            <v>将義</v>
          </cell>
          <cell r="D173" t="str">
            <v>グリフィンズ　</v>
          </cell>
        </row>
        <row r="174">
          <cell r="A174" t="str">
            <v>ぐ２５</v>
          </cell>
          <cell r="B174" t="str">
            <v>西原</v>
          </cell>
          <cell r="C174" t="str">
            <v>達也</v>
          </cell>
          <cell r="D174" t="str">
            <v>グリフィンズ　</v>
          </cell>
        </row>
        <row r="175">
          <cell r="A175" t="str">
            <v>ぐ２６</v>
          </cell>
          <cell r="B175" t="str">
            <v>伊藤</v>
          </cell>
          <cell r="C175" t="str">
            <v>牧子</v>
          </cell>
          <cell r="D175" t="str">
            <v>グリフィンズ　</v>
          </cell>
        </row>
        <row r="176">
          <cell r="A176" t="str">
            <v>ぐ２７</v>
          </cell>
          <cell r="B176" t="str">
            <v>田内</v>
          </cell>
          <cell r="C176" t="str">
            <v>孝宜</v>
          </cell>
          <cell r="D176" t="str">
            <v>グリフィンズ　</v>
          </cell>
        </row>
        <row r="177">
          <cell r="A177" t="str">
            <v>ぐ２８</v>
          </cell>
          <cell r="B177" t="str">
            <v>吉野</v>
          </cell>
          <cell r="C177" t="str">
            <v>淳也</v>
          </cell>
          <cell r="D177" t="str">
            <v>グリフィンズ　</v>
          </cell>
        </row>
        <row r="178">
          <cell r="A178" t="str">
            <v>ぐ２９</v>
          </cell>
          <cell r="B178" t="str">
            <v>岸田</v>
          </cell>
          <cell r="C178" t="str">
            <v>直也</v>
          </cell>
          <cell r="D178" t="str">
            <v>グリフィンズ　</v>
          </cell>
        </row>
        <row r="179">
          <cell r="A179" t="str">
            <v>ぐ３０</v>
          </cell>
          <cell r="B179" t="str">
            <v>東</v>
          </cell>
          <cell r="C179" t="str">
            <v>恵</v>
          </cell>
          <cell r="D179" t="str">
            <v>グリフィンズ　</v>
          </cell>
        </row>
        <row r="180">
          <cell r="A180" t="str">
            <v>ぐ３１</v>
          </cell>
          <cell r="B180" t="str">
            <v>土田</v>
          </cell>
          <cell r="C180" t="str">
            <v>哲也</v>
          </cell>
          <cell r="D180" t="str">
            <v>グリフィンズ　</v>
          </cell>
        </row>
        <row r="181">
          <cell r="A181" t="str">
            <v>ぐ３２</v>
          </cell>
          <cell r="B181" t="str">
            <v>佐野</v>
          </cell>
          <cell r="C181" t="str">
            <v>望</v>
          </cell>
          <cell r="D181" t="str">
            <v>グリフィンズ　</v>
          </cell>
        </row>
        <row r="182">
          <cell r="A182" t="str">
            <v>ぐ３３</v>
          </cell>
          <cell r="B182" t="str">
            <v>金谷</v>
          </cell>
          <cell r="C182" t="str">
            <v>太郎</v>
          </cell>
          <cell r="D182" t="str">
            <v>グリフィンズ　</v>
          </cell>
        </row>
        <row r="183">
          <cell r="A183" t="str">
            <v>ぐ３４</v>
          </cell>
          <cell r="B183" t="str">
            <v>古市</v>
          </cell>
          <cell r="C183" t="str">
            <v>卓志</v>
          </cell>
          <cell r="D183" t="str">
            <v>グリフィンズ　</v>
          </cell>
        </row>
        <row r="184">
          <cell r="A184" t="str">
            <v>ぐ３５</v>
          </cell>
          <cell r="B184" t="str">
            <v>佐野</v>
          </cell>
          <cell r="C184" t="str">
            <v>香織</v>
          </cell>
          <cell r="D184" t="str">
            <v>グリフィンズ　</v>
          </cell>
        </row>
        <row r="185">
          <cell r="A185" t="str">
            <v>ぐ３６</v>
          </cell>
          <cell r="B185" t="str">
            <v>向井</v>
          </cell>
          <cell r="C185" t="str">
            <v>章人</v>
          </cell>
          <cell r="D185" t="str">
            <v>グリフィンズ　</v>
          </cell>
        </row>
        <row r="186">
          <cell r="A186" t="str">
            <v>ぐ３７</v>
          </cell>
          <cell r="B186" t="str">
            <v>吉村</v>
          </cell>
          <cell r="C186" t="str">
            <v>安梨佐</v>
          </cell>
          <cell r="D186" t="str">
            <v>グリフィンズ　</v>
          </cell>
        </row>
        <row r="187">
          <cell r="A187" t="str">
            <v>ぐ３８</v>
          </cell>
          <cell r="B187" t="str">
            <v>荒木</v>
          </cell>
          <cell r="C187" t="str">
            <v>麻友</v>
          </cell>
          <cell r="D187" t="str">
            <v>グリフィンズ　</v>
          </cell>
        </row>
        <row r="188">
          <cell r="A188" t="str">
            <v>ぐ３９</v>
          </cell>
          <cell r="B188" t="str">
            <v>菊地</v>
          </cell>
          <cell r="C188" t="str">
            <v>健太郎</v>
          </cell>
          <cell r="D188" t="str">
            <v>グリフィンズ　</v>
          </cell>
        </row>
        <row r="189">
          <cell r="A189" t="str">
            <v>ぐ４０</v>
          </cell>
          <cell r="B189" t="str">
            <v>瀬古</v>
          </cell>
          <cell r="C189" t="str">
            <v>悠貴</v>
          </cell>
          <cell r="D189" t="str">
            <v>グリフィンズ　</v>
          </cell>
        </row>
        <row r="190">
          <cell r="A190" t="str">
            <v>ぐ４１</v>
          </cell>
          <cell r="B190" t="str">
            <v>鈴置</v>
          </cell>
          <cell r="C190" t="str">
            <v>朋也</v>
          </cell>
          <cell r="D190" t="str">
            <v>グリフィンズ　</v>
          </cell>
        </row>
        <row r="191">
          <cell r="A191" t="str">
            <v>ぐ４２</v>
          </cell>
          <cell r="B191" t="str">
            <v>山本</v>
          </cell>
          <cell r="C191" t="str">
            <v>順子</v>
          </cell>
          <cell r="D191" t="str">
            <v>グリフィンズ　</v>
          </cell>
        </row>
        <row r="192">
          <cell r="A192" t="str">
            <v>ぐ４３</v>
          </cell>
          <cell r="B192" t="str">
            <v>森</v>
          </cell>
          <cell r="C192" t="str">
            <v>寿人</v>
          </cell>
          <cell r="D192" t="str">
            <v>グリフィンズ　</v>
          </cell>
        </row>
        <row r="193">
          <cell r="A193" t="str">
            <v>ぐ４４</v>
          </cell>
          <cell r="B193" t="str">
            <v>山口</v>
          </cell>
          <cell r="C193" t="str">
            <v>千恵</v>
          </cell>
          <cell r="D193" t="str">
            <v>グリフィンズ　</v>
          </cell>
        </row>
        <row r="194">
          <cell r="A194">
            <v>43696</v>
          </cell>
        </row>
        <row r="200">
          <cell r="B200" t="str">
            <v>川並和之</v>
          </cell>
          <cell r="D200" t="str">
            <v>kawanami0930@yahoo.co.jp</v>
          </cell>
        </row>
        <row r="203">
          <cell r="B203" t="str">
            <v>Ｋテニスカレッジ</v>
          </cell>
          <cell r="D203" t="str">
            <v>正式名称</v>
          </cell>
        </row>
        <row r="204">
          <cell r="B204" t="str">
            <v>Kテニス</v>
          </cell>
          <cell r="D204" t="str">
            <v>略称</v>
          </cell>
        </row>
        <row r="205">
          <cell r="A205" t="str">
            <v>け０１</v>
          </cell>
          <cell r="B205" t="str">
            <v>稲岡</v>
          </cell>
          <cell r="C205" t="str">
            <v>和紀</v>
          </cell>
          <cell r="D205" t="str">
            <v>Kテニス</v>
          </cell>
        </row>
        <row r="206">
          <cell r="A206" t="str">
            <v>け０２</v>
          </cell>
          <cell r="B206" t="str">
            <v>川上</v>
          </cell>
          <cell r="C206" t="str">
            <v>政治</v>
          </cell>
          <cell r="D206" t="str">
            <v>Kテニス</v>
          </cell>
        </row>
        <row r="207">
          <cell r="A207" t="str">
            <v>け０３</v>
          </cell>
          <cell r="B207" t="str">
            <v>上村</v>
          </cell>
          <cell r="C207" t="str">
            <v>悠大</v>
          </cell>
          <cell r="D207" t="str">
            <v>Kテニス</v>
          </cell>
        </row>
        <row r="208">
          <cell r="A208" t="str">
            <v>け０４</v>
          </cell>
          <cell r="B208" t="str">
            <v>上村</v>
          </cell>
          <cell r="C208" t="str">
            <v>　武</v>
          </cell>
          <cell r="D208" t="str">
            <v>Kテニス</v>
          </cell>
        </row>
        <row r="209">
          <cell r="A209" t="str">
            <v>け０５</v>
          </cell>
          <cell r="B209" t="str">
            <v>川上</v>
          </cell>
          <cell r="C209" t="str">
            <v>悠作</v>
          </cell>
          <cell r="D209" t="str">
            <v>Kテニス</v>
          </cell>
        </row>
        <row r="210">
          <cell r="A210" t="str">
            <v>け０６</v>
          </cell>
          <cell r="B210" t="str">
            <v>川並</v>
          </cell>
          <cell r="C210" t="str">
            <v>和之</v>
          </cell>
          <cell r="D210" t="str">
            <v>Kテニス</v>
          </cell>
        </row>
        <row r="211">
          <cell r="A211" t="str">
            <v>け０７</v>
          </cell>
          <cell r="B211" t="str">
            <v>木村</v>
          </cell>
          <cell r="C211" t="str">
            <v>善和</v>
          </cell>
          <cell r="D211" t="str">
            <v>Kテニス</v>
          </cell>
        </row>
        <row r="212">
          <cell r="A212" t="str">
            <v>け０８</v>
          </cell>
          <cell r="B212" t="str">
            <v>竹村</v>
          </cell>
          <cell r="C212" t="str">
            <v>　治</v>
          </cell>
          <cell r="D212" t="str">
            <v>Kテニス</v>
          </cell>
        </row>
        <row r="213">
          <cell r="A213" t="str">
            <v>け０９</v>
          </cell>
          <cell r="B213" t="str">
            <v>田中</v>
          </cell>
          <cell r="C213" t="str">
            <v>　淳</v>
          </cell>
          <cell r="D213" t="str">
            <v>Kテニス</v>
          </cell>
        </row>
        <row r="214">
          <cell r="A214" t="str">
            <v>け１０</v>
          </cell>
          <cell r="B214" t="str">
            <v>坪田</v>
          </cell>
          <cell r="C214" t="str">
            <v>真嘉</v>
          </cell>
          <cell r="D214" t="str">
            <v>Kテニス</v>
          </cell>
        </row>
        <row r="215">
          <cell r="A215" t="str">
            <v>け１１</v>
          </cell>
          <cell r="B215" t="str">
            <v>永里</v>
          </cell>
          <cell r="C215" t="str">
            <v>裕次</v>
          </cell>
          <cell r="D215" t="str">
            <v>Kテニス</v>
          </cell>
        </row>
        <row r="216">
          <cell r="A216" t="str">
            <v>け１２</v>
          </cell>
          <cell r="B216" t="str">
            <v>西田</v>
          </cell>
          <cell r="C216" t="str">
            <v>和教</v>
          </cell>
          <cell r="D216" t="str">
            <v>Kテニス</v>
          </cell>
        </row>
        <row r="217">
          <cell r="A217" t="str">
            <v>け１３</v>
          </cell>
          <cell r="B217" t="str">
            <v>宮嶋</v>
          </cell>
          <cell r="C217" t="str">
            <v>利行</v>
          </cell>
          <cell r="D217" t="str">
            <v>Kテニス</v>
          </cell>
        </row>
        <row r="218">
          <cell r="A218" t="str">
            <v>け１４</v>
          </cell>
          <cell r="B218" t="str">
            <v>山口</v>
          </cell>
          <cell r="C218" t="str">
            <v>直彦</v>
          </cell>
          <cell r="D218" t="str">
            <v>Kテニス</v>
          </cell>
        </row>
        <row r="219">
          <cell r="A219" t="str">
            <v>け１５</v>
          </cell>
          <cell r="B219" t="str">
            <v>山口</v>
          </cell>
          <cell r="C219" t="str">
            <v>真彦</v>
          </cell>
          <cell r="D219" t="str">
            <v>Kテニス</v>
          </cell>
        </row>
        <row r="220">
          <cell r="A220" t="str">
            <v>け１６</v>
          </cell>
          <cell r="B220" t="str">
            <v>山口</v>
          </cell>
          <cell r="C220" t="str">
            <v>達也</v>
          </cell>
          <cell r="D220" t="str">
            <v>Kテニス</v>
          </cell>
        </row>
        <row r="221">
          <cell r="A221" t="str">
            <v>け１７</v>
          </cell>
          <cell r="B221" t="str">
            <v>石原</v>
          </cell>
          <cell r="C221" t="str">
            <v>はる美</v>
          </cell>
          <cell r="D221" t="str">
            <v>Kテニス</v>
          </cell>
        </row>
        <row r="222">
          <cell r="A222" t="str">
            <v>け１８</v>
          </cell>
          <cell r="B222" t="str">
            <v>池尻</v>
          </cell>
          <cell r="C222" t="str">
            <v>陽香</v>
          </cell>
          <cell r="D222" t="str">
            <v>Kテニス</v>
          </cell>
        </row>
        <row r="223">
          <cell r="A223" t="str">
            <v>け１９</v>
          </cell>
          <cell r="B223" t="str">
            <v>池尻</v>
          </cell>
          <cell r="C223" t="str">
            <v>姫欧</v>
          </cell>
          <cell r="D223" t="str">
            <v>Kテニス</v>
          </cell>
        </row>
        <row r="224">
          <cell r="A224" t="str">
            <v>け２０</v>
          </cell>
          <cell r="B224" t="str">
            <v>梶木</v>
          </cell>
          <cell r="C224" t="str">
            <v>和子</v>
          </cell>
          <cell r="D224" t="str">
            <v>Kテニス</v>
          </cell>
        </row>
        <row r="225">
          <cell r="A225" t="str">
            <v>け２１</v>
          </cell>
          <cell r="B225" t="str">
            <v>川上</v>
          </cell>
          <cell r="C225" t="str">
            <v>美弥子</v>
          </cell>
          <cell r="D225" t="str">
            <v>Kテニス</v>
          </cell>
        </row>
        <row r="226">
          <cell r="A226" t="str">
            <v>け２２</v>
          </cell>
          <cell r="B226" t="str">
            <v>田中</v>
          </cell>
          <cell r="C226" t="str">
            <v>和枝</v>
          </cell>
          <cell r="D226" t="str">
            <v>Kテニス</v>
          </cell>
        </row>
        <row r="227">
          <cell r="A227" t="str">
            <v>け２３</v>
          </cell>
          <cell r="B227" t="str">
            <v>永松</v>
          </cell>
          <cell r="C227" t="str">
            <v>貴子</v>
          </cell>
          <cell r="D227" t="str">
            <v>Kテニス</v>
          </cell>
        </row>
        <row r="228">
          <cell r="A228" t="str">
            <v>け２４</v>
          </cell>
          <cell r="B228" t="str">
            <v>福永</v>
          </cell>
          <cell r="C228" t="str">
            <v>裕美</v>
          </cell>
          <cell r="D228" t="str">
            <v>Kテニス</v>
          </cell>
        </row>
        <row r="229">
          <cell r="A229" t="str">
            <v>け２５</v>
          </cell>
          <cell r="B229" t="str">
            <v>山口</v>
          </cell>
          <cell r="C229" t="str">
            <v>美由希</v>
          </cell>
          <cell r="D229" t="str">
            <v>Kテニス</v>
          </cell>
        </row>
        <row r="230">
          <cell r="A230" t="str">
            <v>け２６</v>
          </cell>
          <cell r="B230" t="str">
            <v>藤本</v>
          </cell>
          <cell r="C230" t="str">
            <v>雅之</v>
          </cell>
          <cell r="D230" t="str">
            <v>Kテニス</v>
          </cell>
        </row>
        <row r="231">
          <cell r="A231" t="str">
            <v>け２７</v>
          </cell>
          <cell r="B231" t="str">
            <v>福永</v>
          </cell>
          <cell r="C231" t="str">
            <v>一典</v>
          </cell>
          <cell r="D231" t="str">
            <v>Kテニス</v>
          </cell>
        </row>
        <row r="232">
          <cell r="A232" t="str">
            <v>け２８</v>
          </cell>
          <cell r="B232" t="str">
            <v>畑</v>
          </cell>
          <cell r="C232" t="str">
            <v>　彰</v>
          </cell>
          <cell r="D232" t="str">
            <v>Kテニス</v>
          </cell>
        </row>
        <row r="233">
          <cell r="A233" t="str">
            <v>け２９</v>
          </cell>
          <cell r="B233" t="str">
            <v>竹内</v>
          </cell>
          <cell r="C233" t="str">
            <v>早苗</v>
          </cell>
          <cell r="D233" t="str">
            <v>Kテニス</v>
          </cell>
        </row>
        <row r="234">
          <cell r="A234" t="str">
            <v>け３０</v>
          </cell>
          <cell r="B234" t="str">
            <v>梅田</v>
          </cell>
          <cell r="C234" t="str">
            <v>陽子</v>
          </cell>
          <cell r="D234" t="str">
            <v>Kテニス</v>
          </cell>
        </row>
        <row r="235">
          <cell r="A235" t="str">
            <v>け３１</v>
          </cell>
          <cell r="B235" t="str">
            <v>山口</v>
          </cell>
          <cell r="C235" t="str">
            <v>小百合</v>
          </cell>
          <cell r="D235" t="str">
            <v>Kテニス</v>
          </cell>
        </row>
        <row r="236">
          <cell r="A236" t="str">
            <v>け３２</v>
          </cell>
          <cell r="B236" t="str">
            <v>浅野</v>
          </cell>
          <cell r="C236" t="str">
            <v>木奈子</v>
          </cell>
          <cell r="D236" t="str">
            <v>Kテニス</v>
          </cell>
        </row>
        <row r="237">
          <cell r="A237" t="str">
            <v>け３３</v>
          </cell>
          <cell r="B237" t="str">
            <v>小澤</v>
          </cell>
          <cell r="C237" t="str">
            <v>藤信</v>
          </cell>
          <cell r="D237" t="str">
            <v>Kテニス</v>
          </cell>
        </row>
        <row r="238">
          <cell r="A238" t="str">
            <v>け３４</v>
          </cell>
          <cell r="B238" t="str">
            <v>嶋田</v>
          </cell>
          <cell r="C238" t="str">
            <v>功太郎</v>
          </cell>
          <cell r="D238" t="str">
            <v>Kテニス</v>
          </cell>
        </row>
        <row r="239">
          <cell r="A239" t="str">
            <v>け３５</v>
          </cell>
          <cell r="B239" t="str">
            <v>疋田</v>
          </cell>
          <cell r="C239" t="str">
            <v>之宏</v>
          </cell>
          <cell r="D239" t="str">
            <v>Kテニス</v>
          </cell>
        </row>
        <row r="240">
          <cell r="A240" t="str">
            <v>け３６</v>
          </cell>
          <cell r="B240" t="str">
            <v>岩切</v>
          </cell>
          <cell r="C240" t="str">
            <v>佑磨</v>
          </cell>
          <cell r="D240" t="str">
            <v>Kテニス</v>
          </cell>
        </row>
        <row r="241">
          <cell r="A241" t="str">
            <v>け３７</v>
          </cell>
          <cell r="B241" t="str">
            <v>大谷</v>
          </cell>
          <cell r="C241" t="str">
            <v>英江</v>
          </cell>
          <cell r="D241" t="str">
            <v>Kテニス</v>
          </cell>
        </row>
        <row r="242">
          <cell r="A242" t="str">
            <v>け３８</v>
          </cell>
          <cell r="B242" t="str">
            <v>朝日</v>
          </cell>
          <cell r="C242" t="str">
            <v>尚紀</v>
          </cell>
          <cell r="D242" t="str">
            <v>Kテニス</v>
          </cell>
        </row>
        <row r="243">
          <cell r="A243" t="str">
            <v>け３９</v>
          </cell>
          <cell r="B243" t="str">
            <v>朝日</v>
          </cell>
          <cell r="C243" t="str">
            <v>智美</v>
          </cell>
          <cell r="D243" t="str">
            <v>Kテニス</v>
          </cell>
        </row>
        <row r="244">
          <cell r="A244" t="str">
            <v>け４０</v>
          </cell>
          <cell r="B244" t="str">
            <v>河野</v>
          </cell>
          <cell r="C244" t="str">
            <v>由子</v>
          </cell>
          <cell r="D244" t="str">
            <v>Kテニス</v>
          </cell>
        </row>
        <row r="245">
          <cell r="A245" t="str">
            <v>け４１</v>
          </cell>
          <cell r="B245" t="str">
            <v>日高</v>
          </cell>
          <cell r="C245" t="str">
            <v>眞規子</v>
          </cell>
          <cell r="D245" t="str">
            <v>Kテニス</v>
          </cell>
        </row>
        <row r="246">
          <cell r="A246" t="str">
            <v>け４２</v>
          </cell>
          <cell r="B246" t="str">
            <v>榎本</v>
          </cell>
          <cell r="C246" t="str">
            <v>匡秀</v>
          </cell>
          <cell r="D246" t="str">
            <v>Kテニス</v>
          </cell>
        </row>
        <row r="250">
          <cell r="B250" t="str">
            <v>代表者　森永洋介</v>
          </cell>
        </row>
        <row r="252">
          <cell r="B252" t="str">
            <v>法人会員</v>
          </cell>
        </row>
        <row r="254">
          <cell r="B254" t="str">
            <v>村田ＴＣ</v>
          </cell>
          <cell r="D254" t="str">
            <v>略称</v>
          </cell>
        </row>
        <row r="255">
          <cell r="B255" t="str">
            <v>村田八日市ＴＣ</v>
          </cell>
          <cell r="D255" t="str">
            <v>正式名称</v>
          </cell>
        </row>
        <row r="256">
          <cell r="A256" t="str">
            <v>む０１</v>
          </cell>
          <cell r="B256" t="str">
            <v>安久</v>
          </cell>
          <cell r="C256" t="str">
            <v>智之</v>
          </cell>
          <cell r="D256" t="str">
            <v>村田ＴＣ</v>
          </cell>
        </row>
        <row r="257">
          <cell r="A257" t="str">
            <v>む０２</v>
          </cell>
          <cell r="B257" t="str">
            <v>稲泉　</v>
          </cell>
          <cell r="C257" t="str">
            <v>聡</v>
          </cell>
          <cell r="D257" t="str">
            <v>村田ＴＣ</v>
          </cell>
        </row>
        <row r="258">
          <cell r="A258" t="str">
            <v>む０３</v>
          </cell>
          <cell r="B258" t="str">
            <v>岡川</v>
          </cell>
          <cell r="C258" t="str">
            <v>謙二</v>
          </cell>
          <cell r="D258" t="str">
            <v>村田ＴＣ</v>
          </cell>
        </row>
        <row r="259">
          <cell r="A259" t="str">
            <v>む０４</v>
          </cell>
          <cell r="B259" t="str">
            <v>児玉</v>
          </cell>
          <cell r="C259" t="str">
            <v>雅弘</v>
          </cell>
          <cell r="D259" t="str">
            <v>村田ＴＣ</v>
          </cell>
        </row>
        <row r="260">
          <cell r="A260" t="str">
            <v>む０５</v>
          </cell>
          <cell r="B260" t="str">
            <v>徳永</v>
          </cell>
          <cell r="C260" t="str">
            <v xml:space="preserve"> 剛</v>
          </cell>
          <cell r="D260" t="str">
            <v>村田ＴＣ</v>
          </cell>
        </row>
        <row r="261">
          <cell r="A261" t="str">
            <v>む０６</v>
          </cell>
          <cell r="B261" t="str">
            <v>杉山</v>
          </cell>
          <cell r="C261" t="str">
            <v>邦夫</v>
          </cell>
          <cell r="D261" t="str">
            <v>村田ＴＣ</v>
          </cell>
        </row>
        <row r="262">
          <cell r="A262" t="str">
            <v>む０７</v>
          </cell>
          <cell r="B262" t="str">
            <v>杉本</v>
          </cell>
          <cell r="C262" t="str">
            <v>龍平</v>
          </cell>
          <cell r="D262" t="str">
            <v>村田ＴＣ</v>
          </cell>
        </row>
        <row r="263">
          <cell r="A263" t="str">
            <v>む０８</v>
          </cell>
          <cell r="B263" t="str">
            <v>川上</v>
          </cell>
          <cell r="C263" t="str">
            <v>英二</v>
          </cell>
          <cell r="D263" t="str">
            <v>村田ＴＣ</v>
          </cell>
        </row>
        <row r="264">
          <cell r="A264" t="str">
            <v>む０９</v>
          </cell>
          <cell r="B264" t="str">
            <v>泉谷</v>
          </cell>
          <cell r="C264" t="str">
            <v>純也</v>
          </cell>
          <cell r="D264" t="str">
            <v>村田ＴＣ</v>
          </cell>
        </row>
        <row r="265">
          <cell r="A265" t="str">
            <v>む１０</v>
          </cell>
          <cell r="B265" t="str">
            <v>浅田</v>
          </cell>
          <cell r="C265" t="str">
            <v>隆昭</v>
          </cell>
          <cell r="D265" t="str">
            <v>村田ＴＣ</v>
          </cell>
        </row>
        <row r="266">
          <cell r="A266" t="str">
            <v>む１１</v>
          </cell>
          <cell r="B266" t="str">
            <v>前田</v>
          </cell>
          <cell r="C266" t="str">
            <v>雅人</v>
          </cell>
          <cell r="D266" t="str">
            <v>村田ＴＣ</v>
          </cell>
        </row>
        <row r="267">
          <cell r="A267" t="str">
            <v>む１２</v>
          </cell>
          <cell r="B267" t="str">
            <v>土田</v>
          </cell>
          <cell r="C267" t="str">
            <v>典人</v>
          </cell>
          <cell r="D267" t="str">
            <v>村田ＴＣ</v>
          </cell>
        </row>
        <row r="268">
          <cell r="A268" t="str">
            <v>む１３</v>
          </cell>
          <cell r="B268" t="str">
            <v>二ツ井</v>
          </cell>
          <cell r="C268" t="str">
            <v>裕也</v>
          </cell>
          <cell r="D268" t="str">
            <v>村田ＴＣ</v>
          </cell>
        </row>
        <row r="269">
          <cell r="A269" t="str">
            <v>む１４</v>
          </cell>
          <cell r="B269" t="str">
            <v>森永</v>
          </cell>
          <cell r="C269" t="str">
            <v>洋介</v>
          </cell>
          <cell r="D269" t="str">
            <v>村田ＴＣ</v>
          </cell>
        </row>
        <row r="270">
          <cell r="A270" t="str">
            <v>む１５</v>
          </cell>
          <cell r="B270" t="str">
            <v>冨田</v>
          </cell>
          <cell r="C270" t="str">
            <v>哲弥</v>
          </cell>
          <cell r="D270" t="str">
            <v>村田ＴＣ</v>
          </cell>
        </row>
        <row r="271">
          <cell r="A271" t="str">
            <v>む１６</v>
          </cell>
          <cell r="B271" t="str">
            <v>辰巳</v>
          </cell>
          <cell r="C271" t="str">
            <v>悟朗</v>
          </cell>
          <cell r="D271" t="str">
            <v>村田ＴＣ</v>
          </cell>
        </row>
        <row r="272">
          <cell r="A272" t="str">
            <v>む１７</v>
          </cell>
          <cell r="B272" t="str">
            <v>河野</v>
          </cell>
          <cell r="C272" t="str">
            <v>晶子</v>
          </cell>
          <cell r="D272" t="str">
            <v>村田ＴＣ</v>
          </cell>
        </row>
        <row r="273">
          <cell r="A273" t="str">
            <v>む１８</v>
          </cell>
          <cell r="B273" t="str">
            <v>森田</v>
          </cell>
          <cell r="C273" t="str">
            <v>恵美</v>
          </cell>
          <cell r="D273" t="str">
            <v>村田ＴＣ</v>
          </cell>
        </row>
        <row r="274">
          <cell r="A274" t="str">
            <v>む１９</v>
          </cell>
          <cell r="B274" t="str">
            <v>西澤</v>
          </cell>
          <cell r="C274" t="str">
            <v>友紀</v>
          </cell>
          <cell r="D274" t="str">
            <v>村田ＴＣ</v>
          </cell>
        </row>
        <row r="275">
          <cell r="A275" t="str">
            <v>む２０</v>
          </cell>
          <cell r="B275" t="str">
            <v>速水</v>
          </cell>
          <cell r="C275" t="str">
            <v>直美</v>
          </cell>
          <cell r="D275" t="str">
            <v>村田ＴＣ</v>
          </cell>
        </row>
        <row r="276">
          <cell r="A276" t="str">
            <v>む２１</v>
          </cell>
          <cell r="B276" t="str">
            <v>多田</v>
          </cell>
          <cell r="C276" t="str">
            <v>麻実</v>
          </cell>
          <cell r="D276" t="str">
            <v>村田ＴＣ</v>
          </cell>
        </row>
        <row r="277">
          <cell r="A277" t="str">
            <v>む２２</v>
          </cell>
          <cell r="B277" t="str">
            <v>中村</v>
          </cell>
          <cell r="C277" t="str">
            <v>純子</v>
          </cell>
          <cell r="D277" t="str">
            <v>村田ＴＣ</v>
          </cell>
        </row>
        <row r="278">
          <cell r="A278" t="str">
            <v>む２３</v>
          </cell>
          <cell r="B278" t="str">
            <v>堀田</v>
          </cell>
          <cell r="C278" t="str">
            <v>明子</v>
          </cell>
          <cell r="D278" t="str">
            <v>村田ＴＣ</v>
          </cell>
        </row>
        <row r="279">
          <cell r="A279" t="str">
            <v>む２４</v>
          </cell>
          <cell r="B279" t="str">
            <v>大脇</v>
          </cell>
          <cell r="C279" t="str">
            <v>和世</v>
          </cell>
          <cell r="D279" t="str">
            <v>村田ＴＣ</v>
          </cell>
        </row>
        <row r="280">
          <cell r="A280" t="str">
            <v>む２５</v>
          </cell>
          <cell r="B280" t="str">
            <v>後藤</v>
          </cell>
          <cell r="C280" t="str">
            <v>圭介</v>
          </cell>
          <cell r="D280" t="str">
            <v>村田ＴＣ</v>
          </cell>
        </row>
        <row r="281">
          <cell r="A281" t="str">
            <v>む２６</v>
          </cell>
          <cell r="B281" t="str">
            <v>長谷川</v>
          </cell>
          <cell r="C281" t="str">
            <v>晃平</v>
          </cell>
          <cell r="D281" t="str">
            <v>村田ＴＣ</v>
          </cell>
        </row>
        <row r="282">
          <cell r="A282" t="str">
            <v>む２７</v>
          </cell>
          <cell r="B282" t="str">
            <v>原田</v>
          </cell>
          <cell r="C282" t="str">
            <v>真稔</v>
          </cell>
          <cell r="D282" t="str">
            <v>村田ＴＣ</v>
          </cell>
        </row>
        <row r="283">
          <cell r="A283" t="str">
            <v>む２８</v>
          </cell>
          <cell r="B283" t="str">
            <v>池内</v>
          </cell>
          <cell r="C283" t="str">
            <v>伸介</v>
          </cell>
          <cell r="D283" t="str">
            <v>村田ＴＣ</v>
          </cell>
        </row>
        <row r="284">
          <cell r="A284" t="str">
            <v>む２９</v>
          </cell>
          <cell r="B284" t="str">
            <v>藤田</v>
          </cell>
          <cell r="C284" t="str">
            <v>彰</v>
          </cell>
          <cell r="D284" t="str">
            <v>村田ＴＣ</v>
          </cell>
        </row>
        <row r="285">
          <cell r="A285" t="str">
            <v>む３０</v>
          </cell>
          <cell r="B285" t="str">
            <v>岩田</v>
          </cell>
          <cell r="C285" t="str">
            <v>光央</v>
          </cell>
          <cell r="D285" t="str">
            <v>村田ＴＣ</v>
          </cell>
        </row>
        <row r="286">
          <cell r="A286" t="str">
            <v>む３１</v>
          </cell>
          <cell r="B286" t="str">
            <v>三神</v>
          </cell>
          <cell r="C286" t="str">
            <v>秀嗣</v>
          </cell>
          <cell r="D286" t="str">
            <v>村田ＴＣ</v>
          </cell>
        </row>
        <row r="287">
          <cell r="A287" t="str">
            <v>む３２</v>
          </cell>
          <cell r="B287" t="str">
            <v>佐藤</v>
          </cell>
          <cell r="C287" t="str">
            <v>庸子</v>
          </cell>
          <cell r="D287" t="str">
            <v>村田ＴＣ</v>
          </cell>
        </row>
        <row r="288">
          <cell r="A288" t="str">
            <v>む３３</v>
          </cell>
          <cell r="B288" t="str">
            <v>遠崎</v>
          </cell>
          <cell r="C288" t="str">
            <v>大樹</v>
          </cell>
          <cell r="D288" t="str">
            <v>村田ＴＣ</v>
          </cell>
        </row>
        <row r="289">
          <cell r="A289" t="str">
            <v>む３４</v>
          </cell>
          <cell r="B289" t="str">
            <v>村田</v>
          </cell>
          <cell r="C289" t="str">
            <v>朋子</v>
          </cell>
          <cell r="D289" t="str">
            <v>村田ＴＣ</v>
          </cell>
        </row>
        <row r="290">
          <cell r="A290" t="str">
            <v>む３５</v>
          </cell>
          <cell r="B290" t="str">
            <v>杉山</v>
          </cell>
          <cell r="C290" t="str">
            <v>あずさ</v>
          </cell>
          <cell r="D290" t="str">
            <v>村田ＴＣ</v>
          </cell>
        </row>
        <row r="291">
          <cell r="A291" t="str">
            <v>む３６</v>
          </cell>
          <cell r="B291" t="str">
            <v>西村</v>
          </cell>
          <cell r="C291" t="str">
            <v>文代</v>
          </cell>
          <cell r="D291" t="str">
            <v>村田ＴＣ</v>
          </cell>
        </row>
        <row r="292">
          <cell r="A292" t="str">
            <v>む３７</v>
          </cell>
          <cell r="B292" t="str">
            <v>村田</v>
          </cell>
          <cell r="C292" t="str">
            <v>彩子</v>
          </cell>
          <cell r="D292" t="str">
            <v>村田ＴＣ</v>
          </cell>
        </row>
        <row r="293">
          <cell r="A293" t="str">
            <v>む３８</v>
          </cell>
          <cell r="B293" t="str">
            <v>村川</v>
          </cell>
          <cell r="C293" t="str">
            <v>庸子</v>
          </cell>
          <cell r="D293" t="str">
            <v>村田ＴＣ</v>
          </cell>
        </row>
        <row r="294">
          <cell r="A294" t="str">
            <v>む３９</v>
          </cell>
          <cell r="B294" t="str">
            <v>藤井</v>
          </cell>
          <cell r="C294" t="str">
            <v>洋平</v>
          </cell>
          <cell r="D294" t="str">
            <v>村田ＴＣ</v>
          </cell>
        </row>
        <row r="295">
          <cell r="A295" t="str">
            <v>む４０</v>
          </cell>
          <cell r="B295" t="str">
            <v>田淵</v>
          </cell>
          <cell r="C295" t="str">
            <v>敏史</v>
          </cell>
          <cell r="D295" t="str">
            <v>村田ＴＣ</v>
          </cell>
        </row>
        <row r="296">
          <cell r="A296" t="str">
            <v>む４１</v>
          </cell>
          <cell r="B296" t="str">
            <v>穐山</v>
          </cell>
          <cell r="C296" t="str">
            <v xml:space="preserve">  航</v>
          </cell>
          <cell r="D296" t="str">
            <v>村田ＴＣ</v>
          </cell>
        </row>
        <row r="297">
          <cell r="A297" t="str">
            <v>む４２</v>
          </cell>
          <cell r="B297" t="str">
            <v>西村</v>
          </cell>
          <cell r="C297" t="str">
            <v>国太郎</v>
          </cell>
          <cell r="D297" t="str">
            <v>村田ＴＣ</v>
          </cell>
        </row>
        <row r="298">
          <cell r="A298" t="str">
            <v>む４３</v>
          </cell>
          <cell r="B298" t="str">
            <v>南井</v>
          </cell>
          <cell r="C298" t="str">
            <v>まどか</v>
          </cell>
          <cell r="D298" t="str">
            <v>村田ＴＣ</v>
          </cell>
        </row>
        <row r="299">
          <cell r="A299" t="str">
            <v>む４４</v>
          </cell>
          <cell r="B299" t="str">
            <v>澤田</v>
          </cell>
          <cell r="C299" t="str">
            <v>多佳美</v>
          </cell>
          <cell r="D299" t="str">
            <v>村田ＴＣ</v>
          </cell>
        </row>
        <row r="300">
          <cell r="A300" t="str">
            <v>む４５</v>
          </cell>
          <cell r="B300" t="str">
            <v>杉山</v>
          </cell>
          <cell r="C300" t="str">
            <v>春澄</v>
          </cell>
          <cell r="D300" t="str">
            <v>村田ＴＣ</v>
          </cell>
        </row>
        <row r="301">
          <cell r="A301" t="str">
            <v>む４６</v>
          </cell>
          <cell r="B301" t="str">
            <v>二上</v>
          </cell>
          <cell r="C301" t="str">
            <v>貴光</v>
          </cell>
          <cell r="D301" t="str">
            <v>村田ＴＣ</v>
          </cell>
        </row>
        <row r="302">
          <cell r="A302" t="str">
            <v>む４７</v>
          </cell>
          <cell r="B302" t="str">
            <v>山田</v>
          </cell>
          <cell r="C302" t="str">
            <v>義大</v>
          </cell>
          <cell r="D302" t="str">
            <v>村田ＴＣ</v>
          </cell>
        </row>
        <row r="303">
          <cell r="A303" t="str">
            <v>む４８</v>
          </cell>
          <cell r="B303" t="str">
            <v>大里</v>
          </cell>
          <cell r="C303" t="str">
            <v>哲哉</v>
          </cell>
          <cell r="D303" t="str">
            <v>村田ＴＣ</v>
          </cell>
        </row>
        <row r="304">
          <cell r="A304" t="str">
            <v>む４９</v>
          </cell>
          <cell r="B304" t="str">
            <v>川東</v>
          </cell>
          <cell r="C304" t="str">
            <v>真央</v>
          </cell>
          <cell r="D304" t="str">
            <v>村田ＴＣ</v>
          </cell>
        </row>
        <row r="305">
          <cell r="A305" t="str">
            <v>む５０</v>
          </cell>
          <cell r="B305" t="str">
            <v>草野</v>
          </cell>
          <cell r="C305" t="str">
            <v>健一</v>
          </cell>
          <cell r="D305" t="str">
            <v>村田ＴＣ</v>
          </cell>
        </row>
        <row r="306">
          <cell r="A306" t="str">
            <v>む５１</v>
          </cell>
          <cell r="B306" t="str">
            <v>杉山</v>
          </cell>
          <cell r="C306" t="str">
            <v>涼佑</v>
          </cell>
          <cell r="D306" t="str">
            <v>村田ＴＣ</v>
          </cell>
        </row>
        <row r="307">
          <cell r="A307" t="str">
            <v>む５２</v>
          </cell>
          <cell r="B307" t="str">
            <v>藤原　　まい</v>
          </cell>
          <cell r="D307" t="str">
            <v>村田ＴＣ</v>
          </cell>
        </row>
        <row r="308">
          <cell r="A308" t="str">
            <v>む５３</v>
          </cell>
          <cell r="B308" t="str">
            <v>並河　康訓</v>
          </cell>
          <cell r="D308" t="str">
            <v>村田ＴＣ</v>
          </cell>
        </row>
        <row r="309">
          <cell r="A309" t="str">
            <v>む５４</v>
          </cell>
          <cell r="B309" t="str">
            <v>大塚　陽</v>
          </cell>
          <cell r="D309" t="str">
            <v>村田ＴＣ</v>
          </cell>
        </row>
        <row r="310">
          <cell r="A310" t="str">
            <v>む５５</v>
          </cell>
          <cell r="B310" t="str">
            <v>出路</v>
          </cell>
          <cell r="C310" t="str">
            <v>美乃</v>
          </cell>
          <cell r="D310" t="str">
            <v>村田ＴＣ</v>
          </cell>
        </row>
        <row r="311">
          <cell r="A311" t="str">
            <v>む５６</v>
          </cell>
          <cell r="B311" t="str">
            <v>相坂　常朝</v>
          </cell>
          <cell r="D311" t="str">
            <v>村田ＴＣ</v>
          </cell>
        </row>
        <row r="315">
          <cell r="B315" t="str">
            <v>代表　鶴田　進</v>
          </cell>
          <cell r="D315" t="str">
            <v>susumu282002@yahoo.co.jp</v>
          </cell>
        </row>
        <row r="317">
          <cell r="B317" t="str">
            <v>プラチナ</v>
          </cell>
        </row>
        <row r="318">
          <cell r="B318" t="str">
            <v>湖東プラチナ</v>
          </cell>
        </row>
        <row r="319">
          <cell r="A319" t="str">
            <v>ぷ０１</v>
          </cell>
          <cell r="B319" t="str">
            <v>高田</v>
          </cell>
          <cell r="C319" t="str">
            <v>洋治</v>
          </cell>
          <cell r="D319" t="str">
            <v>プラチナ</v>
          </cell>
        </row>
        <row r="320">
          <cell r="A320" t="str">
            <v>ぷ０２</v>
          </cell>
          <cell r="B320" t="str">
            <v>中野</v>
          </cell>
          <cell r="C320" t="str">
            <v>哲也</v>
          </cell>
          <cell r="D320" t="str">
            <v>プラチナ</v>
          </cell>
        </row>
        <row r="321">
          <cell r="A321" t="str">
            <v>ぷ０３</v>
          </cell>
          <cell r="B321" t="str">
            <v>羽田</v>
          </cell>
          <cell r="C321" t="str">
            <v>昭夫</v>
          </cell>
          <cell r="D321" t="str">
            <v>プラチナ</v>
          </cell>
        </row>
        <row r="322">
          <cell r="A322" t="str">
            <v>ぷ０４</v>
          </cell>
          <cell r="B322" t="str">
            <v>藤本</v>
          </cell>
          <cell r="C322" t="str">
            <v>昌彦</v>
          </cell>
          <cell r="D322" t="str">
            <v>プラチナ</v>
          </cell>
        </row>
        <row r="323">
          <cell r="A323" t="str">
            <v>ぷ０５</v>
          </cell>
          <cell r="B323" t="str">
            <v>安田</v>
          </cell>
          <cell r="C323" t="str">
            <v>和彦</v>
          </cell>
          <cell r="D323" t="str">
            <v>プラチナ</v>
          </cell>
        </row>
        <row r="324">
          <cell r="A324" t="str">
            <v>ぷ０６</v>
          </cell>
          <cell r="B324" t="str">
            <v>吉田</v>
          </cell>
          <cell r="C324" t="str">
            <v>知司</v>
          </cell>
          <cell r="D324" t="str">
            <v>プラチナ</v>
          </cell>
        </row>
        <row r="325">
          <cell r="A325" t="str">
            <v>ぷ０７</v>
          </cell>
          <cell r="B325" t="str">
            <v>山田</v>
          </cell>
          <cell r="C325" t="str">
            <v>直八</v>
          </cell>
          <cell r="D325" t="str">
            <v>プラチナ</v>
          </cell>
        </row>
        <row r="326">
          <cell r="A326" t="str">
            <v>ぷ０８</v>
          </cell>
          <cell r="B326" t="str">
            <v>新屋</v>
          </cell>
          <cell r="C326" t="str">
            <v>正男</v>
          </cell>
          <cell r="D326" t="str">
            <v>プラチナ</v>
          </cell>
        </row>
        <row r="327">
          <cell r="A327" t="str">
            <v>ぷ０９</v>
          </cell>
          <cell r="B327" t="str">
            <v>青木</v>
          </cell>
          <cell r="C327" t="str">
            <v>保憲</v>
          </cell>
          <cell r="D327" t="str">
            <v>プラチナ</v>
          </cell>
        </row>
        <row r="328">
          <cell r="A328" t="str">
            <v>ぷ１０</v>
          </cell>
          <cell r="B328" t="str">
            <v>谷口</v>
          </cell>
          <cell r="C328" t="str">
            <v>一男</v>
          </cell>
          <cell r="D328" t="str">
            <v>プラチナ</v>
          </cell>
        </row>
        <row r="329">
          <cell r="A329" t="str">
            <v>ぷ１１</v>
          </cell>
          <cell r="B329" t="str">
            <v>小柳</v>
          </cell>
          <cell r="C329" t="str">
            <v>寛明</v>
          </cell>
          <cell r="D329" t="str">
            <v>プラチナ</v>
          </cell>
        </row>
        <row r="330">
          <cell r="A330" t="str">
            <v>ぷ１２</v>
          </cell>
          <cell r="B330" t="str">
            <v>関塚</v>
          </cell>
          <cell r="C330" t="str">
            <v>清茂</v>
          </cell>
          <cell r="D330" t="str">
            <v>プラチナ</v>
          </cell>
        </row>
        <row r="331">
          <cell r="A331" t="str">
            <v>ぷ１３</v>
          </cell>
          <cell r="B331" t="str">
            <v>早川</v>
          </cell>
          <cell r="C331" t="str">
            <v>浩</v>
          </cell>
          <cell r="D331" t="str">
            <v>プラチナ</v>
          </cell>
        </row>
        <row r="332">
          <cell r="A332" t="str">
            <v>ぷ１４</v>
          </cell>
          <cell r="B332" t="str">
            <v>堀部</v>
          </cell>
          <cell r="C332" t="str">
            <v>品子</v>
          </cell>
          <cell r="D332" t="str">
            <v>プラチナ</v>
          </cell>
        </row>
        <row r="333">
          <cell r="A333" t="str">
            <v>ぷ１５</v>
          </cell>
          <cell r="B333" t="str">
            <v>森谷</v>
          </cell>
          <cell r="C333" t="str">
            <v>洋子</v>
          </cell>
          <cell r="D333" t="str">
            <v>プラチナ</v>
          </cell>
        </row>
        <row r="334">
          <cell r="A334" t="str">
            <v>ぷ１６</v>
          </cell>
          <cell r="B334" t="str">
            <v>田邉</v>
          </cell>
          <cell r="C334" t="str">
            <v>俊子</v>
          </cell>
          <cell r="D334" t="str">
            <v>プラチナ</v>
          </cell>
        </row>
        <row r="335">
          <cell r="A335" t="str">
            <v>ぷ１７</v>
          </cell>
          <cell r="B335" t="str">
            <v>堀川</v>
          </cell>
          <cell r="C335" t="str">
            <v>敬児</v>
          </cell>
          <cell r="D335" t="str">
            <v>プラチナ</v>
          </cell>
        </row>
        <row r="336">
          <cell r="A336" t="str">
            <v>ぷ１８</v>
          </cell>
          <cell r="B336" t="str">
            <v>本池</v>
          </cell>
          <cell r="C336" t="str">
            <v>清子</v>
          </cell>
          <cell r="D336" t="str">
            <v>プラチナ</v>
          </cell>
        </row>
        <row r="337">
          <cell r="A337" t="str">
            <v>ぷ１９</v>
          </cell>
          <cell r="B337" t="str">
            <v>山田</v>
          </cell>
          <cell r="C337" t="str">
            <v>晶枝</v>
          </cell>
          <cell r="D337" t="str">
            <v>プラチナ</v>
          </cell>
        </row>
        <row r="338">
          <cell r="A338" t="str">
            <v>ぷ２０</v>
          </cell>
          <cell r="B338" t="str">
            <v>鶴田</v>
          </cell>
          <cell r="C338" t="str">
            <v>進</v>
          </cell>
          <cell r="D338" t="str">
            <v>プラチナ</v>
          </cell>
        </row>
        <row r="339">
          <cell r="A339" t="str">
            <v>ぷ２１</v>
          </cell>
          <cell r="B339" t="str">
            <v>澤井</v>
          </cell>
          <cell r="C339" t="str">
            <v>恵子</v>
          </cell>
          <cell r="D339" t="str">
            <v>プラチナ</v>
          </cell>
        </row>
        <row r="340">
          <cell r="A340" t="str">
            <v>ぷ２２</v>
          </cell>
          <cell r="B340" t="str">
            <v>鈴木</v>
          </cell>
          <cell r="C340" t="str">
            <v>英夫</v>
          </cell>
          <cell r="D340" t="str">
            <v>プラチナ</v>
          </cell>
        </row>
        <row r="341">
          <cell r="A341" t="str">
            <v>ぷ２３</v>
          </cell>
          <cell r="B341" t="str">
            <v>油利</v>
          </cell>
          <cell r="C341" t="str">
            <v>亨</v>
          </cell>
          <cell r="D341" t="str">
            <v>プラチナ</v>
          </cell>
        </row>
        <row r="342">
          <cell r="A342" t="str">
            <v>ぷ２４</v>
          </cell>
          <cell r="B342" t="str">
            <v>澤井</v>
          </cell>
          <cell r="C342" t="str">
            <v>誠</v>
          </cell>
          <cell r="D342" t="str">
            <v>プラチナ</v>
          </cell>
        </row>
        <row r="343">
          <cell r="A343" t="str">
            <v>ぷ２５</v>
          </cell>
          <cell r="B343" t="str">
            <v>関塚</v>
          </cell>
          <cell r="C343" t="str">
            <v>早苗</v>
          </cell>
          <cell r="D343" t="str">
            <v>プラチナ</v>
          </cell>
        </row>
        <row r="344">
          <cell r="A344" t="str">
            <v>ぷ40</v>
          </cell>
          <cell r="B344" t="str">
            <v>仰倉</v>
          </cell>
          <cell r="C344" t="str">
            <v>隆男</v>
          </cell>
          <cell r="D344" t="str">
            <v>プラチナ</v>
          </cell>
        </row>
        <row r="345">
          <cell r="A345" t="str">
            <v>ぷ４１</v>
          </cell>
          <cell r="B345" t="str">
            <v>羽生田</v>
          </cell>
          <cell r="C345" t="str">
            <v>正男</v>
          </cell>
          <cell r="D345" t="str">
            <v>プラチナ</v>
          </cell>
        </row>
        <row r="356">
          <cell r="B356" t="str">
            <v>代表　国村 昌生</v>
          </cell>
        </row>
        <row r="358">
          <cell r="B358" t="str">
            <v>積樹T</v>
          </cell>
          <cell r="D358" t="str">
            <v>略称</v>
          </cell>
        </row>
        <row r="359">
          <cell r="B359" t="str">
            <v>積水樹脂テニスクラブ</v>
          </cell>
          <cell r="D359" t="str">
            <v>正式名称</v>
          </cell>
        </row>
        <row r="361">
          <cell r="A361" t="str">
            <v>せ０１</v>
          </cell>
          <cell r="B361" t="str">
            <v>白井</v>
          </cell>
          <cell r="C361" t="str">
            <v>秀幸</v>
          </cell>
          <cell r="D361" t="str">
            <v>積樹T</v>
          </cell>
        </row>
        <row r="362">
          <cell r="A362" t="str">
            <v>せ０２</v>
          </cell>
          <cell r="B362" t="str">
            <v>国村</v>
          </cell>
          <cell r="C362" t="str">
            <v>昌生</v>
          </cell>
          <cell r="D362" t="str">
            <v>積樹T</v>
          </cell>
        </row>
        <row r="363">
          <cell r="A363" t="str">
            <v>せ０３</v>
          </cell>
          <cell r="B363" t="str">
            <v>上原</v>
          </cell>
          <cell r="C363" t="str">
            <v>悠</v>
          </cell>
          <cell r="D363" t="str">
            <v>積樹T</v>
          </cell>
        </row>
        <row r="364">
          <cell r="A364" t="str">
            <v>せ０４</v>
          </cell>
          <cell r="B364" t="str">
            <v>宮崎</v>
          </cell>
          <cell r="C364" t="str">
            <v>大悟</v>
          </cell>
          <cell r="D364" t="str">
            <v>積樹T</v>
          </cell>
        </row>
        <row r="365">
          <cell r="A365" t="str">
            <v>せ０５</v>
          </cell>
          <cell r="B365" t="str">
            <v>永友</v>
          </cell>
          <cell r="C365" t="str">
            <v>康貴</v>
          </cell>
          <cell r="D365" t="str">
            <v>積樹T</v>
          </cell>
        </row>
        <row r="366">
          <cell r="A366" t="str">
            <v>せ０６</v>
          </cell>
          <cell r="B366" t="str">
            <v>清水</v>
          </cell>
          <cell r="C366" t="str">
            <v>英泰</v>
          </cell>
          <cell r="D366" t="str">
            <v>積樹T</v>
          </cell>
        </row>
        <row r="367">
          <cell r="A367" t="str">
            <v>せ０７</v>
          </cell>
          <cell r="B367" t="str">
            <v>西垣</v>
          </cell>
          <cell r="C367" t="str">
            <v>学</v>
          </cell>
          <cell r="D367" t="str">
            <v>積樹T</v>
          </cell>
        </row>
        <row r="368">
          <cell r="A368" t="str">
            <v>せ０８</v>
          </cell>
          <cell r="B368" t="str">
            <v>平野</v>
          </cell>
          <cell r="C368" t="str">
            <v>和也</v>
          </cell>
          <cell r="D368" t="str">
            <v>積樹T</v>
          </cell>
        </row>
        <row r="374">
          <cell r="B374" t="str">
            <v>代表　鹿野　雄大</v>
          </cell>
          <cell r="D374" t="str">
            <v>deer.field199199@gmail.com</v>
          </cell>
        </row>
        <row r="376">
          <cell r="B376" t="str">
            <v>TDC</v>
          </cell>
          <cell r="D376" t="str">
            <v>略称</v>
          </cell>
        </row>
        <row r="377">
          <cell r="B377" t="str">
            <v>TDC</v>
          </cell>
          <cell r="D377" t="str">
            <v>正式名称</v>
          </cell>
        </row>
        <row r="378">
          <cell r="A378" t="str">
            <v>て０１</v>
          </cell>
          <cell r="B378" t="str">
            <v>梅森</v>
          </cell>
          <cell r="C378" t="str">
            <v>直美</v>
          </cell>
          <cell r="D378" t="str">
            <v>TDC</v>
          </cell>
        </row>
        <row r="379">
          <cell r="A379" t="str">
            <v>て０２</v>
          </cell>
          <cell r="B379" t="str">
            <v>草野</v>
          </cell>
          <cell r="C379" t="str">
            <v>菜摘</v>
          </cell>
          <cell r="D379" t="str">
            <v>TDC</v>
          </cell>
        </row>
        <row r="380">
          <cell r="A380" t="str">
            <v>て０３</v>
          </cell>
          <cell r="B380" t="str">
            <v>武田</v>
          </cell>
          <cell r="C380" t="str">
            <v>亜加梨</v>
          </cell>
          <cell r="D380" t="str">
            <v>TDC</v>
          </cell>
        </row>
        <row r="381">
          <cell r="A381" t="str">
            <v>て０４</v>
          </cell>
          <cell r="B381" t="str">
            <v>姫井</v>
          </cell>
          <cell r="C381" t="str">
            <v>亜利沙</v>
          </cell>
          <cell r="D381" t="str">
            <v>TDC</v>
          </cell>
        </row>
        <row r="382">
          <cell r="A382" t="str">
            <v>て０５</v>
          </cell>
          <cell r="B382" t="str">
            <v>山岡</v>
          </cell>
          <cell r="C382" t="str">
            <v>千春</v>
          </cell>
          <cell r="D382" t="str">
            <v>TDC</v>
          </cell>
        </row>
        <row r="383">
          <cell r="A383" t="str">
            <v>て０６</v>
          </cell>
          <cell r="B383" t="str">
            <v>高森</v>
          </cell>
          <cell r="C383" t="str">
            <v>美保</v>
          </cell>
          <cell r="D383" t="str">
            <v>TDC</v>
          </cell>
        </row>
        <row r="384">
          <cell r="A384" t="str">
            <v>て０７</v>
          </cell>
          <cell r="B384" t="str">
            <v>上原</v>
          </cell>
          <cell r="C384" t="str">
            <v>義弘</v>
          </cell>
          <cell r="D384" t="str">
            <v>TDC</v>
          </cell>
        </row>
        <row r="385">
          <cell r="A385" t="str">
            <v>て０８</v>
          </cell>
          <cell r="B385" t="str">
            <v>鹿野</v>
          </cell>
          <cell r="C385" t="str">
            <v>雄大</v>
          </cell>
          <cell r="D385" t="str">
            <v>TDC</v>
          </cell>
        </row>
        <row r="386">
          <cell r="A386" t="str">
            <v>て０９</v>
          </cell>
          <cell r="B386" t="str">
            <v>澁谷</v>
          </cell>
          <cell r="C386" t="str">
            <v>晃大</v>
          </cell>
          <cell r="D386" t="str">
            <v>TDC</v>
          </cell>
        </row>
        <row r="387">
          <cell r="A387" t="str">
            <v>て１０</v>
          </cell>
          <cell r="B387" t="str">
            <v>谷口</v>
          </cell>
          <cell r="C387" t="str">
            <v>孟</v>
          </cell>
          <cell r="D387" t="str">
            <v>TDC</v>
          </cell>
        </row>
        <row r="388">
          <cell r="A388" t="str">
            <v>て１１</v>
          </cell>
          <cell r="B388" t="str">
            <v>中尾</v>
          </cell>
          <cell r="C388" t="str">
            <v>巧</v>
          </cell>
          <cell r="D388" t="str">
            <v>TDC</v>
          </cell>
        </row>
        <row r="389">
          <cell r="A389" t="str">
            <v>て１２</v>
          </cell>
          <cell r="B389" t="str">
            <v>野村</v>
          </cell>
          <cell r="C389" t="str">
            <v>良平</v>
          </cell>
          <cell r="D389" t="str">
            <v>TDC</v>
          </cell>
        </row>
        <row r="390">
          <cell r="A390" t="str">
            <v>て１３</v>
          </cell>
          <cell r="B390" t="str">
            <v>東山</v>
          </cell>
          <cell r="C390" t="str">
            <v>博</v>
          </cell>
          <cell r="D390" t="str">
            <v>TDC</v>
          </cell>
        </row>
        <row r="391">
          <cell r="A391" t="str">
            <v>て１４</v>
          </cell>
          <cell r="B391" t="str">
            <v>松本</v>
          </cell>
          <cell r="C391" t="str">
            <v>遼太郎</v>
          </cell>
          <cell r="D391" t="str">
            <v>TDC</v>
          </cell>
        </row>
        <row r="392">
          <cell r="A392" t="str">
            <v>て１５</v>
          </cell>
          <cell r="B392" t="str">
            <v>若森</v>
          </cell>
          <cell r="C392" t="str">
            <v>裕生</v>
          </cell>
          <cell r="D392" t="str">
            <v>TDC</v>
          </cell>
        </row>
        <row r="393">
          <cell r="A393" t="str">
            <v>て１６</v>
          </cell>
          <cell r="B393" t="str">
            <v>松岡</v>
          </cell>
          <cell r="C393" t="str">
            <v>宗隆</v>
          </cell>
          <cell r="D393" t="str">
            <v>TDC</v>
          </cell>
        </row>
        <row r="394">
          <cell r="A394" t="str">
            <v>て１７</v>
          </cell>
          <cell r="B394" t="str">
            <v>高橋</v>
          </cell>
          <cell r="C394" t="str">
            <v>和也</v>
          </cell>
          <cell r="D394" t="str">
            <v>TDC</v>
          </cell>
        </row>
        <row r="395">
          <cell r="A395" t="str">
            <v>て１８</v>
          </cell>
          <cell r="B395" t="str">
            <v>國領</v>
          </cell>
          <cell r="C395" t="str">
            <v>誠</v>
          </cell>
          <cell r="D395" t="str">
            <v>TDC</v>
          </cell>
        </row>
        <row r="396">
          <cell r="A396" t="str">
            <v>て１９</v>
          </cell>
          <cell r="B396" t="str">
            <v>吉川</v>
          </cell>
          <cell r="C396" t="str">
            <v>孝次</v>
          </cell>
          <cell r="D396" t="str">
            <v>TDC</v>
          </cell>
        </row>
        <row r="397">
          <cell r="A397" t="str">
            <v>て２０</v>
          </cell>
          <cell r="B397" t="str">
            <v>西村</v>
          </cell>
          <cell r="C397" t="str">
            <v>保乃実</v>
          </cell>
          <cell r="D397" t="str">
            <v>TDC</v>
          </cell>
        </row>
        <row r="398">
          <cell r="A398" t="str">
            <v>て２１</v>
          </cell>
          <cell r="B398" t="str">
            <v>藤居</v>
          </cell>
          <cell r="C398" t="str">
            <v>将隆</v>
          </cell>
          <cell r="D398" t="str">
            <v>TDC</v>
          </cell>
        </row>
        <row r="399">
          <cell r="A399" t="str">
            <v>て２２</v>
          </cell>
          <cell r="B399" t="str">
            <v>楠瀬</v>
          </cell>
          <cell r="C399" t="str">
            <v>正雄</v>
          </cell>
          <cell r="D399" t="str">
            <v>TDC</v>
          </cell>
        </row>
        <row r="403">
          <cell r="B403" t="str">
            <v>代表　片岡一寿</v>
          </cell>
          <cell r="D403" t="str">
            <v>ptkq67180＠yahoo.co.jp</v>
          </cell>
        </row>
        <row r="405">
          <cell r="B405" t="str">
            <v>うさかめ</v>
          </cell>
        </row>
        <row r="406">
          <cell r="B406" t="str">
            <v>うさぎとかめの集い</v>
          </cell>
        </row>
        <row r="407">
          <cell r="A407" t="str">
            <v>う０１</v>
          </cell>
          <cell r="B407" t="str">
            <v>石岡</v>
          </cell>
          <cell r="C407" t="str">
            <v>良典</v>
          </cell>
          <cell r="D407" t="str">
            <v>うさかめ</v>
          </cell>
        </row>
        <row r="408">
          <cell r="A408" t="str">
            <v>う０２</v>
          </cell>
          <cell r="B408" t="str">
            <v>小倉</v>
          </cell>
          <cell r="C408" t="str">
            <v>俊郎</v>
          </cell>
          <cell r="D408" t="str">
            <v>うさかめ</v>
          </cell>
        </row>
        <row r="409">
          <cell r="A409" t="str">
            <v>う０３</v>
          </cell>
          <cell r="B409" t="str">
            <v>片岡</v>
          </cell>
          <cell r="C409" t="str">
            <v>一寿</v>
          </cell>
          <cell r="D409" t="str">
            <v>うさかめ</v>
          </cell>
        </row>
        <row r="410">
          <cell r="A410" t="str">
            <v>う０４</v>
          </cell>
          <cell r="B410" t="str">
            <v>片岡</v>
          </cell>
          <cell r="C410" t="str">
            <v>凛耶</v>
          </cell>
          <cell r="D410" t="str">
            <v>うさかめ</v>
          </cell>
        </row>
        <row r="411">
          <cell r="A411" t="str">
            <v>う０５</v>
          </cell>
          <cell r="B411" t="str">
            <v xml:space="preserve">片岡  </v>
          </cell>
          <cell r="C411" t="str">
            <v>大</v>
          </cell>
          <cell r="D411" t="str">
            <v>うさかめ</v>
          </cell>
        </row>
        <row r="412">
          <cell r="A412" t="str">
            <v>う０６</v>
          </cell>
          <cell r="B412" t="str">
            <v>亀井</v>
          </cell>
          <cell r="C412" t="str">
            <v>雅嗣</v>
          </cell>
          <cell r="D412" t="str">
            <v>うさかめ</v>
          </cell>
        </row>
        <row r="413">
          <cell r="A413" t="str">
            <v>う０７</v>
          </cell>
          <cell r="B413" t="str">
            <v>亀井</v>
          </cell>
          <cell r="C413" t="str">
            <v>皓太</v>
          </cell>
          <cell r="D413" t="str">
            <v>うさかめ</v>
          </cell>
        </row>
        <row r="414">
          <cell r="A414" t="str">
            <v>う０８</v>
          </cell>
          <cell r="B414" t="str">
            <v>神田</v>
          </cell>
          <cell r="C414" t="str">
            <v>圭右</v>
          </cell>
          <cell r="D414" t="str">
            <v>うさかめ</v>
          </cell>
        </row>
        <row r="415">
          <cell r="A415" t="str">
            <v>う０９</v>
          </cell>
          <cell r="B415" t="str">
            <v>北野</v>
          </cell>
          <cell r="C415" t="str">
            <v>智尋</v>
          </cell>
          <cell r="D415" t="str">
            <v>うさかめ</v>
          </cell>
        </row>
        <row r="416">
          <cell r="A416" t="str">
            <v>う１０</v>
          </cell>
          <cell r="B416" t="str">
            <v>木下</v>
          </cell>
          <cell r="C416" t="str">
            <v>進</v>
          </cell>
          <cell r="D416" t="str">
            <v>うさかめ</v>
          </cell>
        </row>
        <row r="417">
          <cell r="A417" t="str">
            <v>う１１</v>
          </cell>
          <cell r="B417" t="str">
            <v>木森</v>
          </cell>
          <cell r="C417" t="str">
            <v>厚志</v>
          </cell>
          <cell r="D417" t="str">
            <v>うさかめ</v>
          </cell>
        </row>
        <row r="418">
          <cell r="A418" t="str">
            <v>う１２</v>
          </cell>
          <cell r="B418" t="str">
            <v>久保田</v>
          </cell>
          <cell r="C418" t="str">
            <v>勉</v>
          </cell>
          <cell r="D418" t="str">
            <v>うさかめ</v>
          </cell>
        </row>
        <row r="419">
          <cell r="A419" t="str">
            <v>う１３</v>
          </cell>
          <cell r="B419" t="str">
            <v>稙田</v>
          </cell>
          <cell r="C419" t="str">
            <v>優也</v>
          </cell>
          <cell r="D419" t="str">
            <v>うさかめ</v>
          </cell>
        </row>
        <row r="420">
          <cell r="A420" t="str">
            <v>う１４</v>
          </cell>
          <cell r="B420" t="str">
            <v>末</v>
          </cell>
          <cell r="C420" t="str">
            <v>和也</v>
          </cell>
          <cell r="D420" t="str">
            <v>うさかめ</v>
          </cell>
        </row>
        <row r="421">
          <cell r="A421" t="str">
            <v>う１５</v>
          </cell>
          <cell r="B421" t="str">
            <v>竹田</v>
          </cell>
          <cell r="C421" t="str">
            <v>圭佑</v>
          </cell>
          <cell r="D421" t="str">
            <v>うさかめ</v>
          </cell>
        </row>
        <row r="422">
          <cell r="A422" t="str">
            <v>う１６</v>
          </cell>
          <cell r="B422" t="str">
            <v>堤内</v>
          </cell>
          <cell r="C422" t="str">
            <v>昭仁</v>
          </cell>
          <cell r="D422" t="str">
            <v>うさかめ</v>
          </cell>
        </row>
        <row r="423">
          <cell r="A423" t="str">
            <v>う１７</v>
          </cell>
          <cell r="B423" t="str">
            <v>中田</v>
          </cell>
          <cell r="C423" t="str">
            <v>富憲</v>
          </cell>
          <cell r="D423" t="str">
            <v>うさかめ</v>
          </cell>
        </row>
        <row r="424">
          <cell r="A424" t="str">
            <v>う１８</v>
          </cell>
          <cell r="B424" t="str">
            <v>深田</v>
          </cell>
          <cell r="C424" t="str">
            <v>健太郎</v>
          </cell>
          <cell r="D424" t="str">
            <v>うさかめ</v>
          </cell>
        </row>
        <row r="425">
          <cell r="A425" t="str">
            <v>う１９</v>
          </cell>
          <cell r="B425" t="str">
            <v>松野</v>
          </cell>
          <cell r="C425" t="str">
            <v>航平</v>
          </cell>
          <cell r="D425" t="str">
            <v>うさかめ</v>
          </cell>
        </row>
        <row r="426">
          <cell r="A426" t="str">
            <v>う２０</v>
          </cell>
          <cell r="B426" t="str">
            <v>峰　</v>
          </cell>
          <cell r="C426" t="str">
            <v>祥靖</v>
          </cell>
          <cell r="D426" t="str">
            <v>うさかめ</v>
          </cell>
        </row>
        <row r="427">
          <cell r="A427" t="str">
            <v>う２１</v>
          </cell>
          <cell r="B427" t="str">
            <v>森</v>
          </cell>
          <cell r="C427" t="str">
            <v>健一</v>
          </cell>
          <cell r="D427" t="str">
            <v>うさかめ</v>
          </cell>
        </row>
        <row r="428">
          <cell r="A428" t="str">
            <v>う２２</v>
          </cell>
          <cell r="B428" t="str">
            <v>山本</v>
          </cell>
          <cell r="C428" t="str">
            <v>昌紀</v>
          </cell>
          <cell r="D428" t="str">
            <v>うさかめ</v>
          </cell>
        </row>
        <row r="429">
          <cell r="A429" t="str">
            <v>う２３</v>
          </cell>
          <cell r="B429" t="str">
            <v>山本</v>
          </cell>
          <cell r="C429" t="str">
            <v>浩之</v>
          </cell>
          <cell r="D429" t="str">
            <v>うさかめ</v>
          </cell>
        </row>
        <row r="430">
          <cell r="A430" t="str">
            <v>う２４</v>
          </cell>
          <cell r="B430" t="str">
            <v>吉村</v>
          </cell>
          <cell r="C430" t="str">
            <v>淳</v>
          </cell>
          <cell r="D430" t="str">
            <v>うさかめ</v>
          </cell>
        </row>
        <row r="431">
          <cell r="A431" t="str">
            <v>う２５</v>
          </cell>
          <cell r="B431" t="str">
            <v>井内</v>
          </cell>
          <cell r="C431" t="str">
            <v>一博</v>
          </cell>
          <cell r="D431" t="str">
            <v>うさかめ</v>
          </cell>
        </row>
        <row r="432">
          <cell r="A432" t="str">
            <v>う２６</v>
          </cell>
          <cell r="B432" t="str">
            <v>舘形</v>
          </cell>
          <cell r="C432" t="str">
            <v>和典</v>
          </cell>
          <cell r="D432" t="str">
            <v>うさかめ</v>
          </cell>
        </row>
        <row r="433">
          <cell r="A433" t="str">
            <v>う２７</v>
          </cell>
          <cell r="B433" t="str">
            <v>高瀬</v>
          </cell>
          <cell r="C433" t="str">
            <v>眞志</v>
          </cell>
          <cell r="D433" t="str">
            <v>うさかめ</v>
          </cell>
        </row>
        <row r="434">
          <cell r="A434" t="str">
            <v>う２８</v>
          </cell>
          <cell r="B434" t="str">
            <v>山田</v>
          </cell>
          <cell r="C434" t="str">
            <v>和宏</v>
          </cell>
          <cell r="D434" t="str">
            <v>うさかめ</v>
          </cell>
        </row>
        <row r="435">
          <cell r="A435" t="str">
            <v>う２９</v>
          </cell>
          <cell r="B435" t="str">
            <v>山田</v>
          </cell>
          <cell r="C435" t="str">
            <v>洋平</v>
          </cell>
          <cell r="D435" t="str">
            <v>うさかめ</v>
          </cell>
        </row>
        <row r="436">
          <cell r="A436" t="str">
            <v>う３０</v>
          </cell>
          <cell r="B436" t="str">
            <v>竹下</v>
          </cell>
          <cell r="C436" t="str">
            <v>英伸</v>
          </cell>
          <cell r="D436" t="str">
            <v>うさかめ</v>
          </cell>
        </row>
        <row r="437">
          <cell r="A437" t="str">
            <v>う３１</v>
          </cell>
          <cell r="B437" t="str">
            <v>竹下</v>
          </cell>
          <cell r="C437" t="str">
            <v>恭平</v>
          </cell>
          <cell r="D437" t="str">
            <v>うさかめ</v>
          </cell>
        </row>
        <row r="438">
          <cell r="A438" t="str">
            <v>う３２</v>
          </cell>
          <cell r="B438" t="str">
            <v>田中</v>
          </cell>
          <cell r="C438" t="str">
            <v>邦明</v>
          </cell>
          <cell r="D438" t="str">
            <v>うさかめ</v>
          </cell>
        </row>
        <row r="439">
          <cell r="A439" t="str">
            <v>う３３</v>
          </cell>
          <cell r="B439" t="str">
            <v>田中</v>
          </cell>
          <cell r="C439" t="str">
            <v>伸一</v>
          </cell>
          <cell r="D439" t="str">
            <v>うさかめ</v>
          </cell>
        </row>
        <row r="440">
          <cell r="A440" t="str">
            <v>う３４</v>
          </cell>
          <cell r="B440" t="str">
            <v>田中</v>
          </cell>
          <cell r="C440" t="str">
            <v>宏樹</v>
          </cell>
          <cell r="D440" t="str">
            <v>うさかめ</v>
          </cell>
        </row>
        <row r="441">
          <cell r="A441" t="str">
            <v>う３５</v>
          </cell>
          <cell r="B441" t="str">
            <v>石津</v>
          </cell>
          <cell r="C441" t="str">
            <v>綾香</v>
          </cell>
          <cell r="D441" t="str">
            <v>うさかめ</v>
          </cell>
        </row>
        <row r="442">
          <cell r="A442" t="str">
            <v>う３６</v>
          </cell>
          <cell r="B442" t="str">
            <v>出縄</v>
          </cell>
          <cell r="C442" t="str">
            <v>久子</v>
          </cell>
          <cell r="D442" t="str">
            <v>うさかめ</v>
          </cell>
        </row>
        <row r="443">
          <cell r="A443" t="str">
            <v>う３７</v>
          </cell>
          <cell r="B443" t="str">
            <v>今井</v>
          </cell>
          <cell r="C443" t="str">
            <v>順子</v>
          </cell>
          <cell r="D443" t="str">
            <v>うさかめ</v>
          </cell>
        </row>
        <row r="444">
          <cell r="A444" t="str">
            <v>う３８</v>
          </cell>
          <cell r="B444" t="str">
            <v>植垣</v>
          </cell>
          <cell r="C444" t="str">
            <v>貴美子</v>
          </cell>
          <cell r="D444" t="str">
            <v>うさかめ</v>
          </cell>
        </row>
        <row r="445">
          <cell r="A445" t="str">
            <v>う３９</v>
          </cell>
          <cell r="B445" t="str">
            <v>川崎</v>
          </cell>
          <cell r="C445" t="str">
            <v>悦子</v>
          </cell>
          <cell r="D445" t="str">
            <v>うさかめ</v>
          </cell>
        </row>
        <row r="446">
          <cell r="A446" t="str">
            <v>う４０</v>
          </cell>
          <cell r="B446" t="str">
            <v>小塩</v>
          </cell>
          <cell r="C446" t="str">
            <v>政子</v>
          </cell>
          <cell r="D446" t="str">
            <v>うさかめ</v>
          </cell>
        </row>
        <row r="447">
          <cell r="A447" t="str">
            <v>う４１</v>
          </cell>
          <cell r="B447" t="str">
            <v>辻</v>
          </cell>
          <cell r="C447" t="str">
            <v>佳子</v>
          </cell>
          <cell r="D447" t="str">
            <v>うさかめ</v>
          </cell>
        </row>
        <row r="448">
          <cell r="A448" t="str">
            <v>う４２</v>
          </cell>
          <cell r="B448" t="str">
            <v>西崎</v>
          </cell>
          <cell r="C448" t="str">
            <v>友香</v>
          </cell>
          <cell r="D448" t="str">
            <v>うさかめ</v>
          </cell>
        </row>
        <row r="449">
          <cell r="A449" t="str">
            <v>う４３</v>
          </cell>
          <cell r="B449" t="str">
            <v>倍田</v>
          </cell>
          <cell r="C449" t="str">
            <v>優子</v>
          </cell>
          <cell r="D449" t="str">
            <v>うさかめ</v>
          </cell>
        </row>
        <row r="450">
          <cell r="A450" t="str">
            <v>う４４</v>
          </cell>
          <cell r="B450" t="str">
            <v>藤村</v>
          </cell>
          <cell r="C450" t="str">
            <v>加代子</v>
          </cell>
          <cell r="D450" t="str">
            <v>うさかめ</v>
          </cell>
        </row>
        <row r="451">
          <cell r="A451" t="str">
            <v>う４５</v>
          </cell>
          <cell r="B451" t="str">
            <v>山田</v>
          </cell>
          <cell r="C451" t="str">
            <v>みほ</v>
          </cell>
          <cell r="D451" t="str">
            <v>うさかめ</v>
          </cell>
        </row>
        <row r="452">
          <cell r="A452" t="str">
            <v>う４６</v>
          </cell>
          <cell r="B452" t="str">
            <v>竹下</v>
          </cell>
          <cell r="C452" t="str">
            <v>光代</v>
          </cell>
          <cell r="D452" t="str">
            <v>うさかめ</v>
          </cell>
        </row>
        <row r="453">
          <cell r="A453" t="str">
            <v>う４７</v>
          </cell>
          <cell r="B453" t="str">
            <v>田中</v>
          </cell>
          <cell r="C453" t="str">
            <v>友加里</v>
          </cell>
          <cell r="D453" t="str">
            <v>うさかめ</v>
          </cell>
        </row>
        <row r="454">
          <cell r="A454" t="str">
            <v>う４８</v>
          </cell>
          <cell r="B454" t="str">
            <v>松本</v>
          </cell>
          <cell r="C454" t="str">
            <v>美緒</v>
          </cell>
          <cell r="D454" t="str">
            <v>うさかめ</v>
          </cell>
        </row>
        <row r="455">
          <cell r="A455" t="str">
            <v>う４９</v>
          </cell>
          <cell r="B455" t="str">
            <v>牛道</v>
          </cell>
          <cell r="C455" t="str">
            <v>雄介</v>
          </cell>
          <cell r="D455" t="str">
            <v>うさかめ</v>
          </cell>
        </row>
        <row r="456">
          <cell r="A456">
            <v>43716</v>
          </cell>
        </row>
        <row r="459">
          <cell r="B459" t="str">
            <v>代表　上津慶和</v>
          </cell>
          <cell r="D459" t="str">
            <v>smile.yu5052@gmail.com</v>
          </cell>
        </row>
        <row r="461">
          <cell r="B461" t="str">
            <v>アンヴァース</v>
          </cell>
          <cell r="D461" t="str">
            <v>略称</v>
          </cell>
        </row>
        <row r="462">
          <cell r="B462" t="str">
            <v>アンヴァース</v>
          </cell>
          <cell r="D462" t="str">
            <v>正式名称</v>
          </cell>
        </row>
        <row r="463">
          <cell r="A463" t="str">
            <v>あん０１</v>
          </cell>
          <cell r="B463" t="str">
            <v>片桐</v>
          </cell>
          <cell r="C463" t="str">
            <v>美里</v>
          </cell>
          <cell r="D463" t="str">
            <v>アンヴァース</v>
          </cell>
        </row>
        <row r="464">
          <cell r="A464" t="str">
            <v>あん０２</v>
          </cell>
          <cell r="B464" t="str">
            <v>中川</v>
          </cell>
          <cell r="C464" t="str">
            <v>久江</v>
          </cell>
          <cell r="D464" t="str">
            <v>アンヴァース</v>
          </cell>
        </row>
        <row r="465">
          <cell r="A465" t="str">
            <v>あん０３</v>
          </cell>
          <cell r="B465" t="str">
            <v>米澤</v>
          </cell>
          <cell r="C465" t="str">
            <v>香澄</v>
          </cell>
          <cell r="D465" t="str">
            <v>アンヴァース</v>
          </cell>
        </row>
        <row r="466">
          <cell r="A466" t="str">
            <v>あん０４</v>
          </cell>
          <cell r="B466" t="str">
            <v>上津</v>
          </cell>
          <cell r="C466" t="str">
            <v>慶和</v>
          </cell>
          <cell r="D466" t="str">
            <v>アンヴァース</v>
          </cell>
        </row>
        <row r="467">
          <cell r="A467" t="str">
            <v>あん０５</v>
          </cell>
          <cell r="B467" t="str">
            <v>池内</v>
          </cell>
          <cell r="C467" t="str">
            <v>大道</v>
          </cell>
          <cell r="D467" t="str">
            <v>アンヴァース</v>
          </cell>
        </row>
        <row r="468">
          <cell r="A468" t="str">
            <v>あん０６</v>
          </cell>
          <cell r="B468" t="str">
            <v>猪飼</v>
          </cell>
          <cell r="C468" t="str">
            <v>尚輝</v>
          </cell>
          <cell r="D468" t="str">
            <v>アンヴァース</v>
          </cell>
        </row>
        <row r="469">
          <cell r="A469" t="str">
            <v>あん０７</v>
          </cell>
          <cell r="B469" t="str">
            <v>岡</v>
          </cell>
          <cell r="C469" t="str">
            <v>栄介</v>
          </cell>
          <cell r="D469" t="str">
            <v>アンヴァース</v>
          </cell>
        </row>
        <row r="470">
          <cell r="A470" t="str">
            <v>あん０８</v>
          </cell>
          <cell r="B470" t="str">
            <v>西嶌</v>
          </cell>
          <cell r="C470" t="str">
            <v>達也</v>
          </cell>
          <cell r="D470" t="str">
            <v>アンヴァース</v>
          </cell>
        </row>
        <row r="471">
          <cell r="A471" t="str">
            <v>あん０９</v>
          </cell>
          <cell r="B471" t="str">
            <v>島田</v>
          </cell>
          <cell r="C471" t="str">
            <v>洋平</v>
          </cell>
          <cell r="D471" t="str">
            <v>アンヴァース</v>
          </cell>
        </row>
        <row r="472">
          <cell r="A472" t="str">
            <v>あん１０</v>
          </cell>
          <cell r="B472" t="str">
            <v>宮川</v>
          </cell>
          <cell r="C472" t="str">
            <v>裕樹</v>
          </cell>
          <cell r="D472" t="str">
            <v>アンヴァース</v>
          </cell>
        </row>
        <row r="473">
          <cell r="A473" t="str">
            <v>あん１１</v>
          </cell>
          <cell r="B473" t="str">
            <v>渡辺</v>
          </cell>
          <cell r="C473" t="str">
            <v>智之</v>
          </cell>
          <cell r="D473" t="str">
            <v>アンヴァース</v>
          </cell>
        </row>
        <row r="474">
          <cell r="A474" t="str">
            <v>あん１２</v>
          </cell>
          <cell r="B474" t="str">
            <v>津曲</v>
          </cell>
          <cell r="C474" t="str">
            <v>崇志</v>
          </cell>
          <cell r="D474" t="str">
            <v>アンヴァース</v>
          </cell>
        </row>
        <row r="475">
          <cell r="A475" t="str">
            <v>あん１３</v>
          </cell>
          <cell r="B475" t="str">
            <v>越智</v>
          </cell>
          <cell r="C475" t="str">
            <v>友基</v>
          </cell>
          <cell r="D475" t="str">
            <v>アンヴァース</v>
          </cell>
        </row>
        <row r="476">
          <cell r="A476" t="str">
            <v>あん１４</v>
          </cell>
          <cell r="B476" t="str">
            <v>辻本</v>
          </cell>
          <cell r="C476" t="str">
            <v>将士</v>
          </cell>
          <cell r="D476" t="str">
            <v>アンヴァース</v>
          </cell>
        </row>
        <row r="477">
          <cell r="A477" t="str">
            <v>あん１５</v>
          </cell>
          <cell r="B477" t="str">
            <v>原</v>
          </cell>
          <cell r="C477" t="str">
            <v>智則</v>
          </cell>
          <cell r="D477" t="str">
            <v>アンヴァース</v>
          </cell>
        </row>
        <row r="478">
          <cell r="A478" t="str">
            <v>あん１６</v>
          </cell>
          <cell r="B478" t="str">
            <v>石倉</v>
          </cell>
          <cell r="C478" t="str">
            <v>翔太</v>
          </cell>
          <cell r="D478" t="str">
            <v>アンヴァース</v>
          </cell>
        </row>
        <row r="479">
          <cell r="A479" t="str">
            <v>あん１７</v>
          </cell>
          <cell r="B479" t="str">
            <v>ピーター</v>
          </cell>
          <cell r="C479" t="str">
            <v>リーダー</v>
          </cell>
          <cell r="D479" t="str">
            <v>アンヴァース</v>
          </cell>
        </row>
        <row r="480">
          <cell r="A480" t="str">
            <v>あん１８</v>
          </cell>
          <cell r="B480" t="str">
            <v>鍋内</v>
          </cell>
          <cell r="C480" t="str">
            <v>雄樹</v>
          </cell>
          <cell r="D480" t="str">
            <v>アンヴァース</v>
          </cell>
        </row>
        <row r="481">
          <cell r="A481" t="str">
            <v>あん１９</v>
          </cell>
          <cell r="B481" t="str">
            <v>石内</v>
          </cell>
          <cell r="C481" t="str">
            <v>伸幸</v>
          </cell>
          <cell r="D481" t="str">
            <v>アンヴァース</v>
          </cell>
        </row>
        <row r="482">
          <cell r="A482" t="str">
            <v>あん２０</v>
          </cell>
          <cell r="B482" t="str">
            <v>片桐</v>
          </cell>
          <cell r="C482" t="str">
            <v>靖之</v>
          </cell>
          <cell r="D482" t="str">
            <v>アンヴァース</v>
          </cell>
        </row>
        <row r="483">
          <cell r="A483" t="str">
            <v>あん２１</v>
          </cell>
          <cell r="B483" t="str">
            <v>鈴木</v>
          </cell>
          <cell r="C483" t="str">
            <v>智彦</v>
          </cell>
          <cell r="D483" t="str">
            <v>アンヴァース</v>
          </cell>
        </row>
        <row r="484">
          <cell r="A484" t="str">
            <v>あん２２</v>
          </cell>
          <cell r="B484" t="str">
            <v>橋爪</v>
          </cell>
          <cell r="C484" t="str">
            <v>崇志</v>
          </cell>
          <cell r="D484" t="str">
            <v>アンヴァース</v>
          </cell>
        </row>
        <row r="485">
          <cell r="A485" t="str">
            <v>あん２３</v>
          </cell>
          <cell r="B485" t="str">
            <v>西村</v>
          </cell>
          <cell r="C485" t="str">
            <v>佳祐</v>
          </cell>
          <cell r="D485" t="str">
            <v>アンヴァース</v>
          </cell>
        </row>
        <row r="486">
          <cell r="A486" t="str">
            <v>あん２４</v>
          </cell>
          <cell r="B486" t="str">
            <v>山本</v>
          </cell>
          <cell r="C486" t="str">
            <v>竜平</v>
          </cell>
          <cell r="D486" t="str">
            <v>アンヴァース</v>
          </cell>
        </row>
        <row r="487">
          <cell r="A487" t="str">
            <v>あん２５</v>
          </cell>
          <cell r="B487" t="str">
            <v>寺元</v>
          </cell>
          <cell r="C487" t="str">
            <v>翔太</v>
          </cell>
          <cell r="D487" t="str">
            <v>アンヴァース</v>
          </cell>
        </row>
        <row r="488">
          <cell r="A488" t="str">
            <v>あん２６</v>
          </cell>
          <cell r="B488" t="str">
            <v>青木</v>
          </cell>
          <cell r="C488" t="str">
            <v>知里</v>
          </cell>
          <cell r="D488" t="str">
            <v>アンヴァース</v>
          </cell>
        </row>
        <row r="489">
          <cell r="A489" t="str">
            <v>あん２７</v>
          </cell>
          <cell r="B489" t="str">
            <v>末木</v>
          </cell>
          <cell r="C489" t="str">
            <v>久美子</v>
          </cell>
          <cell r="D489" t="str">
            <v>アンヴァース</v>
          </cell>
        </row>
        <row r="497">
          <cell r="A497" t="str">
            <v>こ０１</v>
          </cell>
          <cell r="B497" t="str">
            <v>安達</v>
          </cell>
          <cell r="C497" t="str">
            <v>隆一</v>
          </cell>
          <cell r="D497" t="str">
            <v>個人登録</v>
          </cell>
        </row>
        <row r="498">
          <cell r="A498" t="str">
            <v>こ０２</v>
          </cell>
          <cell r="B498" t="str">
            <v>寺村</v>
          </cell>
          <cell r="C498" t="str">
            <v>浩一</v>
          </cell>
          <cell r="D498" t="str">
            <v>個人登録</v>
          </cell>
        </row>
        <row r="499">
          <cell r="A499" t="str">
            <v>こ０３</v>
          </cell>
          <cell r="B499" t="str">
            <v>征矢</v>
          </cell>
          <cell r="C499" t="str">
            <v>洋平</v>
          </cell>
          <cell r="D499" t="str">
            <v>個人登録</v>
          </cell>
        </row>
        <row r="500">
          <cell r="A500" t="str">
            <v>こ０４</v>
          </cell>
        </row>
        <row r="501">
          <cell r="A501" t="str">
            <v>こ０５</v>
          </cell>
          <cell r="B501" t="str">
            <v>國本　</v>
          </cell>
          <cell r="C501" t="str">
            <v>太郎</v>
          </cell>
          <cell r="D501" t="str">
            <v>個人登録</v>
          </cell>
        </row>
        <row r="502">
          <cell r="A502" t="str">
            <v>こ０６</v>
          </cell>
          <cell r="B502" t="str">
            <v>大橋</v>
          </cell>
          <cell r="C502" t="str">
            <v>賢太郎</v>
          </cell>
          <cell r="D502" t="str">
            <v>個人登録</v>
          </cell>
        </row>
        <row r="503">
          <cell r="A503" t="str">
            <v>こ０７</v>
          </cell>
          <cell r="B503" t="str">
            <v>八木</v>
          </cell>
          <cell r="C503" t="str">
            <v>篤司</v>
          </cell>
          <cell r="D503" t="str">
            <v>個人登録</v>
          </cell>
        </row>
        <row r="504">
          <cell r="A504" t="str">
            <v>登録メンバー</v>
          </cell>
          <cell r="C504">
            <v>441</v>
          </cell>
        </row>
        <row r="506">
          <cell r="A506">
            <v>441</v>
          </cell>
        </row>
      </sheetData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7030A0"/>
  </sheetPr>
  <dimension ref="A3:N66"/>
  <sheetViews>
    <sheetView tabSelected="1" topLeftCell="A58" workbookViewId="0">
      <selection activeCell="A68" sqref="A68"/>
    </sheetView>
  </sheetViews>
  <sheetFormatPr defaultRowHeight="13.5"/>
  <cols>
    <col min="1" max="16384" width="9" style="389"/>
  </cols>
  <sheetData>
    <row r="3" spans="1:11" ht="13.5" customHeight="1"/>
    <row r="4" spans="1:11" ht="14.25" customHeight="1"/>
    <row r="7" spans="1:11" ht="13.5" customHeight="1"/>
    <row r="12" spans="1:11">
      <c r="A12" s="410" t="s">
        <v>1366</v>
      </c>
      <c r="B12" s="410"/>
      <c r="C12" s="410"/>
      <c r="D12" s="410"/>
      <c r="E12" s="410"/>
      <c r="F12" s="410"/>
      <c r="G12" s="410"/>
      <c r="H12" s="410"/>
      <c r="I12" s="410"/>
      <c r="J12" s="410"/>
    </row>
    <row r="13" spans="1:11">
      <c r="A13" s="410"/>
      <c r="B13" s="410"/>
      <c r="C13" s="410"/>
      <c r="D13" s="410"/>
      <c r="E13" s="410"/>
      <c r="F13" s="410"/>
      <c r="G13" s="410"/>
      <c r="H13" s="410"/>
      <c r="I13" s="410"/>
      <c r="J13" s="410"/>
    </row>
    <row r="14" spans="1:11">
      <c r="A14" s="413" t="s">
        <v>1367</v>
      </c>
      <c r="B14" s="413"/>
      <c r="C14" s="413"/>
      <c r="D14" s="413"/>
      <c r="E14" s="411" t="s">
        <v>1369</v>
      </c>
      <c r="F14" s="411"/>
      <c r="G14" s="411"/>
      <c r="H14" s="411"/>
      <c r="I14" s="411"/>
      <c r="J14" s="411"/>
      <c r="K14" s="411"/>
    </row>
    <row r="15" spans="1:11">
      <c r="A15" s="413"/>
      <c r="B15" s="413"/>
      <c r="C15" s="413"/>
      <c r="D15" s="413"/>
      <c r="E15" s="411"/>
      <c r="F15" s="411"/>
      <c r="G15" s="411"/>
      <c r="H15" s="411"/>
      <c r="I15" s="411"/>
      <c r="J15" s="411"/>
      <c r="K15" s="411"/>
    </row>
    <row r="16" spans="1:11">
      <c r="A16" s="414" t="s">
        <v>1368</v>
      </c>
      <c r="B16" s="414"/>
      <c r="C16" s="414"/>
      <c r="D16" s="391"/>
      <c r="E16" s="412" t="s">
        <v>1370</v>
      </c>
      <c r="F16" s="412"/>
      <c r="G16" s="412"/>
      <c r="H16" s="412"/>
      <c r="I16" s="412"/>
      <c r="J16" s="412"/>
      <c r="K16" s="412"/>
    </row>
    <row r="17" spans="1:14">
      <c r="A17" s="414"/>
      <c r="B17" s="414"/>
      <c r="C17" s="414"/>
      <c r="D17" s="391"/>
      <c r="E17" s="412"/>
      <c r="F17" s="412"/>
      <c r="G17" s="412"/>
      <c r="H17" s="412"/>
      <c r="I17" s="412"/>
      <c r="J17" s="412"/>
      <c r="K17" s="412"/>
    </row>
    <row r="18" spans="1:14">
      <c r="A18" s="297"/>
      <c r="B18" s="297"/>
      <c r="C18" s="297"/>
      <c r="D18" s="391"/>
      <c r="E18" s="390"/>
      <c r="F18" s="390"/>
      <c r="G18" s="390"/>
      <c r="H18" s="390"/>
      <c r="I18" s="390"/>
      <c r="J18" s="390"/>
      <c r="K18" s="390"/>
    </row>
    <row r="19" spans="1:14">
      <c r="A19" s="297"/>
      <c r="B19" s="297"/>
      <c r="C19" s="297"/>
      <c r="D19" s="391"/>
      <c r="E19" s="390"/>
      <c r="F19" s="390"/>
      <c r="G19" s="390"/>
      <c r="H19" s="390"/>
      <c r="I19" s="390"/>
      <c r="J19" s="390"/>
      <c r="K19" s="390"/>
    </row>
    <row r="20" spans="1:14">
      <c r="A20" s="297"/>
      <c r="B20" s="297"/>
      <c r="C20" s="297"/>
      <c r="D20" s="391"/>
      <c r="E20" s="390"/>
      <c r="F20" s="390"/>
      <c r="G20" s="390"/>
      <c r="H20" s="390"/>
      <c r="I20" s="390"/>
      <c r="J20" s="390"/>
      <c r="K20" s="390"/>
    </row>
    <row r="21" spans="1:14">
      <c r="A21" s="297"/>
      <c r="B21" s="297"/>
      <c r="C21" s="297"/>
      <c r="D21" s="391"/>
      <c r="E21" s="390"/>
      <c r="F21" s="390"/>
      <c r="G21" s="390"/>
      <c r="H21" s="390"/>
      <c r="I21" s="390"/>
      <c r="J21" s="390"/>
      <c r="K21" s="390"/>
    </row>
    <row r="22" spans="1:14">
      <c r="A22" s="297"/>
      <c r="B22" s="297"/>
      <c r="C22" s="297"/>
      <c r="D22" s="391"/>
      <c r="E22" s="390"/>
      <c r="F22" s="390"/>
      <c r="G22" s="390"/>
      <c r="H22" s="390"/>
      <c r="I22" s="390"/>
      <c r="J22" s="390"/>
      <c r="K22" s="390"/>
    </row>
    <row r="23" spans="1:14">
      <c r="A23" s="297"/>
      <c r="B23" s="297"/>
      <c r="C23" s="297"/>
      <c r="D23" s="391"/>
      <c r="E23" s="390"/>
      <c r="F23" s="390"/>
      <c r="G23" s="390"/>
      <c r="H23" s="390"/>
      <c r="I23" s="390"/>
      <c r="J23" s="390"/>
      <c r="K23" s="390"/>
    </row>
    <row r="24" spans="1:14">
      <c r="A24" s="297"/>
      <c r="B24" s="297"/>
      <c r="C24" s="297"/>
      <c r="D24" s="391"/>
      <c r="E24" s="390"/>
      <c r="F24" s="390"/>
      <c r="G24" s="390"/>
      <c r="H24" s="390"/>
      <c r="I24" s="390"/>
      <c r="J24" s="390"/>
      <c r="K24" s="390"/>
    </row>
    <row r="25" spans="1:14">
      <c r="A25" s="297"/>
      <c r="B25" s="297"/>
      <c r="C25" s="297"/>
      <c r="D25" s="391"/>
      <c r="E25" s="390"/>
      <c r="F25" s="390"/>
      <c r="G25" s="390"/>
      <c r="H25" s="390"/>
      <c r="I25" s="390"/>
      <c r="J25" s="390"/>
      <c r="K25" s="390"/>
    </row>
    <row r="26" spans="1:14">
      <c r="A26" s="297"/>
      <c r="B26" s="297"/>
      <c r="C26" s="297"/>
      <c r="D26" s="391"/>
      <c r="E26" s="390"/>
      <c r="F26" s="390"/>
      <c r="G26" s="390"/>
      <c r="H26" s="390"/>
      <c r="I26" s="390"/>
      <c r="J26" s="390"/>
      <c r="K26" s="390"/>
    </row>
    <row r="30" spans="1:14" ht="13.5" customHeight="1"/>
    <row r="31" spans="1:14">
      <c r="A31" s="410" t="s">
        <v>1376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</row>
    <row r="32" spans="1:14">
      <c r="A32" s="410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</row>
    <row r="47" spans="1:10">
      <c r="A47" s="410" t="s">
        <v>1365</v>
      </c>
      <c r="B47" s="410"/>
      <c r="C47" s="410"/>
      <c r="D47" s="410"/>
      <c r="E47" s="410"/>
      <c r="F47" s="410"/>
      <c r="G47" s="410"/>
      <c r="H47" s="410"/>
      <c r="I47" s="410"/>
      <c r="J47" s="410"/>
    </row>
    <row r="48" spans="1:10">
      <c r="A48" s="410"/>
      <c r="B48" s="410"/>
      <c r="C48" s="410"/>
      <c r="D48" s="410"/>
      <c r="E48" s="410"/>
      <c r="F48" s="410"/>
      <c r="G48" s="410"/>
      <c r="H48" s="410"/>
      <c r="I48" s="410"/>
      <c r="J48" s="410"/>
    </row>
    <row r="64" spans="1:9">
      <c r="A64" s="409" t="s">
        <v>1377</v>
      </c>
      <c r="B64" s="410"/>
      <c r="C64" s="410"/>
      <c r="D64" s="410"/>
      <c r="E64" s="410"/>
      <c r="F64" s="410"/>
      <c r="G64" s="410"/>
      <c r="H64" s="410"/>
      <c r="I64" s="410"/>
    </row>
    <row r="65" spans="1:9">
      <c r="A65" s="410"/>
      <c r="B65" s="410"/>
      <c r="C65" s="410"/>
      <c r="D65" s="410"/>
      <c r="E65" s="410"/>
      <c r="F65" s="410"/>
      <c r="G65" s="410"/>
      <c r="H65" s="410"/>
      <c r="I65" s="410"/>
    </row>
    <row r="66" spans="1:9">
      <c r="A66" s="410"/>
      <c r="B66" s="410"/>
      <c r="C66" s="410"/>
      <c r="D66" s="410"/>
      <c r="E66" s="410"/>
      <c r="F66" s="410"/>
      <c r="G66" s="410"/>
      <c r="H66" s="410"/>
      <c r="I66" s="410"/>
    </row>
  </sheetData>
  <mergeCells count="8">
    <mergeCell ref="A12:J13"/>
    <mergeCell ref="A14:D15"/>
    <mergeCell ref="A16:C17"/>
    <mergeCell ref="A64:I66"/>
    <mergeCell ref="A47:J48"/>
    <mergeCell ref="A31:N32"/>
    <mergeCell ref="E14:K15"/>
    <mergeCell ref="E16:K17"/>
  </mergeCells>
  <phoneticPr fontId="20"/>
  <pageMargins left="0" right="0" top="0" bottom="0" header="0.51" footer="0.51"/>
  <pageSetup paperSize="9" orientation="landscape" horizontalDpi="4294967293" verticalDpi="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B103"/>
  <sheetViews>
    <sheetView topLeftCell="A7" zoomScaleSheetLayoutView="100" workbookViewId="0">
      <selection activeCell="C16" sqref="C16:C17"/>
    </sheetView>
  </sheetViews>
  <sheetFormatPr defaultColWidth="1.875" defaultRowHeight="7.5" customHeight="1"/>
  <cols>
    <col min="1" max="1" width="1.875" style="5"/>
    <col min="2" max="2" width="1.875" style="5" customWidth="1"/>
    <col min="3" max="3" width="2.5" style="5" customWidth="1"/>
    <col min="4" max="4" width="1.875" style="5" hidden="1" customWidth="1"/>
    <col min="5" max="5" width="5.875" style="5" hidden="1" customWidth="1"/>
    <col min="6" max="6" width="5.625" style="5" hidden="1" customWidth="1"/>
    <col min="7" max="12" width="1.875" style="5" customWidth="1"/>
    <col min="13" max="15" width="1.875" style="5" hidden="1" customWidth="1"/>
    <col min="16" max="20" width="1.875" style="5" customWidth="1"/>
    <col min="21" max="21" width="0.875" style="5" customWidth="1"/>
    <col min="22" max="28" width="1.875" style="5" customWidth="1"/>
    <col min="29" max="29" width="0.875" style="5" hidden="1" customWidth="1"/>
    <col min="30" max="36" width="1.875" style="5" customWidth="1"/>
    <col min="37" max="37" width="0.75" style="5" hidden="1" customWidth="1"/>
    <col min="38" max="44" width="1.875" style="5" customWidth="1"/>
    <col min="45" max="45" width="0.625" style="5" customWidth="1"/>
    <col min="46" max="52" width="1.875" style="5" customWidth="1"/>
    <col min="53" max="53" width="8.375" style="5" customWidth="1"/>
    <col min="54" max="16384" width="1.875" style="5"/>
  </cols>
  <sheetData>
    <row r="1" spans="1:98" ht="29.25" customHeight="1"/>
    <row r="2" spans="1:98" ht="12" customHeight="1">
      <c r="D2" s="435" t="s">
        <v>1281</v>
      </c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</row>
    <row r="3" spans="1:98" ht="12" customHeight="1"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</row>
    <row r="4" spans="1:98" ht="46.5" customHeight="1">
      <c r="D4" s="255"/>
      <c r="E4" s="255"/>
      <c r="F4" s="436" t="s">
        <v>1317</v>
      </c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6"/>
      <c r="BC4" s="436"/>
      <c r="BD4" s="436"/>
      <c r="BE4" s="436"/>
      <c r="BF4" s="436"/>
      <c r="BG4" s="436"/>
      <c r="BH4" s="436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</row>
    <row r="5" spans="1:98" ht="46.5" customHeight="1">
      <c r="D5" s="255"/>
      <c r="E5" s="255"/>
      <c r="F5" s="256"/>
      <c r="G5" s="553" t="s">
        <v>1320</v>
      </c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432" t="s">
        <v>1375</v>
      </c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</row>
    <row r="6" spans="1:98" ht="12" customHeight="1">
      <c r="D6" s="437" t="s">
        <v>1318</v>
      </c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</row>
    <row r="7" spans="1:98" ht="22.5" customHeight="1" thickBot="1"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</row>
    <row r="8" spans="1:98" ht="18.75" customHeight="1">
      <c r="A8" s="19"/>
      <c r="B8" s="19"/>
      <c r="C8" s="7"/>
      <c r="D8" s="279" t="s">
        <v>0</v>
      </c>
      <c r="E8" s="16"/>
      <c r="F8" s="281"/>
      <c r="G8" s="440" t="s">
        <v>0</v>
      </c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1"/>
      <c r="U8" s="439" t="str">
        <f>G12</f>
        <v>三代</v>
      </c>
      <c r="V8" s="440"/>
      <c r="W8" s="440"/>
      <c r="X8" s="440"/>
      <c r="Y8" s="440"/>
      <c r="Z8" s="440"/>
      <c r="AA8" s="440"/>
      <c r="AB8" s="441"/>
      <c r="AC8" s="430" t="str">
        <f>G16</f>
        <v>大野</v>
      </c>
      <c r="AD8" s="431"/>
      <c r="AE8" s="431"/>
      <c r="AF8" s="431"/>
      <c r="AG8" s="431"/>
      <c r="AH8" s="431"/>
      <c r="AI8" s="431"/>
      <c r="AJ8" s="442"/>
      <c r="AK8" s="430" t="str">
        <f>G20</f>
        <v>松井</v>
      </c>
      <c r="AL8" s="431"/>
      <c r="AM8" s="431"/>
      <c r="AN8" s="431"/>
      <c r="AO8" s="431"/>
      <c r="AP8" s="431"/>
      <c r="AQ8" s="431"/>
      <c r="AR8" s="442"/>
      <c r="AS8" s="431" t="str">
        <f>G24</f>
        <v>梶木</v>
      </c>
      <c r="AT8" s="431"/>
      <c r="AU8" s="431"/>
      <c r="AV8" s="431"/>
      <c r="AW8" s="431"/>
      <c r="AX8" s="431"/>
      <c r="AY8" s="431"/>
      <c r="AZ8" s="443"/>
      <c r="BA8" s="444" t="str">
        <f>IF(BA14&lt;&gt;"","取得","")</f>
        <v/>
      </c>
      <c r="BB8" s="16"/>
      <c r="BC8" s="440" t="s">
        <v>1</v>
      </c>
      <c r="BD8" s="440"/>
      <c r="BE8" s="440"/>
      <c r="BF8" s="440"/>
      <c r="BG8" s="440"/>
      <c r="BH8" s="446"/>
    </row>
    <row r="9" spans="1:98" ht="18.75" customHeight="1">
      <c r="A9" s="19"/>
      <c r="B9" s="19"/>
      <c r="C9" s="7"/>
      <c r="D9" s="8"/>
      <c r="E9" s="19"/>
      <c r="F9" s="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42"/>
      <c r="U9" s="430"/>
      <c r="V9" s="431"/>
      <c r="W9" s="431"/>
      <c r="X9" s="431"/>
      <c r="Y9" s="431"/>
      <c r="Z9" s="431"/>
      <c r="AA9" s="431"/>
      <c r="AB9" s="442"/>
      <c r="AC9" s="430"/>
      <c r="AD9" s="431"/>
      <c r="AE9" s="431"/>
      <c r="AF9" s="431"/>
      <c r="AG9" s="431"/>
      <c r="AH9" s="431"/>
      <c r="AI9" s="431"/>
      <c r="AJ9" s="442"/>
      <c r="AK9" s="430"/>
      <c r="AL9" s="431"/>
      <c r="AM9" s="431"/>
      <c r="AN9" s="431"/>
      <c r="AO9" s="431"/>
      <c r="AP9" s="431"/>
      <c r="AQ9" s="431"/>
      <c r="AR9" s="442"/>
      <c r="AS9" s="431"/>
      <c r="AT9" s="431"/>
      <c r="AU9" s="431"/>
      <c r="AV9" s="431"/>
      <c r="AW9" s="431"/>
      <c r="AX9" s="431"/>
      <c r="AY9" s="431"/>
      <c r="AZ9" s="443"/>
      <c r="BA9" s="445"/>
      <c r="BC9" s="431"/>
      <c r="BD9" s="431"/>
      <c r="BE9" s="431"/>
      <c r="BF9" s="431"/>
      <c r="BG9" s="431"/>
      <c r="BH9" s="447"/>
    </row>
    <row r="10" spans="1:98" ht="18.75" customHeight="1">
      <c r="A10" s="19"/>
      <c r="B10" s="19"/>
      <c r="C10" s="7"/>
      <c r="D10" s="8"/>
      <c r="E10" s="19"/>
      <c r="F10" s="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42"/>
      <c r="U10" s="430" t="str">
        <f>P12</f>
        <v>土肥</v>
      </c>
      <c r="V10" s="431"/>
      <c r="W10" s="431"/>
      <c r="X10" s="431"/>
      <c r="Y10" s="431"/>
      <c r="Z10" s="431"/>
      <c r="AA10" s="431"/>
      <c r="AB10" s="442"/>
      <c r="AC10" s="430" t="str">
        <f>P16</f>
        <v>岡野</v>
      </c>
      <c r="AD10" s="431"/>
      <c r="AE10" s="431"/>
      <c r="AF10" s="431"/>
      <c r="AG10" s="431"/>
      <c r="AH10" s="431"/>
      <c r="AI10" s="431"/>
      <c r="AJ10" s="442"/>
      <c r="AK10" s="430" t="str">
        <f>P20</f>
        <v>竹下</v>
      </c>
      <c r="AL10" s="431"/>
      <c r="AM10" s="431"/>
      <c r="AN10" s="431"/>
      <c r="AO10" s="431"/>
      <c r="AP10" s="431"/>
      <c r="AQ10" s="431"/>
      <c r="AR10" s="442"/>
      <c r="AS10" s="431" t="str">
        <f>P24</f>
        <v>今井</v>
      </c>
      <c r="AT10" s="431"/>
      <c r="AU10" s="431"/>
      <c r="AV10" s="431"/>
      <c r="AW10" s="431"/>
      <c r="AX10" s="431"/>
      <c r="AY10" s="431"/>
      <c r="AZ10" s="443"/>
      <c r="BA10" s="445" t="str">
        <f>IF(BA14&lt;&gt;"","ゲーム率","")</f>
        <v/>
      </c>
      <c r="BB10" s="431"/>
      <c r="BC10" s="431" t="s">
        <v>2</v>
      </c>
      <c r="BD10" s="431"/>
      <c r="BE10" s="431"/>
      <c r="BF10" s="431"/>
      <c r="BG10" s="431"/>
      <c r="BH10" s="447"/>
    </row>
    <row r="11" spans="1:98" ht="18.75" customHeight="1">
      <c r="A11" s="19"/>
      <c r="B11" s="19"/>
      <c r="C11" s="7"/>
      <c r="D11" s="280"/>
      <c r="E11" s="22"/>
      <c r="F11" s="282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50"/>
      <c r="U11" s="448"/>
      <c r="V11" s="449"/>
      <c r="W11" s="449"/>
      <c r="X11" s="449"/>
      <c r="Y11" s="449"/>
      <c r="Z11" s="449"/>
      <c r="AA11" s="449"/>
      <c r="AB11" s="450"/>
      <c r="AC11" s="448"/>
      <c r="AD11" s="449"/>
      <c r="AE11" s="449"/>
      <c r="AF11" s="449"/>
      <c r="AG11" s="449"/>
      <c r="AH11" s="449"/>
      <c r="AI11" s="449"/>
      <c r="AJ11" s="450"/>
      <c r="AK11" s="448"/>
      <c r="AL11" s="449"/>
      <c r="AM11" s="449"/>
      <c r="AN11" s="449"/>
      <c r="AO11" s="449"/>
      <c r="AP11" s="449"/>
      <c r="AQ11" s="449"/>
      <c r="AR11" s="450"/>
      <c r="AS11" s="449"/>
      <c r="AT11" s="449"/>
      <c r="AU11" s="449"/>
      <c r="AV11" s="449"/>
      <c r="AW11" s="449"/>
      <c r="AX11" s="449"/>
      <c r="AY11" s="449"/>
      <c r="AZ11" s="451"/>
      <c r="BA11" s="452"/>
      <c r="BB11" s="449"/>
      <c r="BC11" s="449"/>
      <c r="BD11" s="449"/>
      <c r="BE11" s="449"/>
      <c r="BF11" s="449"/>
      <c r="BG11" s="449"/>
      <c r="BH11" s="453"/>
    </row>
    <row r="12" spans="1:98" s="4" customFormat="1" ht="18.75" customHeight="1">
      <c r="A12" s="298"/>
      <c r="B12" s="298"/>
      <c r="C12" s="473"/>
      <c r="D12" s="474" t="s">
        <v>930</v>
      </c>
      <c r="E12" s="429"/>
      <c r="F12" s="475"/>
      <c r="G12" s="478" t="s">
        <v>645</v>
      </c>
      <c r="H12" s="478"/>
      <c r="I12" s="478"/>
      <c r="J12" s="478"/>
      <c r="K12" s="478"/>
      <c r="L12" s="479" t="s">
        <v>4</v>
      </c>
      <c r="M12" s="478" t="s">
        <v>931</v>
      </c>
      <c r="N12" s="478"/>
      <c r="O12" s="478"/>
      <c r="P12" s="478" t="str">
        <f>IF(M12="ここに","",VLOOKUP(M12,登録ナンバー!$A$1:$C$620,2,0))</f>
        <v>土肥</v>
      </c>
      <c r="Q12" s="478"/>
      <c r="R12" s="478"/>
      <c r="S12" s="478"/>
      <c r="T12" s="478"/>
      <c r="U12" s="454" t="str">
        <f>IF(AC12="","丸付き数字は試合順番","")</f>
        <v/>
      </c>
      <c r="V12" s="455"/>
      <c r="W12" s="455"/>
      <c r="X12" s="455"/>
      <c r="Y12" s="455"/>
      <c r="Z12" s="455"/>
      <c r="AA12" s="455"/>
      <c r="AB12" s="456"/>
      <c r="AC12" s="493">
        <v>3</v>
      </c>
      <c r="AD12" s="433"/>
      <c r="AE12" s="433"/>
      <c r="AF12" s="433"/>
      <c r="AG12" s="433" t="s">
        <v>5</v>
      </c>
      <c r="AH12" s="433">
        <v>8</v>
      </c>
      <c r="AI12" s="433"/>
      <c r="AJ12" s="463"/>
      <c r="AK12" s="493" t="s">
        <v>1328</v>
      </c>
      <c r="AL12" s="433"/>
      <c r="AM12" s="433"/>
      <c r="AN12" s="433"/>
      <c r="AO12" s="433" t="s">
        <v>5</v>
      </c>
      <c r="AP12" s="433">
        <v>5</v>
      </c>
      <c r="AQ12" s="433"/>
      <c r="AR12" s="463"/>
      <c r="AS12" s="493" t="s">
        <v>1328</v>
      </c>
      <c r="AT12" s="433"/>
      <c r="AU12" s="433"/>
      <c r="AV12" s="433"/>
      <c r="AW12" s="433" t="s">
        <v>5</v>
      </c>
      <c r="AX12" s="433">
        <v>1</v>
      </c>
      <c r="AY12" s="433"/>
      <c r="AZ12" s="487"/>
      <c r="BA12" s="489" t="str">
        <f>IF(COUNTIF(BB12:BD25,1)=2,"直接対決","")</f>
        <v/>
      </c>
      <c r="BB12" s="491">
        <v>2</v>
      </c>
      <c r="BC12" s="491"/>
      <c r="BD12" s="491"/>
      <c r="BE12" s="465">
        <v>1</v>
      </c>
      <c r="BF12" s="465"/>
      <c r="BG12" s="465"/>
      <c r="BH12" s="466"/>
      <c r="BI12" s="208"/>
    </row>
    <row r="13" spans="1:98" s="4" customFormat="1" ht="18.75" customHeight="1">
      <c r="A13" s="298"/>
      <c r="B13" s="298"/>
      <c r="C13" s="473"/>
      <c r="D13" s="476"/>
      <c r="E13" s="477"/>
      <c r="F13" s="447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57"/>
      <c r="V13" s="458"/>
      <c r="W13" s="458"/>
      <c r="X13" s="458"/>
      <c r="Y13" s="458"/>
      <c r="Z13" s="458"/>
      <c r="AA13" s="458"/>
      <c r="AB13" s="459"/>
      <c r="AC13" s="494"/>
      <c r="AD13" s="434"/>
      <c r="AE13" s="434"/>
      <c r="AF13" s="434"/>
      <c r="AG13" s="434"/>
      <c r="AH13" s="434"/>
      <c r="AI13" s="434"/>
      <c r="AJ13" s="464"/>
      <c r="AK13" s="494"/>
      <c r="AL13" s="434"/>
      <c r="AM13" s="434"/>
      <c r="AN13" s="434"/>
      <c r="AO13" s="434"/>
      <c r="AP13" s="434"/>
      <c r="AQ13" s="434"/>
      <c r="AR13" s="464"/>
      <c r="AS13" s="494"/>
      <c r="AT13" s="434"/>
      <c r="AU13" s="434"/>
      <c r="AV13" s="434"/>
      <c r="AW13" s="434"/>
      <c r="AX13" s="434"/>
      <c r="AY13" s="434"/>
      <c r="AZ13" s="488"/>
      <c r="BA13" s="490"/>
      <c r="BB13" s="492"/>
      <c r="BC13" s="492"/>
      <c r="BD13" s="492"/>
      <c r="BE13" s="467"/>
      <c r="BF13" s="467"/>
      <c r="BG13" s="467"/>
      <c r="BH13" s="468"/>
      <c r="BI13" s="208"/>
    </row>
    <row r="14" spans="1:98" ht="18.75" customHeight="1">
      <c r="A14" s="19"/>
      <c r="B14" s="19"/>
      <c r="C14" s="7"/>
      <c r="D14" s="476" t="s">
        <v>6</v>
      </c>
      <c r="E14" s="477"/>
      <c r="F14" s="447"/>
      <c r="G14" s="479" t="str">
        <f>IF(D12="ここに","",VLOOKUP(D12,登録ナンバー!$A$1:$D$620,4,0))</f>
        <v>フレンズ</v>
      </c>
      <c r="H14" s="479"/>
      <c r="I14" s="479"/>
      <c r="J14" s="479"/>
      <c r="K14" s="479"/>
      <c r="L14" s="394"/>
      <c r="M14" s="479" t="s">
        <v>6</v>
      </c>
      <c r="N14" s="479"/>
      <c r="O14" s="479"/>
      <c r="P14" s="479" t="str">
        <f>IF(M12="ここに","",VLOOKUP(M12,登録ナンバー!$A$1:$D$620,4,0))</f>
        <v>フレンズ</v>
      </c>
      <c r="Q14" s="479"/>
      <c r="R14" s="479"/>
      <c r="S14" s="479"/>
      <c r="T14" s="482"/>
      <c r="U14" s="457"/>
      <c r="V14" s="458"/>
      <c r="W14" s="458"/>
      <c r="X14" s="458"/>
      <c r="Y14" s="458"/>
      <c r="Z14" s="458"/>
      <c r="AA14" s="458"/>
      <c r="AB14" s="459"/>
      <c r="AC14" s="494"/>
      <c r="AD14" s="434"/>
      <c r="AE14" s="434"/>
      <c r="AF14" s="434"/>
      <c r="AG14" s="434"/>
      <c r="AH14" s="434"/>
      <c r="AI14" s="434"/>
      <c r="AJ14" s="464"/>
      <c r="AK14" s="494"/>
      <c r="AL14" s="434"/>
      <c r="AM14" s="434"/>
      <c r="AN14" s="434"/>
      <c r="AO14" s="434"/>
      <c r="AP14" s="434"/>
      <c r="AQ14" s="434"/>
      <c r="AR14" s="464"/>
      <c r="AS14" s="494"/>
      <c r="AT14" s="434"/>
      <c r="AU14" s="434"/>
      <c r="AV14" s="434"/>
      <c r="AW14" s="434"/>
      <c r="AX14" s="434"/>
      <c r="AY14" s="434"/>
      <c r="AZ14" s="488"/>
      <c r="BA14" s="483" t="str">
        <f>IF(OR(COUNTIF(BB12:BD25,2)=3,COUNTIF(BB12:BD25,1)=3),(AC15+AK15)/(AC15+AK15+AH12+AP12),"")</f>
        <v/>
      </c>
      <c r="BB14" s="485"/>
      <c r="BC14" s="485"/>
      <c r="BD14" s="485"/>
      <c r="BE14" s="469">
        <f>IF(BA14&lt;&gt;"",RANK(BA14,BA14:BA27),RANK(BB12,BB12:BD25))</f>
        <v>2</v>
      </c>
      <c r="BF14" s="469"/>
      <c r="BG14" s="469"/>
      <c r="BH14" s="470"/>
      <c r="BI14" s="8"/>
    </row>
    <row r="15" spans="1:98" ht="5.25" hidden="1" customHeight="1">
      <c r="A15" s="19"/>
      <c r="B15" s="19"/>
      <c r="C15" s="7"/>
      <c r="D15" s="480"/>
      <c r="E15" s="449"/>
      <c r="F15" s="453"/>
      <c r="G15" s="394"/>
      <c r="H15" s="394"/>
      <c r="I15" s="394"/>
      <c r="J15" s="394"/>
      <c r="K15" s="394"/>
      <c r="L15" s="394"/>
      <c r="M15" s="481"/>
      <c r="N15" s="481"/>
      <c r="O15" s="481"/>
      <c r="P15" s="394"/>
      <c r="Q15" s="394"/>
      <c r="R15" s="394"/>
      <c r="S15" s="354"/>
      <c r="T15" s="404"/>
      <c r="U15" s="460"/>
      <c r="V15" s="461"/>
      <c r="W15" s="461"/>
      <c r="X15" s="461"/>
      <c r="Y15" s="461"/>
      <c r="Z15" s="461"/>
      <c r="AA15" s="461"/>
      <c r="AB15" s="462"/>
      <c r="AC15" s="360">
        <f>IF(AC12="⑨","⑨",IF(AC12="⑧","⑧",AC12))</f>
        <v>3</v>
      </c>
      <c r="AD15" s="357"/>
      <c r="AE15" s="357"/>
      <c r="AF15" s="357"/>
      <c r="AG15" s="357"/>
      <c r="AH15" s="357"/>
      <c r="AI15" s="357"/>
      <c r="AJ15" s="361"/>
      <c r="AK15" s="360" t="str">
        <f>IF(AK12="⑨","⑨",IF(AK12="⑧","⑧",AK12))</f>
        <v>➇</v>
      </c>
      <c r="AL15" s="357"/>
      <c r="AM15" s="357"/>
      <c r="AN15" s="357"/>
      <c r="AO15" s="357"/>
      <c r="AP15" s="357"/>
      <c r="AQ15" s="357"/>
      <c r="AR15" s="361"/>
      <c r="AS15" s="357" t="str">
        <f>IF(AS12="⑨","⑨",IF(AS12="⑧","⑧",AS12))</f>
        <v>➇</v>
      </c>
      <c r="AT15" s="357"/>
      <c r="AU15" s="357"/>
      <c r="AV15" s="357"/>
      <c r="AW15" s="357"/>
      <c r="AX15" s="357"/>
      <c r="AY15" s="357"/>
      <c r="AZ15" s="361"/>
      <c r="BA15" s="484"/>
      <c r="BB15" s="486"/>
      <c r="BC15" s="486"/>
      <c r="BD15" s="486"/>
      <c r="BE15" s="471"/>
      <c r="BF15" s="471"/>
      <c r="BG15" s="471"/>
      <c r="BH15" s="472"/>
      <c r="BI15" s="8"/>
    </row>
    <row r="16" spans="1:98" ht="18.75" customHeight="1">
      <c r="A16" s="19"/>
      <c r="B16" s="19"/>
      <c r="C16" s="473"/>
      <c r="D16" s="474" t="s">
        <v>937</v>
      </c>
      <c r="E16" s="429"/>
      <c r="F16" s="475"/>
      <c r="G16" s="415" t="str">
        <f>IF(D16="ここに","",VLOOKUP(D16,登録ナンバー!$A$1:$C$620,2,0))</f>
        <v>大野</v>
      </c>
      <c r="H16" s="415"/>
      <c r="I16" s="415"/>
      <c r="J16" s="415"/>
      <c r="K16" s="415"/>
      <c r="L16" s="503" t="s">
        <v>4</v>
      </c>
      <c r="M16" s="415" t="s">
        <v>932</v>
      </c>
      <c r="N16" s="415"/>
      <c r="O16" s="415"/>
      <c r="P16" s="415" t="str">
        <f>IF(M16="ここに","",VLOOKUP(M16,登録ナンバー!$A$1:$C$620,2,0))</f>
        <v>岡野</v>
      </c>
      <c r="Q16" s="415"/>
      <c r="R16" s="415"/>
      <c r="S16" s="415"/>
      <c r="T16" s="415"/>
      <c r="U16" s="521" t="s">
        <v>1372</v>
      </c>
      <c r="V16" s="415"/>
      <c r="W16" s="415"/>
      <c r="X16" s="415"/>
      <c r="Y16" s="415" t="s">
        <v>5</v>
      </c>
      <c r="Z16" s="415">
        <v>3</v>
      </c>
      <c r="AA16" s="415"/>
      <c r="AB16" s="416"/>
      <c r="AC16" s="419"/>
      <c r="AD16" s="420"/>
      <c r="AE16" s="420"/>
      <c r="AF16" s="420"/>
      <c r="AG16" s="420"/>
      <c r="AH16" s="420"/>
      <c r="AI16" s="420"/>
      <c r="AJ16" s="421"/>
      <c r="AK16" s="519" t="s">
        <v>1328</v>
      </c>
      <c r="AL16" s="507"/>
      <c r="AM16" s="507"/>
      <c r="AN16" s="507"/>
      <c r="AO16" s="507" t="s">
        <v>5</v>
      </c>
      <c r="AP16" s="507">
        <v>0</v>
      </c>
      <c r="AQ16" s="507"/>
      <c r="AR16" s="508"/>
      <c r="AS16" s="519" t="s">
        <v>1328</v>
      </c>
      <c r="AT16" s="507"/>
      <c r="AU16" s="507"/>
      <c r="AV16" s="507"/>
      <c r="AW16" s="507" t="s">
        <v>5</v>
      </c>
      <c r="AX16" s="507">
        <v>0</v>
      </c>
      <c r="AY16" s="507"/>
      <c r="AZ16" s="513"/>
      <c r="BA16" s="515" t="str">
        <f>IF(COUNTIF(BB12:BD27,1)=2,"直接対決","")</f>
        <v/>
      </c>
      <c r="BB16" s="517">
        <v>3</v>
      </c>
      <c r="BC16" s="517"/>
      <c r="BD16" s="517"/>
      <c r="BE16" s="495">
        <f>IF(AC12="","",3-BB16)</f>
        <v>0</v>
      </c>
      <c r="BF16" s="495"/>
      <c r="BG16" s="495"/>
      <c r="BH16" s="496"/>
      <c r="BI16" s="8"/>
    </row>
    <row r="17" spans="1:113" ht="18.75" customHeight="1">
      <c r="A17" s="19"/>
      <c r="B17" s="19"/>
      <c r="C17" s="473"/>
      <c r="D17" s="476"/>
      <c r="E17" s="477"/>
      <c r="F17" s="447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22"/>
      <c r="V17" s="417"/>
      <c r="W17" s="417"/>
      <c r="X17" s="417"/>
      <c r="Y17" s="417"/>
      <c r="Z17" s="417"/>
      <c r="AA17" s="417"/>
      <c r="AB17" s="418"/>
      <c r="AC17" s="422"/>
      <c r="AD17" s="423"/>
      <c r="AE17" s="423"/>
      <c r="AF17" s="423"/>
      <c r="AG17" s="423"/>
      <c r="AH17" s="423"/>
      <c r="AI17" s="423"/>
      <c r="AJ17" s="424"/>
      <c r="AK17" s="520"/>
      <c r="AL17" s="509"/>
      <c r="AM17" s="509"/>
      <c r="AN17" s="509"/>
      <c r="AO17" s="509"/>
      <c r="AP17" s="509"/>
      <c r="AQ17" s="509"/>
      <c r="AR17" s="510"/>
      <c r="AS17" s="520"/>
      <c r="AT17" s="509"/>
      <c r="AU17" s="509"/>
      <c r="AV17" s="509"/>
      <c r="AW17" s="509"/>
      <c r="AX17" s="509"/>
      <c r="AY17" s="509"/>
      <c r="AZ17" s="514"/>
      <c r="BA17" s="516"/>
      <c r="BB17" s="518"/>
      <c r="BC17" s="518"/>
      <c r="BD17" s="518"/>
      <c r="BE17" s="497"/>
      <c r="BF17" s="497"/>
      <c r="BG17" s="497"/>
      <c r="BH17" s="498"/>
    </row>
    <row r="18" spans="1:113" ht="18.75" customHeight="1">
      <c r="A18" s="19"/>
      <c r="B18" s="19"/>
      <c r="C18" s="7"/>
      <c r="D18" s="476" t="s">
        <v>6</v>
      </c>
      <c r="E18" s="477"/>
      <c r="F18" s="447"/>
      <c r="G18" s="503" t="str">
        <f>IF(D16="ここに","",VLOOKUP(D16,登録ナンバー!$A$1:$D$620,4,0))</f>
        <v>フレンズ</v>
      </c>
      <c r="H18" s="503"/>
      <c r="I18" s="503"/>
      <c r="J18" s="503"/>
      <c r="K18" s="503"/>
      <c r="L18" s="320"/>
      <c r="M18" s="503" t="s">
        <v>6</v>
      </c>
      <c r="N18" s="503"/>
      <c r="O18" s="503"/>
      <c r="P18" s="503" t="str">
        <f>IF(M16="ここに","",VLOOKUP(M16,登録ナンバー!$A$1:$D$620,4,0))</f>
        <v>フレンズ</v>
      </c>
      <c r="Q18" s="503"/>
      <c r="R18" s="503"/>
      <c r="S18" s="503"/>
      <c r="T18" s="503"/>
      <c r="U18" s="522"/>
      <c r="V18" s="417"/>
      <c r="W18" s="417"/>
      <c r="X18" s="417"/>
      <c r="Y18" s="417"/>
      <c r="Z18" s="417"/>
      <c r="AA18" s="417"/>
      <c r="AB18" s="418"/>
      <c r="AC18" s="422"/>
      <c r="AD18" s="423"/>
      <c r="AE18" s="423"/>
      <c r="AF18" s="423"/>
      <c r="AG18" s="423"/>
      <c r="AH18" s="423"/>
      <c r="AI18" s="423"/>
      <c r="AJ18" s="424"/>
      <c r="AK18" s="520"/>
      <c r="AL18" s="509"/>
      <c r="AM18" s="509"/>
      <c r="AN18" s="509"/>
      <c r="AO18" s="509"/>
      <c r="AP18" s="511"/>
      <c r="AQ18" s="511"/>
      <c r="AR18" s="512"/>
      <c r="AS18" s="520"/>
      <c r="AT18" s="509"/>
      <c r="AU18" s="509"/>
      <c r="AV18" s="509"/>
      <c r="AW18" s="509"/>
      <c r="AX18" s="509"/>
      <c r="AY18" s="509"/>
      <c r="AZ18" s="514"/>
      <c r="BA18" s="505" t="str">
        <f>IF(OR(COUNTIF(BB12:BD25,2)=3,COUNTIF(BB12:BD25,1)=3),(U19+AK19)/(U19+AK19+Z16+AP16),"")</f>
        <v/>
      </c>
      <c r="BB18" s="417"/>
      <c r="BC18" s="417"/>
      <c r="BD18" s="417"/>
      <c r="BE18" s="499">
        <f>IF(BA18&lt;&gt;"",RANK(BA18,BA14:BA27),RANK(BB16,BB12:BD25))</f>
        <v>1</v>
      </c>
      <c r="BF18" s="499"/>
      <c r="BG18" s="499"/>
      <c r="BH18" s="500"/>
    </row>
    <row r="19" spans="1:113" ht="4.5" hidden="1" customHeight="1">
      <c r="A19" s="19"/>
      <c r="B19" s="19"/>
      <c r="C19" s="7"/>
      <c r="D19" s="480"/>
      <c r="E19" s="449"/>
      <c r="F19" s="453"/>
      <c r="G19" s="320"/>
      <c r="H19" s="320"/>
      <c r="I19" s="320"/>
      <c r="J19" s="320"/>
      <c r="K19" s="320"/>
      <c r="L19" s="320"/>
      <c r="M19" s="504"/>
      <c r="N19" s="504"/>
      <c r="O19" s="504"/>
      <c r="P19" s="320"/>
      <c r="Q19" s="320"/>
      <c r="R19" s="320"/>
      <c r="S19" s="321"/>
      <c r="T19" s="335"/>
      <c r="U19" s="348" t="str">
        <f>IF(U16="⑨","⑨",IF(U16="⑧","⑧",U16))</f>
        <v>➇</v>
      </c>
      <c r="V19" s="309"/>
      <c r="W19" s="309"/>
      <c r="X19" s="309"/>
      <c r="Y19" s="309"/>
      <c r="Z19" s="309"/>
      <c r="AA19" s="309"/>
      <c r="AB19" s="405"/>
      <c r="AC19" s="425"/>
      <c r="AD19" s="426"/>
      <c r="AE19" s="426"/>
      <c r="AF19" s="426"/>
      <c r="AG19" s="426"/>
      <c r="AH19" s="426"/>
      <c r="AI19" s="426"/>
      <c r="AJ19" s="427"/>
      <c r="AK19" s="348" t="str">
        <f>IF(AK16="⑨","⑨",IF(AK16="⑧","⑧",AK16))</f>
        <v>➇</v>
      </c>
      <c r="AL19" s="349"/>
      <c r="AM19" s="349"/>
      <c r="AN19" s="349"/>
      <c r="AO19" s="349"/>
      <c r="AP19" s="349"/>
      <c r="AQ19" s="349"/>
      <c r="AR19" s="350"/>
      <c r="AS19" s="349" t="str">
        <f>IF(AS16="⑨","⑨",IF(AS16="⑧","⑧",AS16))</f>
        <v>➇</v>
      </c>
      <c r="AT19" s="349"/>
      <c r="AU19" s="349"/>
      <c r="AV19" s="349"/>
      <c r="AW19" s="349"/>
      <c r="AX19" s="349"/>
      <c r="AY19" s="349"/>
      <c r="AZ19" s="406"/>
      <c r="BA19" s="506"/>
      <c r="BB19" s="504"/>
      <c r="BC19" s="504"/>
      <c r="BD19" s="504"/>
      <c r="BE19" s="501"/>
      <c r="BF19" s="501"/>
      <c r="BG19" s="501"/>
      <c r="BH19" s="502"/>
    </row>
    <row r="20" spans="1:113" ht="18.75" customHeight="1">
      <c r="A20" s="19"/>
      <c r="B20" s="19"/>
      <c r="C20" s="7"/>
      <c r="D20" s="474" t="s">
        <v>929</v>
      </c>
      <c r="E20" s="429"/>
      <c r="F20" s="475"/>
      <c r="G20" s="531" t="str">
        <f>IF(D20="ここに","",VLOOKUP(D20,登録ナンバー!$A$1:$C$620,2,0))</f>
        <v>松井</v>
      </c>
      <c r="H20" s="531"/>
      <c r="I20" s="531"/>
      <c r="J20" s="531"/>
      <c r="K20" s="531"/>
      <c r="L20" s="532" t="s">
        <v>4</v>
      </c>
      <c r="M20" s="531" t="s">
        <v>1280</v>
      </c>
      <c r="N20" s="531"/>
      <c r="O20" s="531"/>
      <c r="P20" s="531" t="str">
        <f>IF(M20="ここに","",VLOOKUP(M20,登録ナンバー!$A$1:$C$620,2,0))</f>
        <v>竹下</v>
      </c>
      <c r="Q20" s="531"/>
      <c r="R20" s="531"/>
      <c r="S20" s="531"/>
      <c r="T20" s="533"/>
      <c r="U20" s="428">
        <f>IF(AP12="","",IF(AND(AP12=6,AK12&lt;&gt;"⑨"),"⑧",IF(AP12=7,"⑨",AP12)))</f>
        <v>5</v>
      </c>
      <c r="V20" s="429"/>
      <c r="W20" s="429"/>
      <c r="X20" s="429"/>
      <c r="Y20" s="429" t="s">
        <v>5</v>
      </c>
      <c r="Z20" s="429">
        <v>8</v>
      </c>
      <c r="AA20" s="429"/>
      <c r="AB20" s="536"/>
      <c r="AC20" s="428">
        <f>IF(AP16="","",IF(AND(AP16=6,AK16&lt;&gt;"⑨"),"⑧",IF(AP16=7,"⑨",AP16)))</f>
        <v>0</v>
      </c>
      <c r="AD20" s="429"/>
      <c r="AE20" s="429"/>
      <c r="AF20" s="429"/>
      <c r="AG20" s="429" t="s">
        <v>5</v>
      </c>
      <c r="AH20" s="429">
        <v>8</v>
      </c>
      <c r="AI20" s="429"/>
      <c r="AJ20" s="536"/>
      <c r="AK20" s="537"/>
      <c r="AL20" s="538"/>
      <c r="AM20" s="538"/>
      <c r="AN20" s="538"/>
      <c r="AO20" s="538"/>
      <c r="AP20" s="538"/>
      <c r="AQ20" s="538"/>
      <c r="AR20" s="566"/>
      <c r="AS20" s="527" t="s">
        <v>1374</v>
      </c>
      <c r="AT20" s="528"/>
      <c r="AU20" s="528"/>
      <c r="AV20" s="528"/>
      <c r="AW20" s="528" t="s">
        <v>5</v>
      </c>
      <c r="AX20" s="528">
        <v>8</v>
      </c>
      <c r="AY20" s="528"/>
      <c r="AZ20" s="563"/>
      <c r="BA20" s="551" t="str">
        <f>IF(COUNTIF(BB12:BD27,1)=2,"直接対決","")</f>
        <v/>
      </c>
      <c r="BB20" s="545">
        <f>COUNTIF(U20:AZ21,"⑧")+COUNTIF(U20:AZ21,"⑨")</f>
        <v>1</v>
      </c>
      <c r="BC20" s="545"/>
      <c r="BD20" s="545"/>
      <c r="BE20" s="547">
        <f>IF(AC12="","",2-BB20)</f>
        <v>1</v>
      </c>
      <c r="BF20" s="547"/>
      <c r="BG20" s="547"/>
      <c r="BH20" s="548"/>
    </row>
    <row r="21" spans="1:113" ht="18.75" customHeight="1">
      <c r="A21" s="19"/>
      <c r="B21" s="19"/>
      <c r="C21" s="7"/>
      <c r="D21" s="476"/>
      <c r="E21" s="477"/>
      <c r="F21" s="447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4"/>
      <c r="U21" s="430"/>
      <c r="V21" s="431"/>
      <c r="W21" s="431"/>
      <c r="X21" s="431"/>
      <c r="Y21" s="431"/>
      <c r="Z21" s="431"/>
      <c r="AA21" s="431"/>
      <c r="AB21" s="442"/>
      <c r="AC21" s="430"/>
      <c r="AD21" s="431"/>
      <c r="AE21" s="431"/>
      <c r="AF21" s="431"/>
      <c r="AG21" s="431"/>
      <c r="AH21" s="431"/>
      <c r="AI21" s="431"/>
      <c r="AJ21" s="442"/>
      <c r="AK21" s="540"/>
      <c r="AL21" s="541"/>
      <c r="AM21" s="541"/>
      <c r="AN21" s="541"/>
      <c r="AO21" s="541"/>
      <c r="AP21" s="541"/>
      <c r="AQ21" s="541"/>
      <c r="AR21" s="567"/>
      <c r="AS21" s="529"/>
      <c r="AT21" s="530"/>
      <c r="AU21" s="530"/>
      <c r="AV21" s="530"/>
      <c r="AW21" s="530"/>
      <c r="AX21" s="530"/>
      <c r="AY21" s="530"/>
      <c r="AZ21" s="564"/>
      <c r="BA21" s="552"/>
      <c r="BB21" s="546"/>
      <c r="BC21" s="546"/>
      <c r="BD21" s="546"/>
      <c r="BE21" s="549"/>
      <c r="BF21" s="549"/>
      <c r="BG21" s="549"/>
      <c r="BH21" s="550"/>
    </row>
    <row r="22" spans="1:113" ht="18.75" customHeight="1">
      <c r="A22" s="19"/>
      <c r="B22" s="19"/>
      <c r="C22" s="7"/>
      <c r="D22" s="476" t="s">
        <v>6</v>
      </c>
      <c r="E22" s="477"/>
      <c r="F22" s="447"/>
      <c r="G22" s="532" t="str">
        <f>IF(D20="ここに","",VLOOKUP(D20,登録ナンバー!$A$1:$D$620,4,0))</f>
        <v>フレンズ</v>
      </c>
      <c r="H22" s="532"/>
      <c r="I22" s="532"/>
      <c r="J22" s="532"/>
      <c r="K22" s="532"/>
      <c r="L22" s="274"/>
      <c r="M22" s="532" t="s">
        <v>6</v>
      </c>
      <c r="N22" s="532"/>
      <c r="O22" s="532"/>
      <c r="P22" s="532" t="str">
        <f>IF(M20="ここに","",VLOOKUP(M20,登録ナンバー!$A$1:$D$620,4,0))</f>
        <v>うさかめ</v>
      </c>
      <c r="Q22" s="532"/>
      <c r="R22" s="532"/>
      <c r="S22" s="532"/>
      <c r="T22" s="534"/>
      <c r="U22" s="430"/>
      <c r="V22" s="431"/>
      <c r="W22" s="431"/>
      <c r="X22" s="431"/>
      <c r="Y22" s="431"/>
      <c r="Z22" s="431"/>
      <c r="AA22" s="431"/>
      <c r="AB22" s="442"/>
      <c r="AC22" s="430"/>
      <c r="AD22" s="431"/>
      <c r="AE22" s="431"/>
      <c r="AF22" s="431"/>
      <c r="AG22" s="431"/>
      <c r="AH22" s="431"/>
      <c r="AI22" s="431"/>
      <c r="AJ22" s="442"/>
      <c r="AK22" s="540"/>
      <c r="AL22" s="541"/>
      <c r="AM22" s="541"/>
      <c r="AN22" s="541"/>
      <c r="AO22" s="541"/>
      <c r="AP22" s="541"/>
      <c r="AQ22" s="541"/>
      <c r="AR22" s="567"/>
      <c r="AS22" s="529"/>
      <c r="AT22" s="530"/>
      <c r="AU22" s="530"/>
      <c r="AV22" s="530"/>
      <c r="AW22" s="565"/>
      <c r="AX22" s="530"/>
      <c r="AY22" s="530"/>
      <c r="AZ22" s="564"/>
      <c r="BA22" s="559" t="str">
        <f>IF(OR(COUNTIF(BB12:BD25,2)=3,COUNTIF(BB12:BD25,1)=3),(AC23+U23)/(U23+AH20+Z20+AC23),"")</f>
        <v/>
      </c>
      <c r="BB22" s="561"/>
      <c r="BC22" s="561"/>
      <c r="BD22" s="561"/>
      <c r="BE22" s="523">
        <f>IF(BA22&lt;&gt;"",RANK(BA22,BA14:BA27),RANK(BB20,BB12:BD25))</f>
        <v>3</v>
      </c>
      <c r="BF22" s="523"/>
      <c r="BG22" s="523"/>
      <c r="BH22" s="524"/>
    </row>
    <row r="23" spans="1:113" ht="6" hidden="1" customHeight="1">
      <c r="A23" s="19"/>
      <c r="B23" s="19"/>
      <c r="C23" s="7"/>
      <c r="D23" s="480"/>
      <c r="E23" s="449"/>
      <c r="F23" s="453"/>
      <c r="G23" s="274"/>
      <c r="H23" s="274"/>
      <c r="I23" s="274"/>
      <c r="J23" s="274"/>
      <c r="K23" s="274"/>
      <c r="L23" s="274"/>
      <c r="M23" s="535"/>
      <c r="N23" s="535"/>
      <c r="O23" s="535"/>
      <c r="P23" s="274"/>
      <c r="Q23" s="274"/>
      <c r="R23" s="274"/>
      <c r="S23" s="223"/>
      <c r="T23" s="236"/>
      <c r="U23" s="308">
        <f>IF(U20="⑨","⑨",IF(U20="⑧","⑧",U20))</f>
        <v>5</v>
      </c>
      <c r="V23" s="288"/>
      <c r="W23" s="288"/>
      <c r="X23" s="288"/>
      <c r="Y23" s="288"/>
      <c r="Z23" s="288"/>
      <c r="AA23" s="288"/>
      <c r="AB23" s="285"/>
      <c r="AC23" s="308">
        <f>IF(AC20="⑨","⑨",IF(AC20="⑧","⑧",AC20))</f>
        <v>0</v>
      </c>
      <c r="AD23" s="288"/>
      <c r="AE23" s="288"/>
      <c r="AF23" s="288"/>
      <c r="AG23" s="288"/>
      <c r="AH23" s="288"/>
      <c r="AI23" s="288"/>
      <c r="AJ23" s="288"/>
      <c r="AK23" s="568"/>
      <c r="AL23" s="569"/>
      <c r="AM23" s="569"/>
      <c r="AN23" s="569"/>
      <c r="AO23" s="569"/>
      <c r="AP23" s="569"/>
      <c r="AQ23" s="569"/>
      <c r="AR23" s="570"/>
      <c r="AS23" s="290" t="str">
        <f>IF(AS20="⑨","⑨",IF(AS20="⑧","⑧",AS20))</f>
        <v>⑨</v>
      </c>
      <c r="AT23" s="290"/>
      <c r="AU23" s="290"/>
      <c r="AV23" s="290"/>
      <c r="AW23" s="290"/>
      <c r="AX23" s="290"/>
      <c r="AY23" s="290"/>
      <c r="AZ23" s="306"/>
      <c r="BA23" s="560"/>
      <c r="BB23" s="562"/>
      <c r="BC23" s="562"/>
      <c r="BD23" s="562"/>
      <c r="BE23" s="525"/>
      <c r="BF23" s="525"/>
      <c r="BG23" s="525"/>
      <c r="BH23" s="526"/>
    </row>
    <row r="24" spans="1:113" ht="18.75" customHeight="1">
      <c r="A24" s="19"/>
      <c r="B24" s="19"/>
      <c r="C24" s="473"/>
      <c r="D24" s="474" t="s">
        <v>1284</v>
      </c>
      <c r="E24" s="429"/>
      <c r="F24" s="475"/>
      <c r="G24" s="531" t="str">
        <f>IF(D24="ここに","",VLOOKUP(D24,登録ナンバー!$A$1:$C$620,2,0))</f>
        <v>梶木</v>
      </c>
      <c r="H24" s="531"/>
      <c r="I24" s="531"/>
      <c r="J24" s="531"/>
      <c r="K24" s="531"/>
      <c r="L24" s="531" t="s">
        <v>4</v>
      </c>
      <c r="M24" s="531" t="s">
        <v>1285</v>
      </c>
      <c r="N24" s="531"/>
      <c r="O24" s="531"/>
      <c r="P24" s="531" t="str">
        <f>IF(M24="ここに","",VLOOKUP(M24,登録ナンバー!$A$1:$C$620,2,0))</f>
        <v>今井</v>
      </c>
      <c r="Q24" s="531"/>
      <c r="R24" s="531"/>
      <c r="S24" s="531"/>
      <c r="T24" s="533"/>
      <c r="U24" s="428">
        <f>IF(AX12="","",IF(AND(AX12=6,AS12&lt;&gt;"⑨"),"⑧",IF(AX12=7,"⑨",AX12)))</f>
        <v>1</v>
      </c>
      <c r="V24" s="429"/>
      <c r="W24" s="429"/>
      <c r="X24" s="429"/>
      <c r="Y24" s="429" t="s">
        <v>5</v>
      </c>
      <c r="Z24" s="429">
        <v>8</v>
      </c>
      <c r="AA24" s="429"/>
      <c r="AB24" s="536"/>
      <c r="AC24" s="428">
        <f>IF(AX16="","",IF(AND(AX16=6,AS16&lt;&gt;"⑨"),"⑧",IF(AX16=7,"⑨",AX16)))</f>
        <v>0</v>
      </c>
      <c r="AD24" s="429"/>
      <c r="AE24" s="429"/>
      <c r="AF24" s="429"/>
      <c r="AG24" s="429" t="s">
        <v>5</v>
      </c>
      <c r="AH24" s="429">
        <v>8</v>
      </c>
      <c r="AI24" s="429"/>
      <c r="AJ24" s="536"/>
      <c r="AK24" s="428">
        <f>IF(AX20="","",IF(AND(AX20=6,AS20&lt;&gt;"⑨"),"⑧",IF(AX20=7,"⑨",AX20)))</f>
        <v>8</v>
      </c>
      <c r="AL24" s="429"/>
      <c r="AM24" s="429"/>
      <c r="AN24" s="429"/>
      <c r="AO24" s="429" t="s">
        <v>5</v>
      </c>
      <c r="AP24" s="429">
        <v>9</v>
      </c>
      <c r="AQ24" s="429"/>
      <c r="AR24" s="536"/>
      <c r="AS24" s="537"/>
      <c r="AT24" s="538"/>
      <c r="AU24" s="538"/>
      <c r="AV24" s="538"/>
      <c r="AW24" s="538"/>
      <c r="AX24" s="538"/>
      <c r="AY24" s="538"/>
      <c r="AZ24" s="539"/>
      <c r="BA24" s="551" t="str">
        <f>IF(COUNTIF(BB16:BD30,1)=2,"直接対決","")</f>
        <v/>
      </c>
      <c r="BB24" s="545">
        <f>COUNTIF(U24:AZ25,"⑧")+COUNTIF(U24:AZ25,"⑨")</f>
        <v>0</v>
      </c>
      <c r="BC24" s="545"/>
      <c r="BD24" s="545"/>
      <c r="BE24" s="547">
        <v>3</v>
      </c>
      <c r="BF24" s="547"/>
      <c r="BG24" s="547"/>
      <c r="BH24" s="548"/>
    </row>
    <row r="25" spans="1:113" ht="18.75" customHeight="1">
      <c r="A25" s="19"/>
      <c r="B25" s="19"/>
      <c r="C25" s="447"/>
      <c r="D25" s="476"/>
      <c r="E25" s="477"/>
      <c r="F25" s="447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4"/>
      <c r="U25" s="430"/>
      <c r="V25" s="431"/>
      <c r="W25" s="431"/>
      <c r="X25" s="431"/>
      <c r="Y25" s="431"/>
      <c r="Z25" s="431"/>
      <c r="AA25" s="431"/>
      <c r="AB25" s="442"/>
      <c r="AC25" s="430"/>
      <c r="AD25" s="431"/>
      <c r="AE25" s="431"/>
      <c r="AF25" s="431"/>
      <c r="AG25" s="431"/>
      <c r="AH25" s="431"/>
      <c r="AI25" s="431"/>
      <c r="AJ25" s="442"/>
      <c r="AK25" s="430"/>
      <c r="AL25" s="431"/>
      <c r="AM25" s="431"/>
      <c r="AN25" s="431"/>
      <c r="AO25" s="431"/>
      <c r="AP25" s="431"/>
      <c r="AQ25" s="431"/>
      <c r="AR25" s="442"/>
      <c r="AS25" s="540"/>
      <c r="AT25" s="541"/>
      <c r="AU25" s="541"/>
      <c r="AV25" s="541"/>
      <c r="AW25" s="541"/>
      <c r="AX25" s="541"/>
      <c r="AY25" s="541"/>
      <c r="AZ25" s="542"/>
      <c r="BA25" s="552"/>
      <c r="BB25" s="546"/>
      <c r="BC25" s="546"/>
      <c r="BD25" s="546"/>
      <c r="BE25" s="549"/>
      <c r="BF25" s="549"/>
      <c r="BG25" s="549"/>
      <c r="BH25" s="550"/>
    </row>
    <row r="26" spans="1:113" ht="18.75" customHeight="1" thickBot="1">
      <c r="A26" s="19"/>
      <c r="B26" s="19"/>
      <c r="C26" s="7"/>
      <c r="D26" s="555"/>
      <c r="E26" s="543"/>
      <c r="F26" s="543"/>
      <c r="G26" s="556" t="s">
        <v>806</v>
      </c>
      <c r="H26" s="557"/>
      <c r="I26" s="557"/>
      <c r="J26" s="557"/>
      <c r="K26" s="557"/>
      <c r="L26" s="273"/>
      <c r="M26" s="557"/>
      <c r="N26" s="557"/>
      <c r="O26" s="557"/>
      <c r="P26" s="557" t="str">
        <f>IF(M24="ここに","",VLOOKUP(M24,登録ナンバー!$A$1:$D$620,4,0))</f>
        <v>うさかめ</v>
      </c>
      <c r="Q26" s="557"/>
      <c r="R26" s="557"/>
      <c r="S26" s="557"/>
      <c r="T26" s="558"/>
      <c r="U26" s="430"/>
      <c r="V26" s="431"/>
      <c r="W26" s="431"/>
      <c r="X26" s="431"/>
      <c r="Y26" s="431"/>
      <c r="Z26" s="431"/>
      <c r="AA26" s="431"/>
      <c r="AB26" s="442"/>
      <c r="AC26" s="430"/>
      <c r="AD26" s="431"/>
      <c r="AE26" s="431"/>
      <c r="AF26" s="431"/>
      <c r="AG26" s="543"/>
      <c r="AH26" s="431"/>
      <c r="AI26" s="431"/>
      <c r="AJ26" s="442"/>
      <c r="AK26" s="544"/>
      <c r="AL26" s="543"/>
      <c r="AM26" s="543"/>
      <c r="AN26" s="543"/>
      <c r="AO26" s="543"/>
      <c r="AP26" s="431"/>
      <c r="AQ26" s="431"/>
      <c r="AR26" s="442"/>
      <c r="AS26" s="540"/>
      <c r="AT26" s="541"/>
      <c r="AU26" s="541"/>
      <c r="AV26" s="541"/>
      <c r="AW26" s="541"/>
      <c r="AX26" s="541"/>
      <c r="AY26" s="541"/>
      <c r="AZ26" s="542"/>
      <c r="BA26" s="559" t="str">
        <f>IF(OR(COUNTIF(BB16:BD29,2)=3,COUNTIF(BB16:BD29,1)=3),(AC27+U27)/(U27+AH24+Z24+AC27),"")</f>
        <v/>
      </c>
      <c r="BB26" s="561"/>
      <c r="BC26" s="561"/>
      <c r="BD26" s="561"/>
      <c r="BE26" s="523">
        <v>4</v>
      </c>
      <c r="BF26" s="523"/>
      <c r="BG26" s="523"/>
      <c r="BH26" s="524"/>
    </row>
    <row r="27" spans="1:113" ht="6.75" hidden="1" customHeight="1">
      <c r="A27" s="19"/>
      <c r="C27" s="7"/>
      <c r="D27" s="8"/>
      <c r="E27" s="19"/>
      <c r="F27" s="19"/>
      <c r="G27" s="19"/>
      <c r="H27" s="19"/>
      <c r="I27" s="19"/>
      <c r="J27" s="19"/>
      <c r="K27" s="19"/>
      <c r="L27" s="19"/>
      <c r="M27" s="8"/>
      <c r="N27" s="19"/>
      <c r="O27" s="19"/>
      <c r="T27" s="20"/>
      <c r="U27" s="304">
        <f>IF(U24="⑨","⑨",IF(U24="⑧","⑧",U24))</f>
        <v>1</v>
      </c>
      <c r="V27" s="288"/>
      <c r="W27" s="288"/>
      <c r="X27" s="288"/>
      <c r="Y27" s="288"/>
      <c r="Z27" s="288"/>
      <c r="AA27" s="288"/>
      <c r="AB27" s="285"/>
      <c r="AC27" s="304">
        <f>IF(AC24="⑨","⑨",IF(AC24="⑧","⑧",AC24))</f>
        <v>0</v>
      </c>
      <c r="AD27" s="288"/>
      <c r="AE27" s="288"/>
      <c r="AF27" s="288"/>
      <c r="AG27" s="283"/>
      <c r="AH27" s="283"/>
      <c r="AI27" s="283"/>
      <c r="AJ27" s="284"/>
      <c r="AK27" s="344">
        <f>IF(AK24="⑨","⑨",IF(AK24="⑧","⑧",AK24))</f>
        <v>8</v>
      </c>
      <c r="AL27" s="283"/>
      <c r="AM27" s="283"/>
      <c r="AN27" s="283"/>
      <c r="AO27" s="283"/>
      <c r="AP27" s="283"/>
      <c r="AQ27" s="283"/>
      <c r="AR27" s="284"/>
      <c r="AS27" s="540"/>
      <c r="AT27" s="541"/>
      <c r="AU27" s="541"/>
      <c r="AV27" s="541"/>
      <c r="AW27" s="541"/>
      <c r="AX27" s="541"/>
      <c r="AY27" s="541"/>
      <c r="AZ27" s="542"/>
      <c r="BA27" s="560"/>
      <c r="BB27" s="562"/>
      <c r="BC27" s="562"/>
      <c r="BD27" s="562"/>
      <c r="BE27" s="525"/>
      <c r="BF27" s="525"/>
      <c r="BG27" s="525"/>
      <c r="BH27" s="526"/>
    </row>
    <row r="28" spans="1:113" ht="12" customHeight="1">
      <c r="A28" s="19"/>
      <c r="D28" s="261"/>
      <c r="E28" s="261"/>
      <c r="F28" s="260"/>
      <c r="G28" s="260"/>
      <c r="H28" s="260"/>
      <c r="I28" s="260"/>
      <c r="J28" s="260"/>
      <c r="K28" s="260"/>
      <c r="L28" s="260"/>
      <c r="M28" s="261"/>
      <c r="N28" s="261"/>
      <c r="O28" s="260"/>
      <c r="P28" s="260"/>
      <c r="Q28" s="260"/>
      <c r="R28" s="260"/>
      <c r="S28" s="267"/>
      <c r="T28" s="267"/>
      <c r="U28" s="268"/>
      <c r="V28" s="269"/>
      <c r="W28" s="269"/>
      <c r="X28" s="269"/>
      <c r="Y28" s="269"/>
      <c r="Z28" s="269"/>
      <c r="AA28" s="269"/>
      <c r="AB28" s="269"/>
      <c r="AC28" s="268"/>
      <c r="AD28" s="269"/>
      <c r="AE28" s="269"/>
      <c r="AF28" s="269"/>
      <c r="AG28" s="269"/>
      <c r="AH28" s="269"/>
      <c r="AI28" s="269"/>
      <c r="AJ28" s="269"/>
      <c r="AK28" s="4"/>
      <c r="AL28" s="4"/>
      <c r="AM28" s="4"/>
      <c r="AN28" s="6"/>
      <c r="AO28" s="6"/>
      <c r="AP28" s="6"/>
      <c r="AQ28" s="6"/>
      <c r="AR28" s="6"/>
      <c r="AS28" s="6"/>
      <c r="AT28" s="209"/>
      <c r="AU28" s="209"/>
      <c r="AV28" s="209"/>
      <c r="AW28" s="209"/>
      <c r="AX28" s="209"/>
      <c r="AY28" s="209"/>
      <c r="AZ28" s="209"/>
      <c r="BA28" s="270"/>
      <c r="BB28" s="270"/>
      <c r="BC28" s="270"/>
      <c r="BD28" s="270"/>
      <c r="BE28" s="271"/>
      <c r="BF28" s="271"/>
      <c r="BG28" s="271"/>
      <c r="BH28" s="271"/>
    </row>
    <row r="29" spans="1:113" ht="25.5" customHeight="1">
      <c r="A29" s="19"/>
      <c r="D29" s="4"/>
      <c r="E29" s="4"/>
      <c r="F29" s="4"/>
      <c r="G29" s="554" t="s">
        <v>1323</v>
      </c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4"/>
      <c r="AV29" s="554"/>
      <c r="AW29" s="554"/>
      <c r="AX29" s="554"/>
      <c r="AY29" s="554"/>
      <c r="AZ29" s="554"/>
      <c r="BA29" s="554"/>
      <c r="BB29" s="554"/>
      <c r="BC29" s="554"/>
      <c r="BD29" s="554"/>
      <c r="BE29" s="554"/>
      <c r="BF29" s="554"/>
      <c r="BG29" s="554"/>
      <c r="BH29" s="554"/>
    </row>
    <row r="30" spans="1:113" ht="12" customHeight="1">
      <c r="A30" s="19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4"/>
      <c r="AC30" s="24"/>
      <c r="AK30" s="24"/>
      <c r="AS30" s="4"/>
      <c r="AT30" s="4"/>
      <c r="AU30" s="4"/>
      <c r="AV30" s="4"/>
      <c r="AW30" s="4"/>
      <c r="AX30" s="4"/>
      <c r="AY30" s="4"/>
      <c r="AZ30" s="4"/>
      <c r="BA30" s="210"/>
      <c r="BB30" s="210"/>
      <c r="BC30" s="210"/>
      <c r="BD30" s="210"/>
      <c r="BE30" s="258"/>
      <c r="BF30" s="258"/>
      <c r="BG30" s="258"/>
      <c r="BH30" s="258"/>
    </row>
    <row r="31" spans="1:113" s="86" customFormat="1" ht="21" customHeight="1">
      <c r="A31" s="407"/>
      <c r="AX31" s="5"/>
      <c r="AY31" s="5"/>
      <c r="BM31" s="5"/>
      <c r="BN31" s="5"/>
    </row>
    <row r="32" spans="1:113" ht="7.5" customHeight="1">
      <c r="A32" s="19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</row>
    <row r="33" spans="1:158" ht="7.5" customHeight="1">
      <c r="A33" s="19"/>
      <c r="BI33" s="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</row>
    <row r="34" spans="1:158" ht="7.5" customHeight="1">
      <c r="A34" s="19"/>
      <c r="BI34" s="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</row>
    <row r="35" spans="1:158" ht="7.5" customHeight="1">
      <c r="A35" s="19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</row>
    <row r="36" spans="1:158" ht="7.5" customHeight="1">
      <c r="A36" s="19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</row>
    <row r="37" spans="1:158" ht="7.5" customHeight="1">
      <c r="A37" s="19"/>
      <c r="BI37" s="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</row>
    <row r="38" spans="1:158" ht="7.5" customHeight="1">
      <c r="A38" s="19"/>
      <c r="BI38" s="4"/>
      <c r="CV38" s="24"/>
      <c r="CW38" s="265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</row>
    <row r="39" spans="1:158" s="266" customFormat="1" ht="7.5" customHeight="1">
      <c r="A39" s="40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4"/>
      <c r="CV39" s="24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</row>
    <row r="40" spans="1:158" s="266" customFormat="1" ht="7.5" customHeight="1">
      <c r="A40" s="40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24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</row>
    <row r="41" spans="1:158" s="266" customFormat="1" ht="7.5" customHeight="1">
      <c r="A41" s="40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</row>
    <row r="42" spans="1:158" s="266" customFormat="1" ht="7.5" customHeight="1">
      <c r="A42" s="40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265"/>
      <c r="CW42" s="265"/>
      <c r="CX42" s="265"/>
      <c r="CY42" s="265"/>
      <c r="CZ42" s="265"/>
      <c r="DA42" s="265"/>
      <c r="DB42" s="265"/>
      <c r="DC42" s="265"/>
      <c r="DD42" s="265"/>
      <c r="DE42" s="265"/>
      <c r="DF42" s="265"/>
      <c r="DG42" s="265"/>
      <c r="DH42" s="265"/>
      <c r="DI42" s="265"/>
    </row>
    <row r="43" spans="1:158" s="266" customFormat="1" ht="7.5" customHeight="1">
      <c r="A43" s="40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/>
      <c r="DI43" s="265"/>
      <c r="DJ43" s="265"/>
      <c r="DK43" s="265"/>
      <c r="DL43" s="265"/>
      <c r="DM43" s="265"/>
    </row>
    <row r="44" spans="1:158" s="266" customFormat="1" ht="7.5" customHeight="1">
      <c r="A44" s="40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265"/>
      <c r="CW44" s="5"/>
      <c r="CX44" s="5"/>
      <c r="CY44" s="265"/>
      <c r="CZ44" s="265"/>
      <c r="DA44" s="265"/>
      <c r="DB44" s="265"/>
      <c r="DC44" s="265"/>
      <c r="DD44" s="265"/>
      <c r="DE44" s="265"/>
      <c r="DF44" s="265"/>
      <c r="DG44" s="265"/>
      <c r="DH44" s="265"/>
      <c r="DI44" s="265"/>
      <c r="DJ44" s="265"/>
      <c r="DK44" s="265"/>
      <c r="DL44" s="265"/>
      <c r="DM44" s="265"/>
      <c r="DN44" s="265"/>
    </row>
    <row r="45" spans="1:158" s="266" customFormat="1" ht="7.5" customHeight="1">
      <c r="A45" s="40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26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</row>
    <row r="46" spans="1:158" s="266" customFormat="1" ht="7.5" customHeight="1">
      <c r="A46" s="40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</row>
    <row r="47" spans="1:158" s="266" customFormat="1" ht="7.5" customHeight="1">
      <c r="A47" s="40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</row>
    <row r="48" spans="1:158" s="266" customFormat="1" ht="7.5" customHeight="1">
      <c r="A48" s="40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</row>
    <row r="49" spans="1:137" s="266" customFormat="1" ht="7.5" customHeight="1">
      <c r="A49" s="40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24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</row>
    <row r="50" spans="1:137" s="266" customFormat="1" ht="7.5" customHeight="1">
      <c r="A50" s="40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24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</row>
    <row r="51" spans="1:137" s="266" customFormat="1" ht="7.5" customHeight="1">
      <c r="A51" s="40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24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</row>
    <row r="52" spans="1:137" s="266" customFormat="1" ht="7.5" customHeight="1">
      <c r="A52" s="40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24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</row>
    <row r="53" spans="1:137" ht="7.5" customHeight="1">
      <c r="A53" s="19"/>
    </row>
    <row r="54" spans="1:137" ht="7.5" customHeight="1">
      <c r="A54" s="19"/>
    </row>
    <row r="55" spans="1:137" ht="7.5" customHeight="1">
      <c r="A55" s="19"/>
      <c r="EG55" s="4"/>
    </row>
    <row r="56" spans="1:137" ht="7.5" customHeight="1">
      <c r="A56" s="19"/>
    </row>
    <row r="57" spans="1:137" ht="7.5" customHeight="1">
      <c r="A57" s="19"/>
    </row>
    <row r="58" spans="1:137" ht="7.5" customHeight="1">
      <c r="A58" s="19"/>
    </row>
    <row r="59" spans="1:137" ht="7.5" customHeight="1">
      <c r="A59" s="19"/>
    </row>
    <row r="60" spans="1:137" ht="7.5" customHeight="1">
      <c r="A60" s="19"/>
    </row>
    <row r="61" spans="1:137" ht="7.5" customHeight="1">
      <c r="A61" s="19"/>
    </row>
    <row r="62" spans="1:137" ht="7.5" customHeight="1">
      <c r="A62" s="19"/>
    </row>
    <row r="63" spans="1:137" ht="7.5" customHeight="1">
      <c r="A63" s="19"/>
    </row>
    <row r="64" spans="1:137" ht="7.5" customHeight="1">
      <c r="A64" s="19"/>
    </row>
    <row r="65" spans="1:150" ht="7.5" customHeight="1">
      <c r="A65" s="19"/>
      <c r="CU65" s="24"/>
    </row>
    <row r="66" spans="1:150" ht="7.5" customHeight="1">
      <c r="A66" s="19"/>
      <c r="CU66" s="24"/>
    </row>
    <row r="67" spans="1:150" ht="7.5" customHeight="1">
      <c r="A67" s="19"/>
      <c r="CU67" s="24"/>
    </row>
    <row r="68" spans="1:150" ht="7.5" customHeight="1">
      <c r="A68" s="19"/>
      <c r="CU68" s="24"/>
    </row>
    <row r="69" spans="1:150" ht="7.5" customHeight="1">
      <c r="A69" s="19"/>
      <c r="CU69" s="24"/>
    </row>
    <row r="70" spans="1:150" ht="7.5" customHeight="1">
      <c r="A70" s="19"/>
      <c r="CU70" s="24"/>
    </row>
    <row r="71" spans="1:150" ht="7.5" customHeight="1">
      <c r="A71" s="19"/>
      <c r="CU71" s="24"/>
      <c r="CW71" s="4"/>
    </row>
    <row r="72" spans="1:150" ht="7.5" customHeight="1">
      <c r="A72" s="19"/>
      <c r="CU72" s="24"/>
      <c r="DV72" s="4"/>
      <c r="DW72" s="21"/>
      <c r="DX72" s="21"/>
      <c r="DY72" s="21"/>
      <c r="DZ72" s="21"/>
      <c r="EA72" s="21"/>
      <c r="EB72" s="21"/>
      <c r="EC72" s="21"/>
      <c r="ED72" s="21"/>
    </row>
    <row r="73" spans="1:150" ht="7.5" customHeight="1">
      <c r="A73" s="19"/>
      <c r="CU73" s="24"/>
      <c r="CV73" s="4"/>
    </row>
    <row r="74" spans="1:150" ht="7.5" customHeight="1">
      <c r="A74" s="19"/>
      <c r="CU74" s="24"/>
    </row>
    <row r="75" spans="1:150" s="266" customFormat="1" ht="7.5" customHeight="1">
      <c r="A75" s="40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24"/>
      <c r="CV75" s="5"/>
      <c r="CW75" s="5"/>
      <c r="CX75" s="5"/>
      <c r="CY75" s="5"/>
      <c r="CZ75" s="5"/>
      <c r="DA75" s="5"/>
      <c r="DB75" s="5"/>
      <c r="DC75" s="5"/>
    </row>
    <row r="76" spans="1:150" s="266" customFormat="1" ht="7.5" customHeight="1">
      <c r="A76" s="40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24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</row>
    <row r="77" spans="1:150" s="266" customFormat="1" ht="7.5" customHeight="1">
      <c r="A77" s="40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</row>
    <row r="78" spans="1:150" s="266" customFormat="1" ht="7.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</row>
    <row r="79" spans="1:150" s="266" customFormat="1" ht="7.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</row>
    <row r="80" spans="1:150" s="266" customFormat="1" ht="7.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</row>
    <row r="81" spans="3:145" s="266" customFormat="1" ht="7.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</row>
    <row r="82" spans="3:145" s="266" customFormat="1" ht="7.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</row>
    <row r="83" spans="3:145" ht="7.5" customHeight="1">
      <c r="DD83" s="266"/>
      <c r="DE83" s="266"/>
      <c r="DF83" s="266"/>
      <c r="DG83" s="266"/>
      <c r="DH83" s="266"/>
      <c r="DI83" s="266"/>
      <c r="DJ83" s="266"/>
      <c r="DK83" s="266"/>
      <c r="DL83" s="266"/>
      <c r="DM83" s="266"/>
      <c r="DN83" s="266"/>
      <c r="DO83" s="266"/>
      <c r="DP83" s="266"/>
      <c r="DQ83" s="266"/>
      <c r="DR83" s="266"/>
      <c r="DS83" s="266"/>
      <c r="DT83" s="266"/>
      <c r="DU83" s="266"/>
      <c r="DV83" s="266"/>
      <c r="DW83" s="266"/>
      <c r="DX83" s="266"/>
    </row>
    <row r="85" spans="3:145" ht="7.5" customHeight="1">
      <c r="EA85" s="4"/>
    </row>
    <row r="89" spans="3:145" ht="7.5" customHeight="1">
      <c r="CW89" s="4"/>
      <c r="CX89" s="4"/>
      <c r="CY89" s="4"/>
      <c r="CZ89" s="4"/>
      <c r="DB89" s="266"/>
      <c r="DC89" s="266"/>
    </row>
    <row r="90" spans="3:145" s="266" customFormat="1" ht="7.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4"/>
      <c r="CX90" s="4"/>
      <c r="CY90" s="4"/>
      <c r="CZ90" s="4"/>
      <c r="DA90" s="4"/>
      <c r="DB90" s="4"/>
      <c r="DC90" s="4"/>
      <c r="DD90" s="4"/>
      <c r="DG90" s="5"/>
      <c r="DH90" s="5"/>
      <c r="DI90" s="5"/>
      <c r="DJ90" s="5"/>
      <c r="DK90" s="5"/>
      <c r="DL90" s="5"/>
      <c r="DM90" s="5"/>
      <c r="DN90" s="5"/>
    </row>
    <row r="91" spans="3:145" s="266" customFormat="1" ht="7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</row>
    <row r="92" spans="3:145" s="266" customFormat="1" ht="7.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</row>
    <row r="93" spans="3:145" s="266" customFormat="1" ht="7.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4"/>
      <c r="CX93" s="4"/>
      <c r="CY93" s="4"/>
      <c r="CZ93" s="4"/>
      <c r="DA93" s="4"/>
      <c r="DB93" s="4"/>
      <c r="DC93" s="4"/>
      <c r="DD93" s="4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</row>
    <row r="94" spans="3:145" s="266" customFormat="1" ht="7.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4"/>
      <c r="CX94" s="4"/>
      <c r="CY94" s="4"/>
      <c r="CZ94" s="4"/>
      <c r="DA94" s="4"/>
      <c r="DB94" s="4"/>
      <c r="DC94" s="4"/>
      <c r="DD94" s="4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4"/>
    </row>
    <row r="95" spans="3:145" s="266" customFormat="1" ht="7.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4"/>
      <c r="CX95" s="4"/>
      <c r="CY95" s="4"/>
      <c r="CZ95" s="4"/>
      <c r="DA95" s="4"/>
      <c r="DB95" s="4"/>
      <c r="DC95" s="4"/>
      <c r="DD95" s="4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4"/>
    </row>
    <row r="96" spans="3:145" s="266" customFormat="1" ht="7.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4"/>
      <c r="CX96" s="4"/>
      <c r="CY96" s="4"/>
      <c r="CZ96" s="4"/>
      <c r="DA96" s="4"/>
      <c r="DB96" s="4"/>
      <c r="DC96" s="4"/>
      <c r="DD96" s="4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</row>
    <row r="97" spans="3:132" s="266" customFormat="1" ht="7.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4"/>
      <c r="CX97" s="4"/>
      <c r="CY97" s="4"/>
      <c r="CZ97" s="4"/>
      <c r="DA97" s="4"/>
      <c r="DB97" s="4"/>
      <c r="DC97" s="4"/>
      <c r="DD97" s="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5"/>
    </row>
    <row r="98" spans="3:132" ht="7.5" customHeight="1">
      <c r="CW98" s="4"/>
      <c r="CX98" s="4"/>
      <c r="CY98" s="4"/>
      <c r="CZ98" s="4"/>
      <c r="DA98" s="4"/>
      <c r="DB98" s="4"/>
      <c r="DC98" s="4"/>
      <c r="DD98" s="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4"/>
    </row>
    <row r="99" spans="3:132" ht="7.5" customHeight="1">
      <c r="CW99" s="4"/>
      <c r="CX99" s="4"/>
      <c r="CY99" s="4"/>
      <c r="CZ99" s="4"/>
      <c r="DA99" s="4"/>
      <c r="DB99" s="4"/>
      <c r="DC99" s="4"/>
      <c r="DD99" s="4"/>
      <c r="EB99" s="4"/>
    </row>
    <row r="100" spans="3:132" ht="7.5" customHeight="1">
      <c r="CW100" s="4"/>
      <c r="CX100" s="4"/>
      <c r="CY100" s="4"/>
      <c r="CZ100" s="4"/>
      <c r="DA100" s="4"/>
      <c r="DB100" s="4"/>
      <c r="DC100" s="4"/>
      <c r="DD100" s="4"/>
      <c r="EB100" s="4"/>
    </row>
    <row r="101" spans="3:132" ht="7.5" customHeight="1">
      <c r="CW101" s="4"/>
      <c r="CX101" s="4"/>
      <c r="CY101" s="4"/>
      <c r="CZ101" s="4"/>
      <c r="DA101" s="4"/>
      <c r="DB101" s="4"/>
      <c r="DC101" s="4"/>
      <c r="DD101" s="4"/>
    </row>
    <row r="102" spans="3:132" ht="7.5" customHeight="1">
      <c r="CW102" s="4"/>
      <c r="CX102" s="4"/>
      <c r="CY102" s="4"/>
      <c r="CZ102" s="4"/>
      <c r="DA102" s="4"/>
    </row>
    <row r="103" spans="3:132" ht="7.5" customHeight="1">
      <c r="DA103" s="4"/>
    </row>
  </sheetData>
  <mergeCells count="122">
    <mergeCell ref="BB24:BD25"/>
    <mergeCell ref="BE24:BH25"/>
    <mergeCell ref="BE26:BH27"/>
    <mergeCell ref="BA24:BA25"/>
    <mergeCell ref="G5:AD5"/>
    <mergeCell ref="G29:BH29"/>
    <mergeCell ref="D26:F26"/>
    <mergeCell ref="G26:K26"/>
    <mergeCell ref="M26:O26"/>
    <mergeCell ref="P26:T26"/>
    <mergeCell ref="BA26:BA27"/>
    <mergeCell ref="BB26:BD27"/>
    <mergeCell ref="G8:T11"/>
    <mergeCell ref="Z24:AB26"/>
    <mergeCell ref="AX20:AZ22"/>
    <mergeCell ref="BA20:BA21"/>
    <mergeCell ref="AW20:AW22"/>
    <mergeCell ref="Z20:AB22"/>
    <mergeCell ref="AH20:AJ22"/>
    <mergeCell ref="AK20:AR23"/>
    <mergeCell ref="BB20:BD21"/>
    <mergeCell ref="BE20:BH21"/>
    <mergeCell ref="BA22:BA23"/>
    <mergeCell ref="BB22:BD23"/>
    <mergeCell ref="C24:C25"/>
    <mergeCell ref="D24:F25"/>
    <mergeCell ref="G24:K25"/>
    <mergeCell ref="L24:L25"/>
    <mergeCell ref="M24:O25"/>
    <mergeCell ref="P24:T25"/>
    <mergeCell ref="AH24:AJ26"/>
    <mergeCell ref="AP24:AR26"/>
    <mergeCell ref="AS24:AZ27"/>
    <mergeCell ref="U24:X26"/>
    <mergeCell ref="Y24:Y26"/>
    <mergeCell ref="AC24:AF26"/>
    <mergeCell ref="AG24:AG26"/>
    <mergeCell ref="AK24:AN26"/>
    <mergeCell ref="AO24:AO26"/>
    <mergeCell ref="BE22:BH23"/>
    <mergeCell ref="AS20:AV22"/>
    <mergeCell ref="D20:F21"/>
    <mergeCell ref="G20:K21"/>
    <mergeCell ref="L20:L21"/>
    <mergeCell ref="M20:O21"/>
    <mergeCell ref="P20:T21"/>
    <mergeCell ref="D22:F23"/>
    <mergeCell ref="G22:K22"/>
    <mergeCell ref="M22:O23"/>
    <mergeCell ref="P22:T22"/>
    <mergeCell ref="BE16:BH17"/>
    <mergeCell ref="BE18:BH19"/>
    <mergeCell ref="C16:C17"/>
    <mergeCell ref="D16:F17"/>
    <mergeCell ref="G16:K17"/>
    <mergeCell ref="L16:L17"/>
    <mergeCell ref="M16:O17"/>
    <mergeCell ref="P16:T17"/>
    <mergeCell ref="D18:F19"/>
    <mergeCell ref="G18:K18"/>
    <mergeCell ref="M18:O19"/>
    <mergeCell ref="P18:T18"/>
    <mergeCell ref="BA18:BA19"/>
    <mergeCell ref="BB18:BD19"/>
    <mergeCell ref="AP16:AR18"/>
    <mergeCell ref="AX16:AZ18"/>
    <mergeCell ref="BA16:BA17"/>
    <mergeCell ref="BB16:BD17"/>
    <mergeCell ref="AS16:AV18"/>
    <mergeCell ref="AW16:AW18"/>
    <mergeCell ref="U16:X18"/>
    <mergeCell ref="Y16:Y18"/>
    <mergeCell ref="AK16:AN18"/>
    <mergeCell ref="AO16:AO18"/>
    <mergeCell ref="AH12:AJ14"/>
    <mergeCell ref="BE12:BH13"/>
    <mergeCell ref="BE14:BH15"/>
    <mergeCell ref="C12:C13"/>
    <mergeCell ref="D12:F13"/>
    <mergeCell ref="G12:K13"/>
    <mergeCell ref="L12:L13"/>
    <mergeCell ref="M12:O13"/>
    <mergeCell ref="P12:T13"/>
    <mergeCell ref="D14:F15"/>
    <mergeCell ref="G14:K14"/>
    <mergeCell ref="M14:O15"/>
    <mergeCell ref="P14:T14"/>
    <mergeCell ref="BA14:BA15"/>
    <mergeCell ref="BB14:BD15"/>
    <mergeCell ref="AP12:AR14"/>
    <mergeCell ref="AX12:AZ14"/>
    <mergeCell ref="BA12:BA13"/>
    <mergeCell ref="BB12:BD13"/>
    <mergeCell ref="AC12:AF14"/>
    <mergeCell ref="AG12:AG14"/>
    <mergeCell ref="AK12:AN14"/>
    <mergeCell ref="AO12:AO14"/>
    <mergeCell ref="AS12:AV14"/>
    <mergeCell ref="Z16:AB18"/>
    <mergeCell ref="AC16:AJ19"/>
    <mergeCell ref="U20:X22"/>
    <mergeCell ref="Y20:Y22"/>
    <mergeCell ref="AC20:AF22"/>
    <mergeCell ref="AG20:AG22"/>
    <mergeCell ref="AR5:BH5"/>
    <mergeCell ref="AW12:AW14"/>
    <mergeCell ref="D2:BH3"/>
    <mergeCell ref="F4:BH4"/>
    <mergeCell ref="D6:BH7"/>
    <mergeCell ref="U8:AB9"/>
    <mergeCell ref="AC8:AJ9"/>
    <mergeCell ref="AK8:AR9"/>
    <mergeCell ref="AS8:AZ9"/>
    <mergeCell ref="BA8:BA9"/>
    <mergeCell ref="BC8:BH9"/>
    <mergeCell ref="U10:AB11"/>
    <mergeCell ref="AC10:AJ11"/>
    <mergeCell ref="AK10:AR11"/>
    <mergeCell ref="AS10:AZ11"/>
    <mergeCell ref="BA10:BB11"/>
    <mergeCell ref="BC10:BH11"/>
    <mergeCell ref="U12:AB15"/>
  </mergeCells>
  <phoneticPr fontId="20"/>
  <pageMargins left="0" right="0" top="0" bottom="0" header="0.31" footer="0.31"/>
  <pageSetup paperSize="9" orientation="portrait" horizontalDpi="4294967294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FA108"/>
  <sheetViews>
    <sheetView view="pageBreakPreview" topLeftCell="A10" zoomScaleNormal="100" zoomScaleSheetLayoutView="100" workbookViewId="0">
      <selection activeCell="BM35" sqref="BM35"/>
    </sheetView>
  </sheetViews>
  <sheetFormatPr defaultColWidth="1.875" defaultRowHeight="7.5" customHeight="1"/>
  <cols>
    <col min="1" max="1" width="0.875" style="5" customWidth="1"/>
    <col min="2" max="3" width="2.125" style="5" hidden="1" customWidth="1"/>
    <col min="4" max="4" width="2.25" style="5" hidden="1" customWidth="1"/>
    <col min="5" max="10" width="1.875" style="5" customWidth="1"/>
    <col min="11" max="13" width="1.875" style="5" hidden="1" customWidth="1"/>
    <col min="14" max="18" width="1.875" style="5" customWidth="1"/>
    <col min="19" max="19" width="0.75" style="5" hidden="1" customWidth="1"/>
    <col min="20" max="20" width="0.625" style="5" customWidth="1"/>
    <col min="21" max="22" width="1.625" style="5" customWidth="1"/>
    <col min="23" max="24" width="1.875" style="5" customWidth="1"/>
    <col min="25" max="27" width="1.5" style="5" customWidth="1"/>
    <col min="28" max="28" width="0.5" style="5" customWidth="1"/>
    <col min="29" max="30" width="1.5" style="5" customWidth="1"/>
    <col min="31" max="32" width="1.875" style="5" customWidth="1"/>
    <col min="33" max="35" width="1.5" style="5" customWidth="1"/>
    <col min="36" max="36" width="0.375" style="5" customWidth="1"/>
    <col min="37" max="38" width="1.5" style="5" customWidth="1"/>
    <col min="39" max="40" width="1.875" style="5" customWidth="1"/>
    <col min="41" max="43" width="1.625" style="5" customWidth="1"/>
    <col min="44" max="44" width="0.625" style="5" customWidth="1"/>
    <col min="45" max="46" width="1.625" style="5" customWidth="1"/>
    <col min="47" max="48" width="1.875" style="5" customWidth="1"/>
    <col min="49" max="51" width="1.5" style="5" customWidth="1"/>
    <col min="52" max="52" width="0.75" style="5" customWidth="1"/>
    <col min="53" max="54" width="1.625" style="5" customWidth="1"/>
    <col min="55" max="56" width="1.875" style="5" customWidth="1"/>
    <col min="57" max="59" width="1.5" style="5" customWidth="1"/>
    <col min="60" max="60" width="7.625" style="5" customWidth="1"/>
    <col min="61" max="61" width="3.125" style="5" customWidth="1"/>
    <col min="62" max="16384" width="1.875" style="5"/>
  </cols>
  <sheetData>
    <row r="1" spans="1:97" ht="29.25" customHeight="1"/>
    <row r="2" spans="1:97" s="13" customFormat="1" ht="12" customHeight="1">
      <c r="B2" s="614" t="s">
        <v>1281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  <c r="AH2" s="614"/>
      <c r="AI2" s="614"/>
      <c r="AJ2" s="614"/>
      <c r="AK2" s="614"/>
      <c r="AL2" s="614"/>
      <c r="AM2" s="614"/>
      <c r="AN2" s="614"/>
      <c r="AO2" s="614"/>
      <c r="AP2" s="614"/>
      <c r="AQ2" s="614"/>
      <c r="AR2" s="614"/>
      <c r="AS2" s="614"/>
      <c r="AT2" s="614"/>
      <c r="AU2" s="614"/>
      <c r="AV2" s="614"/>
      <c r="AW2" s="614"/>
      <c r="AX2" s="614"/>
      <c r="AY2" s="614"/>
      <c r="AZ2" s="614"/>
      <c r="BA2" s="614"/>
      <c r="BB2" s="614"/>
      <c r="BC2" s="614"/>
      <c r="BD2" s="614"/>
      <c r="BE2" s="614"/>
      <c r="BF2" s="614"/>
      <c r="BG2" s="614"/>
      <c r="BH2" s="614"/>
      <c r="BI2" s="614"/>
      <c r="BJ2" s="614"/>
      <c r="BK2" s="614"/>
      <c r="BL2" s="614"/>
      <c r="BM2" s="614"/>
      <c r="BN2" s="614"/>
      <c r="BO2" s="277"/>
      <c r="BP2" s="277"/>
      <c r="BQ2" s="277"/>
      <c r="BR2" s="277"/>
      <c r="BS2" s="277"/>
      <c r="BT2" s="277"/>
      <c r="BU2" s="277"/>
      <c r="BV2" s="277"/>
      <c r="BW2" s="277"/>
    </row>
    <row r="3" spans="1:97" s="13" customFormat="1" ht="30.75" customHeight="1"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4"/>
      <c r="BJ3" s="614"/>
      <c r="BK3" s="614"/>
      <c r="BL3" s="614"/>
      <c r="BM3" s="614"/>
      <c r="BN3" s="614"/>
      <c r="BO3" s="277"/>
      <c r="BP3" s="277"/>
      <c r="BQ3" s="277"/>
      <c r="BR3" s="277"/>
      <c r="BS3" s="277"/>
      <c r="BT3" s="277"/>
      <c r="BU3" s="277"/>
      <c r="BV3" s="277"/>
      <c r="BW3" s="277"/>
    </row>
    <row r="4" spans="1:97" s="13" customFormat="1" ht="46.5" customHeight="1">
      <c r="B4" s="45"/>
      <c r="C4" s="45"/>
      <c r="D4" s="615" t="s">
        <v>1290</v>
      </c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  <c r="AU4" s="615"/>
      <c r="AV4" s="615"/>
      <c r="AW4" s="615"/>
      <c r="AX4" s="615"/>
      <c r="AY4" s="615"/>
      <c r="AZ4" s="615"/>
      <c r="BA4" s="615"/>
      <c r="BB4" s="615"/>
      <c r="BC4" s="615"/>
      <c r="BD4" s="615"/>
      <c r="BE4" s="615"/>
      <c r="BF4" s="615"/>
      <c r="BG4" s="615"/>
      <c r="BH4" s="615"/>
      <c r="BI4" s="615"/>
      <c r="BJ4" s="615"/>
      <c r="BK4" s="615"/>
      <c r="BL4" s="615"/>
      <c r="BM4" s="278"/>
      <c r="BN4" s="278"/>
      <c r="BO4" s="278"/>
      <c r="BP4" s="278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</row>
    <row r="5" spans="1:97" ht="46.5" customHeight="1">
      <c r="B5" s="255"/>
      <c r="C5" s="255"/>
      <c r="D5" s="256"/>
      <c r="E5" s="616" t="s">
        <v>1315</v>
      </c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</row>
    <row r="6" spans="1:97" ht="12" customHeight="1">
      <c r="B6" s="437" t="s">
        <v>1319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</row>
    <row r="7" spans="1:97" ht="22.5" customHeight="1" thickBot="1"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</row>
    <row r="8" spans="1:97" ht="18.75" customHeight="1">
      <c r="A8" s="7"/>
      <c r="B8" s="476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42"/>
      <c r="T8" s="439" t="str">
        <f>E12</f>
        <v>永松</v>
      </c>
      <c r="U8" s="440"/>
      <c r="V8" s="440"/>
      <c r="W8" s="440"/>
      <c r="X8" s="440"/>
      <c r="Y8" s="440"/>
      <c r="Z8" s="440"/>
      <c r="AA8" s="441"/>
      <c r="AB8" s="430" t="str">
        <f>E16</f>
        <v>福永</v>
      </c>
      <c r="AC8" s="431"/>
      <c r="AD8" s="431"/>
      <c r="AE8" s="431"/>
      <c r="AF8" s="431"/>
      <c r="AG8" s="431"/>
      <c r="AH8" s="431"/>
      <c r="AI8" s="431"/>
      <c r="AJ8" s="430" t="str">
        <f>E20</f>
        <v>西山</v>
      </c>
      <c r="AK8" s="431"/>
      <c r="AL8" s="431"/>
      <c r="AM8" s="431"/>
      <c r="AN8" s="431"/>
      <c r="AO8" s="431"/>
      <c r="AP8" s="431"/>
      <c r="AQ8" s="442"/>
      <c r="AR8" s="431" t="str">
        <f>E24</f>
        <v>姫井</v>
      </c>
      <c r="AS8" s="431"/>
      <c r="AT8" s="431"/>
      <c r="AU8" s="431"/>
      <c r="AV8" s="431"/>
      <c r="AW8" s="431"/>
      <c r="AX8" s="431"/>
      <c r="AY8" s="442"/>
      <c r="AZ8" s="431" t="str">
        <f>E28</f>
        <v>大脇</v>
      </c>
      <c r="BA8" s="431"/>
      <c r="BB8" s="431"/>
      <c r="BC8" s="431"/>
      <c r="BD8" s="431"/>
      <c r="BE8" s="431"/>
      <c r="BF8" s="431"/>
      <c r="BG8" s="443"/>
      <c r="BH8" s="444" t="str">
        <f>IF(BH14&lt;&gt;"","取得","")</f>
        <v/>
      </c>
      <c r="BI8" s="16"/>
      <c r="BJ8" s="440" t="s">
        <v>1</v>
      </c>
      <c r="BK8" s="440"/>
      <c r="BL8" s="440"/>
      <c r="BM8" s="440"/>
      <c r="BN8" s="440"/>
      <c r="BO8" s="446"/>
    </row>
    <row r="9" spans="1:97" ht="18.75" customHeight="1">
      <c r="A9" s="7"/>
      <c r="B9" s="476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42"/>
      <c r="T9" s="430"/>
      <c r="U9" s="431"/>
      <c r="V9" s="431"/>
      <c r="W9" s="431"/>
      <c r="X9" s="431"/>
      <c r="Y9" s="431"/>
      <c r="Z9" s="431"/>
      <c r="AA9" s="442"/>
      <c r="AB9" s="430"/>
      <c r="AC9" s="431"/>
      <c r="AD9" s="431"/>
      <c r="AE9" s="431"/>
      <c r="AF9" s="431"/>
      <c r="AG9" s="431"/>
      <c r="AH9" s="431"/>
      <c r="AI9" s="431"/>
      <c r="AJ9" s="430"/>
      <c r="AK9" s="431"/>
      <c r="AL9" s="431"/>
      <c r="AM9" s="431"/>
      <c r="AN9" s="431"/>
      <c r="AO9" s="431"/>
      <c r="AP9" s="431"/>
      <c r="AQ9" s="442"/>
      <c r="AR9" s="431"/>
      <c r="AS9" s="431"/>
      <c r="AT9" s="431"/>
      <c r="AU9" s="431"/>
      <c r="AV9" s="431"/>
      <c r="AW9" s="431"/>
      <c r="AX9" s="431"/>
      <c r="AY9" s="442"/>
      <c r="AZ9" s="431"/>
      <c r="BA9" s="431"/>
      <c r="BB9" s="431"/>
      <c r="BC9" s="431"/>
      <c r="BD9" s="431"/>
      <c r="BE9" s="431"/>
      <c r="BF9" s="431"/>
      <c r="BG9" s="443"/>
      <c r="BH9" s="445"/>
      <c r="BJ9" s="431"/>
      <c r="BK9" s="431"/>
      <c r="BL9" s="431"/>
      <c r="BM9" s="431"/>
      <c r="BN9" s="431"/>
      <c r="BO9" s="447"/>
    </row>
    <row r="10" spans="1:97" ht="18.75" customHeight="1">
      <c r="A10" s="7"/>
      <c r="B10" s="476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42"/>
      <c r="T10" s="430" t="str">
        <f>N12</f>
        <v>田中</v>
      </c>
      <c r="U10" s="431"/>
      <c r="V10" s="431"/>
      <c r="W10" s="431"/>
      <c r="X10" s="431"/>
      <c r="Y10" s="431"/>
      <c r="Z10" s="431"/>
      <c r="AA10" s="442"/>
      <c r="AB10" s="430" t="str">
        <f>N16</f>
        <v>堀部</v>
      </c>
      <c r="AC10" s="431"/>
      <c r="AD10" s="431"/>
      <c r="AE10" s="431"/>
      <c r="AF10" s="431"/>
      <c r="AG10" s="431"/>
      <c r="AH10" s="431"/>
      <c r="AI10" s="431"/>
      <c r="AJ10" s="430" t="str">
        <f>N20</f>
        <v>三原</v>
      </c>
      <c r="AK10" s="431"/>
      <c r="AL10" s="431"/>
      <c r="AM10" s="431"/>
      <c r="AN10" s="431"/>
      <c r="AO10" s="431"/>
      <c r="AP10" s="431"/>
      <c r="AQ10" s="442"/>
      <c r="AR10" s="431" t="str">
        <f>N24</f>
        <v>山岡</v>
      </c>
      <c r="AS10" s="431"/>
      <c r="AT10" s="431"/>
      <c r="AU10" s="431"/>
      <c r="AV10" s="431"/>
      <c r="AW10" s="431"/>
      <c r="AX10" s="431"/>
      <c r="AY10" s="442"/>
      <c r="AZ10" s="431" t="str">
        <f>N28</f>
        <v>村川</v>
      </c>
      <c r="BA10" s="431"/>
      <c r="BB10" s="431"/>
      <c r="BC10" s="431"/>
      <c r="BD10" s="431"/>
      <c r="BE10" s="431"/>
      <c r="BF10" s="431"/>
      <c r="BG10" s="443"/>
      <c r="BH10" s="445" t="str">
        <f>IF(BH14&lt;&gt;"","ゲーム率","")</f>
        <v/>
      </c>
      <c r="BI10" s="431"/>
      <c r="BJ10" s="431" t="s">
        <v>2</v>
      </c>
      <c r="BK10" s="431"/>
      <c r="BL10" s="431"/>
      <c r="BM10" s="431"/>
      <c r="BN10" s="431"/>
      <c r="BO10" s="447"/>
    </row>
    <row r="11" spans="1:97" ht="18.75" customHeight="1">
      <c r="A11" s="7"/>
      <c r="B11" s="480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50"/>
      <c r="T11" s="448"/>
      <c r="U11" s="449"/>
      <c r="V11" s="449"/>
      <c r="W11" s="449"/>
      <c r="X11" s="449"/>
      <c r="Y11" s="449"/>
      <c r="Z11" s="449"/>
      <c r="AA11" s="450"/>
      <c r="AB11" s="448"/>
      <c r="AC11" s="449"/>
      <c r="AD11" s="449"/>
      <c r="AE11" s="449"/>
      <c r="AF11" s="449"/>
      <c r="AG11" s="449"/>
      <c r="AH11" s="449"/>
      <c r="AI11" s="449"/>
      <c r="AJ11" s="448"/>
      <c r="AK11" s="449"/>
      <c r="AL11" s="449"/>
      <c r="AM11" s="449"/>
      <c r="AN11" s="449"/>
      <c r="AO11" s="449"/>
      <c r="AP11" s="449"/>
      <c r="AQ11" s="450"/>
      <c r="AR11" s="449"/>
      <c r="AS11" s="449"/>
      <c r="AT11" s="449"/>
      <c r="AU11" s="449"/>
      <c r="AV11" s="449"/>
      <c r="AW11" s="449"/>
      <c r="AX11" s="449"/>
      <c r="AY11" s="450"/>
      <c r="AZ11" s="449"/>
      <c r="BA11" s="449"/>
      <c r="BB11" s="449"/>
      <c r="BC11" s="449"/>
      <c r="BD11" s="449"/>
      <c r="BE11" s="449"/>
      <c r="BF11" s="449"/>
      <c r="BG11" s="451"/>
      <c r="BH11" s="452"/>
      <c r="BI11" s="449"/>
      <c r="BJ11" s="449"/>
      <c r="BK11" s="449"/>
      <c r="BL11" s="449"/>
      <c r="BM11" s="449"/>
      <c r="BN11" s="449"/>
      <c r="BO11" s="453"/>
    </row>
    <row r="12" spans="1:97" s="4" customFormat="1" ht="18.75" customHeight="1">
      <c r="A12" s="257"/>
      <c r="B12" s="429" t="s">
        <v>1282</v>
      </c>
      <c r="C12" s="429"/>
      <c r="D12" s="429"/>
      <c r="E12" s="415" t="str">
        <f>IF(B12="ここに","",VLOOKUP(B12,登録ナンバー!$A$1:$C$620,2,0))</f>
        <v>永松</v>
      </c>
      <c r="F12" s="415"/>
      <c r="G12" s="415"/>
      <c r="H12" s="415"/>
      <c r="I12" s="415"/>
      <c r="J12" s="415" t="s">
        <v>4</v>
      </c>
      <c r="K12" s="415" t="s">
        <v>3</v>
      </c>
      <c r="L12" s="415"/>
      <c r="M12" s="415"/>
      <c r="N12" s="415" t="s">
        <v>1283</v>
      </c>
      <c r="O12" s="415"/>
      <c r="P12" s="415"/>
      <c r="Q12" s="415"/>
      <c r="R12" s="416"/>
      <c r="S12" s="345"/>
      <c r="T12" s="574" t="s">
        <v>1325</v>
      </c>
      <c r="U12" s="575"/>
      <c r="V12" s="575"/>
      <c r="W12" s="575"/>
      <c r="X12" s="575"/>
      <c r="Y12" s="575"/>
      <c r="Z12" s="575"/>
      <c r="AA12" s="576"/>
      <c r="AB12" s="519" t="s">
        <v>1329</v>
      </c>
      <c r="AC12" s="507"/>
      <c r="AD12" s="507"/>
      <c r="AE12" s="507" t="s">
        <v>5</v>
      </c>
      <c r="AF12" s="507"/>
      <c r="AG12" s="507">
        <v>4</v>
      </c>
      <c r="AH12" s="507"/>
      <c r="AI12" s="507"/>
      <c r="AJ12" s="519" t="s">
        <v>1329</v>
      </c>
      <c r="AK12" s="507"/>
      <c r="AL12" s="507"/>
      <c r="AM12" s="507" t="s">
        <v>5</v>
      </c>
      <c r="AN12" s="507"/>
      <c r="AO12" s="507">
        <v>3</v>
      </c>
      <c r="AP12" s="507"/>
      <c r="AQ12" s="508"/>
      <c r="AR12" s="507" t="s">
        <v>1329</v>
      </c>
      <c r="AS12" s="507"/>
      <c r="AT12" s="507"/>
      <c r="AU12" s="507" t="s">
        <v>5</v>
      </c>
      <c r="AV12" s="507"/>
      <c r="AW12" s="507">
        <v>0</v>
      </c>
      <c r="AX12" s="507"/>
      <c r="AY12" s="508"/>
      <c r="AZ12" s="507" t="s">
        <v>1329</v>
      </c>
      <c r="BA12" s="507"/>
      <c r="BB12" s="507"/>
      <c r="BC12" s="507" t="s">
        <v>5</v>
      </c>
      <c r="BD12" s="507"/>
      <c r="BE12" s="507">
        <v>0</v>
      </c>
      <c r="BF12" s="507"/>
      <c r="BG12" s="513"/>
      <c r="BH12" s="515" t="str">
        <f>IF(OR(AND(BI12=2,COUNTIF($BI$12:$BK$29,2)=2),AND(BI12=1,COUNTIF($BI$12:$BK$29,1)=2),AND(BI12=3,COUNTIF($BI$12:$BK$29,3)=2)),"直接対決","")</f>
        <v/>
      </c>
      <c r="BI12" s="517" t="s">
        <v>1349</v>
      </c>
      <c r="BJ12" s="517"/>
      <c r="BK12" s="517"/>
      <c r="BL12" s="495" t="s">
        <v>1335</v>
      </c>
      <c r="BM12" s="495"/>
      <c r="BN12" s="495"/>
      <c r="BO12" s="496"/>
    </row>
    <row r="13" spans="1:97" s="4" customFormat="1" ht="18.75" customHeight="1">
      <c r="A13" s="257"/>
      <c r="B13" s="431"/>
      <c r="C13" s="431"/>
      <c r="D13" s="431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8"/>
      <c r="S13" s="346"/>
      <c r="T13" s="577"/>
      <c r="U13" s="578"/>
      <c r="V13" s="578"/>
      <c r="W13" s="578"/>
      <c r="X13" s="578"/>
      <c r="Y13" s="578"/>
      <c r="Z13" s="578"/>
      <c r="AA13" s="579"/>
      <c r="AB13" s="520"/>
      <c r="AC13" s="509"/>
      <c r="AD13" s="509"/>
      <c r="AE13" s="509"/>
      <c r="AF13" s="509"/>
      <c r="AG13" s="509"/>
      <c r="AH13" s="509"/>
      <c r="AI13" s="509"/>
      <c r="AJ13" s="520"/>
      <c r="AK13" s="509"/>
      <c r="AL13" s="509"/>
      <c r="AM13" s="509"/>
      <c r="AN13" s="509"/>
      <c r="AO13" s="509"/>
      <c r="AP13" s="509"/>
      <c r="AQ13" s="510"/>
      <c r="AR13" s="509"/>
      <c r="AS13" s="509"/>
      <c r="AT13" s="509"/>
      <c r="AU13" s="509"/>
      <c r="AV13" s="509"/>
      <c r="AW13" s="509"/>
      <c r="AX13" s="509"/>
      <c r="AY13" s="510"/>
      <c r="AZ13" s="509"/>
      <c r="BA13" s="509"/>
      <c r="BB13" s="509"/>
      <c r="BC13" s="509"/>
      <c r="BD13" s="509"/>
      <c r="BE13" s="509"/>
      <c r="BF13" s="509"/>
      <c r="BG13" s="514"/>
      <c r="BH13" s="516"/>
      <c r="BI13" s="518"/>
      <c r="BJ13" s="518"/>
      <c r="BK13" s="518"/>
      <c r="BL13" s="497"/>
      <c r="BM13" s="497"/>
      <c r="BN13" s="497"/>
      <c r="BO13" s="498"/>
    </row>
    <row r="14" spans="1:97" ht="18.75" customHeight="1">
      <c r="A14" s="7"/>
      <c r="B14" s="476" t="s">
        <v>6</v>
      </c>
      <c r="C14" s="431"/>
      <c r="D14" s="431"/>
      <c r="E14" s="417" t="str">
        <f>IF(B12="ここに","",VLOOKUP(B12,[1]登録ナンバー!$A$1:$D$620,4,0))</f>
        <v>Kテニス</v>
      </c>
      <c r="F14" s="417"/>
      <c r="G14" s="417"/>
      <c r="H14" s="417"/>
      <c r="I14" s="417"/>
      <c r="J14" s="319"/>
      <c r="K14" s="417" t="s">
        <v>6</v>
      </c>
      <c r="L14" s="417"/>
      <c r="M14" s="417"/>
      <c r="N14" s="417" t="s">
        <v>796</v>
      </c>
      <c r="O14" s="417"/>
      <c r="P14" s="417"/>
      <c r="Q14" s="417"/>
      <c r="R14" s="418"/>
      <c r="S14" s="346"/>
      <c r="T14" s="577"/>
      <c r="U14" s="578"/>
      <c r="V14" s="578"/>
      <c r="W14" s="578"/>
      <c r="X14" s="578"/>
      <c r="Y14" s="578"/>
      <c r="Z14" s="578"/>
      <c r="AA14" s="579"/>
      <c r="AB14" s="520"/>
      <c r="AC14" s="509"/>
      <c r="AD14" s="509"/>
      <c r="AE14" s="509"/>
      <c r="AF14" s="509"/>
      <c r="AG14" s="509"/>
      <c r="AH14" s="509"/>
      <c r="AI14" s="509"/>
      <c r="AJ14" s="520"/>
      <c r="AK14" s="509"/>
      <c r="AL14" s="509"/>
      <c r="AM14" s="509"/>
      <c r="AN14" s="509"/>
      <c r="AO14" s="509"/>
      <c r="AP14" s="509"/>
      <c r="AQ14" s="510"/>
      <c r="AR14" s="509"/>
      <c r="AS14" s="509"/>
      <c r="AT14" s="509"/>
      <c r="AU14" s="509"/>
      <c r="AV14" s="509"/>
      <c r="AW14" s="509"/>
      <c r="AX14" s="509"/>
      <c r="AY14" s="510"/>
      <c r="AZ14" s="509"/>
      <c r="BA14" s="509"/>
      <c r="BB14" s="509"/>
      <c r="BC14" s="509"/>
      <c r="BD14" s="509"/>
      <c r="BE14" s="509"/>
      <c r="BF14" s="509"/>
      <c r="BG14" s="514"/>
      <c r="BH14" s="505" t="str">
        <f>IF(OR(COUNTIF(BI12:BK29,2)&gt;=3,COUNTIF(BI12:BK29,1)&gt;=3),(AR15+AB15+AJ15+AZ15)/(AR15+AG12+AW12+AO12+BE12+AZ15+AB15+AJ15),"")</f>
        <v/>
      </c>
      <c r="BI14" s="572"/>
      <c r="BJ14" s="572"/>
      <c r="BK14" s="572"/>
      <c r="BL14" s="499" t="s">
        <v>1336</v>
      </c>
      <c r="BM14" s="499"/>
      <c r="BN14" s="499"/>
      <c r="BO14" s="500"/>
    </row>
    <row r="15" spans="1:97" ht="5.25" hidden="1" customHeight="1">
      <c r="A15" s="7"/>
      <c r="B15" s="476"/>
      <c r="C15" s="431"/>
      <c r="D15" s="431"/>
      <c r="E15" s="319"/>
      <c r="F15" s="319"/>
      <c r="G15" s="319"/>
      <c r="H15" s="319"/>
      <c r="I15" s="319"/>
      <c r="J15" s="319"/>
      <c r="K15" s="571"/>
      <c r="L15" s="417"/>
      <c r="M15" s="417"/>
      <c r="N15" s="319"/>
      <c r="O15" s="319"/>
      <c r="P15" s="319"/>
      <c r="Q15" s="321"/>
      <c r="R15" s="322"/>
      <c r="S15" s="347"/>
      <c r="T15" s="580"/>
      <c r="U15" s="581"/>
      <c r="V15" s="581"/>
      <c r="W15" s="581"/>
      <c r="X15" s="581"/>
      <c r="Y15" s="581"/>
      <c r="Z15" s="581"/>
      <c r="AA15" s="582"/>
      <c r="AB15" s="348" t="str">
        <f>IF(AB12="⑦","7",IF(AB12="⑥","6",AB12))</f>
        <v>➅</v>
      </c>
      <c r="AC15" s="349"/>
      <c r="AD15" s="349"/>
      <c r="AE15" s="349"/>
      <c r="AF15" s="349"/>
      <c r="AG15" s="349"/>
      <c r="AH15" s="349"/>
      <c r="AI15" s="349"/>
      <c r="AJ15" s="348" t="str">
        <f>IF(AJ12="⑦","7",IF(AJ12="⑥","6",AJ12))</f>
        <v>➅</v>
      </c>
      <c r="AK15" s="349"/>
      <c r="AL15" s="349"/>
      <c r="AM15" s="349"/>
      <c r="AN15" s="349"/>
      <c r="AO15" s="349"/>
      <c r="AP15" s="349"/>
      <c r="AQ15" s="350"/>
      <c r="AR15" s="349" t="str">
        <f>IF(AR12="⑦","7",IF(AR12="⑥","6",AR12))</f>
        <v>➅</v>
      </c>
      <c r="AS15" s="349"/>
      <c r="AT15" s="349"/>
      <c r="AU15" s="349"/>
      <c r="AV15" s="349"/>
      <c r="AW15" s="349"/>
      <c r="AX15" s="349"/>
      <c r="AY15" s="350"/>
      <c r="AZ15" s="349" t="str">
        <f>IF(AZ12="⑦","7",IF(AZ12="⑥","6",AZ12))</f>
        <v>➅</v>
      </c>
      <c r="BA15" s="349"/>
      <c r="BB15" s="349"/>
      <c r="BC15" s="349"/>
      <c r="BD15" s="349"/>
      <c r="BE15" s="349"/>
      <c r="BF15" s="349"/>
      <c r="BG15" s="350"/>
      <c r="BH15" s="506"/>
      <c r="BI15" s="573"/>
      <c r="BJ15" s="573"/>
      <c r="BK15" s="573"/>
      <c r="BL15" s="501"/>
      <c r="BM15" s="501"/>
      <c r="BN15" s="501"/>
      <c r="BO15" s="502"/>
    </row>
    <row r="16" spans="1:97" ht="18.75" customHeight="1">
      <c r="A16" s="7"/>
      <c r="B16" s="429" t="s">
        <v>1286</v>
      </c>
      <c r="C16" s="429"/>
      <c r="D16" s="429"/>
      <c r="E16" s="478" t="str">
        <f>IF(B16="ここに","",VLOOKUP(B16,登録ナンバー!$A$1:$C$620,2,0))</f>
        <v>福永</v>
      </c>
      <c r="F16" s="478"/>
      <c r="G16" s="478"/>
      <c r="H16" s="478"/>
      <c r="I16" s="478"/>
      <c r="J16" s="478" t="s">
        <v>4</v>
      </c>
      <c r="K16" s="478" t="s">
        <v>1287</v>
      </c>
      <c r="L16" s="478"/>
      <c r="M16" s="478"/>
      <c r="N16" s="478" t="s">
        <v>1321</v>
      </c>
      <c r="O16" s="478"/>
      <c r="P16" s="478"/>
      <c r="Q16" s="478"/>
      <c r="R16" s="584"/>
      <c r="S16" s="351"/>
      <c r="T16" s="478">
        <f>IF(AG12="","",IF(AND(AG12=6,AB12&lt;&gt;"⑦"),"⑥",IF(AG12=7,"⑦",AG12)))</f>
        <v>4</v>
      </c>
      <c r="U16" s="478"/>
      <c r="V16" s="478"/>
      <c r="W16" s="478" t="s">
        <v>5</v>
      </c>
      <c r="X16" s="478"/>
      <c r="Y16" s="478">
        <v>6</v>
      </c>
      <c r="Z16" s="478"/>
      <c r="AA16" s="584"/>
      <c r="AB16" s="585"/>
      <c r="AC16" s="586"/>
      <c r="AD16" s="586"/>
      <c r="AE16" s="586"/>
      <c r="AF16" s="586"/>
      <c r="AG16" s="586"/>
      <c r="AH16" s="586"/>
      <c r="AI16" s="586"/>
      <c r="AJ16" s="493" t="s">
        <v>1350</v>
      </c>
      <c r="AK16" s="433"/>
      <c r="AL16" s="433"/>
      <c r="AM16" s="433" t="s">
        <v>5</v>
      </c>
      <c r="AN16" s="433"/>
      <c r="AO16" s="433">
        <v>5</v>
      </c>
      <c r="AP16" s="433"/>
      <c r="AQ16" s="463"/>
      <c r="AR16" s="433" t="s">
        <v>1329</v>
      </c>
      <c r="AS16" s="433"/>
      <c r="AT16" s="433"/>
      <c r="AU16" s="433" t="s">
        <v>5</v>
      </c>
      <c r="AV16" s="433"/>
      <c r="AW16" s="433">
        <v>3</v>
      </c>
      <c r="AX16" s="433"/>
      <c r="AY16" s="463"/>
      <c r="AZ16" s="433" t="s">
        <v>1329</v>
      </c>
      <c r="BA16" s="433"/>
      <c r="BB16" s="433"/>
      <c r="BC16" s="433" t="s">
        <v>5</v>
      </c>
      <c r="BD16" s="433"/>
      <c r="BE16" s="433">
        <v>1</v>
      </c>
      <c r="BF16" s="433"/>
      <c r="BG16" s="487"/>
      <c r="BH16" s="489" t="str">
        <f>IF(OR(AND(BI16=2,COUNTIF($BI$12:$BK$29,2)=2),AND(BI16=1,COUNTIF($BI$12:$BK$29,1)=2),AND(BI16=3,COUNTIF($BI$12:$BK$29,3)=2)),"直接対決","")</f>
        <v/>
      </c>
      <c r="BI16" s="491" t="s">
        <v>1334</v>
      </c>
      <c r="BJ16" s="491"/>
      <c r="BK16" s="491"/>
      <c r="BL16" s="465" t="s">
        <v>1341</v>
      </c>
      <c r="BM16" s="465"/>
      <c r="BN16" s="465"/>
      <c r="BO16" s="466"/>
    </row>
    <row r="17" spans="1:67" ht="18.75" customHeight="1">
      <c r="A17" s="7"/>
      <c r="B17" s="431"/>
      <c r="C17" s="431"/>
      <c r="D17" s="431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482"/>
      <c r="S17" s="352"/>
      <c r="T17" s="583"/>
      <c r="U17" s="583"/>
      <c r="V17" s="583"/>
      <c r="W17" s="583"/>
      <c r="X17" s="583"/>
      <c r="Y17" s="583"/>
      <c r="Z17" s="583"/>
      <c r="AA17" s="482"/>
      <c r="AB17" s="587"/>
      <c r="AC17" s="588"/>
      <c r="AD17" s="588"/>
      <c r="AE17" s="588"/>
      <c r="AF17" s="588"/>
      <c r="AG17" s="588"/>
      <c r="AH17" s="588"/>
      <c r="AI17" s="588"/>
      <c r="AJ17" s="494"/>
      <c r="AK17" s="434"/>
      <c r="AL17" s="434"/>
      <c r="AM17" s="434"/>
      <c r="AN17" s="434"/>
      <c r="AO17" s="434"/>
      <c r="AP17" s="434"/>
      <c r="AQ17" s="464"/>
      <c r="AR17" s="434"/>
      <c r="AS17" s="434"/>
      <c r="AT17" s="434"/>
      <c r="AU17" s="434"/>
      <c r="AV17" s="434"/>
      <c r="AW17" s="434"/>
      <c r="AX17" s="434"/>
      <c r="AY17" s="464"/>
      <c r="AZ17" s="434"/>
      <c r="BA17" s="434"/>
      <c r="BB17" s="434"/>
      <c r="BC17" s="434"/>
      <c r="BD17" s="434"/>
      <c r="BE17" s="434"/>
      <c r="BF17" s="434"/>
      <c r="BG17" s="488"/>
      <c r="BH17" s="490"/>
      <c r="BI17" s="492"/>
      <c r="BJ17" s="492"/>
      <c r="BK17" s="492"/>
      <c r="BL17" s="467"/>
      <c r="BM17" s="467"/>
      <c r="BN17" s="467"/>
      <c r="BO17" s="468"/>
    </row>
    <row r="18" spans="1:67" ht="18.75" customHeight="1">
      <c r="A18" s="7"/>
      <c r="B18" s="431" t="s">
        <v>6</v>
      </c>
      <c r="C18" s="431"/>
      <c r="D18" s="431"/>
      <c r="E18" s="583" t="str">
        <f>IF(B16="ここに","",VLOOKUP(B16,登録ナンバー!$A$1:$D$620,4,0))</f>
        <v>Kテニス</v>
      </c>
      <c r="F18" s="583"/>
      <c r="G18" s="583"/>
      <c r="H18" s="583"/>
      <c r="I18" s="583"/>
      <c r="J18" s="353"/>
      <c r="K18" s="583" t="s">
        <v>6</v>
      </c>
      <c r="L18" s="583"/>
      <c r="M18" s="583"/>
      <c r="N18" s="583" t="str">
        <f>IF(K16="ここに","",VLOOKUP(K16,[1]登録ナンバー!$A$1:$D$620,4,0))</f>
        <v>プラチナ</v>
      </c>
      <c r="O18" s="583"/>
      <c r="P18" s="583"/>
      <c r="Q18" s="583"/>
      <c r="R18" s="482"/>
      <c r="S18" s="352"/>
      <c r="T18" s="583"/>
      <c r="U18" s="583"/>
      <c r="V18" s="583"/>
      <c r="W18" s="583"/>
      <c r="X18" s="583"/>
      <c r="Y18" s="583"/>
      <c r="Z18" s="583"/>
      <c r="AA18" s="482"/>
      <c r="AB18" s="587"/>
      <c r="AC18" s="588"/>
      <c r="AD18" s="588"/>
      <c r="AE18" s="588"/>
      <c r="AF18" s="588"/>
      <c r="AG18" s="588"/>
      <c r="AH18" s="588"/>
      <c r="AI18" s="588"/>
      <c r="AJ18" s="494"/>
      <c r="AK18" s="434"/>
      <c r="AL18" s="434"/>
      <c r="AM18" s="434"/>
      <c r="AN18" s="434"/>
      <c r="AO18" s="434"/>
      <c r="AP18" s="434"/>
      <c r="AQ18" s="464"/>
      <c r="AR18" s="434"/>
      <c r="AS18" s="434"/>
      <c r="AT18" s="434"/>
      <c r="AU18" s="434"/>
      <c r="AV18" s="434"/>
      <c r="AW18" s="434"/>
      <c r="AX18" s="434"/>
      <c r="AY18" s="464"/>
      <c r="AZ18" s="434"/>
      <c r="BA18" s="434"/>
      <c r="BB18" s="434"/>
      <c r="BC18" s="434"/>
      <c r="BD18" s="434"/>
      <c r="BE18" s="434"/>
      <c r="BF18" s="434"/>
      <c r="BG18" s="488"/>
      <c r="BH18" s="483" t="str">
        <f>IF(OR(COUNTIF(BI12:BK30,2)&gt;=3,COUNTIF(BI12:BK30,1)&gt;=3),(AR19+T19+AJ19+AZ19)/(AR19+Y16+AW16+AO16+BE16+AZ19+T19+AJ19),"")</f>
        <v/>
      </c>
      <c r="BI18" s="583"/>
      <c r="BJ18" s="583"/>
      <c r="BK18" s="583"/>
      <c r="BL18" s="469" t="s">
        <v>1342</v>
      </c>
      <c r="BM18" s="469"/>
      <c r="BN18" s="469"/>
      <c r="BO18" s="470"/>
    </row>
    <row r="19" spans="1:67" ht="4.5" hidden="1" customHeight="1">
      <c r="A19" s="7"/>
      <c r="B19" s="431"/>
      <c r="C19" s="431"/>
      <c r="D19" s="431"/>
      <c r="E19" s="353"/>
      <c r="F19" s="353"/>
      <c r="G19" s="353"/>
      <c r="H19" s="353"/>
      <c r="I19" s="353"/>
      <c r="J19" s="353"/>
      <c r="K19" s="591"/>
      <c r="L19" s="583"/>
      <c r="M19" s="583"/>
      <c r="N19" s="353"/>
      <c r="O19" s="353"/>
      <c r="P19" s="353"/>
      <c r="Q19" s="354"/>
      <c r="R19" s="355"/>
      <c r="S19" s="356"/>
      <c r="T19" s="357">
        <f>IF(T16="⑦","7",IF(T16="⑥","6",T16))</f>
        <v>4</v>
      </c>
      <c r="U19" s="358"/>
      <c r="V19" s="358"/>
      <c r="W19" s="358"/>
      <c r="X19" s="358"/>
      <c r="Y19" s="358"/>
      <c r="Z19" s="358"/>
      <c r="AA19" s="359"/>
      <c r="AB19" s="589"/>
      <c r="AC19" s="590"/>
      <c r="AD19" s="590"/>
      <c r="AE19" s="590"/>
      <c r="AF19" s="590"/>
      <c r="AG19" s="590"/>
      <c r="AH19" s="590"/>
      <c r="AI19" s="590"/>
      <c r="AJ19" s="360" t="str">
        <f>IF(AJ16="⑦","7",IF(AJ16="⑥","6",AJ16))</f>
        <v>7</v>
      </c>
      <c r="AK19" s="357"/>
      <c r="AL19" s="357"/>
      <c r="AM19" s="357"/>
      <c r="AN19" s="357"/>
      <c r="AO19" s="357"/>
      <c r="AP19" s="357"/>
      <c r="AQ19" s="361"/>
      <c r="AR19" s="357" t="str">
        <f>IF(AR16="⑦","7",IF(AR16="⑥","6",AR16))</f>
        <v>➅</v>
      </c>
      <c r="AS19" s="357"/>
      <c r="AT19" s="357"/>
      <c r="AU19" s="357"/>
      <c r="AV19" s="357"/>
      <c r="AW19" s="357"/>
      <c r="AX19" s="357"/>
      <c r="AY19" s="361"/>
      <c r="AZ19" s="357" t="str">
        <f>IF(AZ16="⑦","7",IF(AZ16="⑥","6",AZ16))</f>
        <v>➅</v>
      </c>
      <c r="BA19" s="357"/>
      <c r="BB19" s="357"/>
      <c r="BC19" s="357"/>
      <c r="BD19" s="357"/>
      <c r="BE19" s="357"/>
      <c r="BF19" s="357"/>
      <c r="BG19" s="362"/>
      <c r="BH19" s="484"/>
      <c r="BI19" s="481"/>
      <c r="BJ19" s="481"/>
      <c r="BK19" s="481"/>
      <c r="BL19" s="471"/>
      <c r="BM19" s="471"/>
      <c r="BN19" s="471"/>
      <c r="BO19" s="472"/>
    </row>
    <row r="20" spans="1:67" ht="18.75" customHeight="1">
      <c r="A20" s="7"/>
      <c r="B20" s="429" t="s">
        <v>565</v>
      </c>
      <c r="C20" s="429"/>
      <c r="D20" s="429"/>
      <c r="E20" s="429" t="str">
        <f>IF(B20="ここに","",VLOOKUP(B20,登録ナンバー!$A$1:$C$620,2,0))</f>
        <v>西山</v>
      </c>
      <c r="F20" s="429"/>
      <c r="G20" s="429"/>
      <c r="H20" s="429"/>
      <c r="I20" s="429"/>
      <c r="J20" s="429" t="s">
        <v>4</v>
      </c>
      <c r="K20" s="429" t="s">
        <v>569</v>
      </c>
      <c r="L20" s="429"/>
      <c r="M20" s="429"/>
      <c r="N20" s="429" t="str">
        <f>IF(K20="ここに","",VLOOKUP(K20,[1]登録ナンバー!$A$1:$C$620,2,0))</f>
        <v>三原</v>
      </c>
      <c r="O20" s="429"/>
      <c r="P20" s="429"/>
      <c r="Q20" s="429"/>
      <c r="R20" s="536"/>
      <c r="S20" s="23"/>
      <c r="T20" s="429">
        <f>IF(AO12="","",IF(AND(AO12=6,AJ12&lt;&gt;"⑦"),"⑥",IF(AO12=7,"⑦",AO12)))</f>
        <v>3</v>
      </c>
      <c r="U20" s="429"/>
      <c r="V20" s="429"/>
      <c r="W20" s="429" t="s">
        <v>5</v>
      </c>
      <c r="X20" s="429"/>
      <c r="Y20" s="429">
        <v>6</v>
      </c>
      <c r="Z20" s="429"/>
      <c r="AA20" s="536"/>
      <c r="AB20" s="428">
        <f>IF(AO16="","",IF(AND(AO16=6,AJ16&lt;&gt;"⑦"),"⑥",IF(AO16=7,"⑦",AO16)))</f>
        <v>5</v>
      </c>
      <c r="AC20" s="429"/>
      <c r="AD20" s="429"/>
      <c r="AE20" s="429" t="s">
        <v>5</v>
      </c>
      <c r="AF20" s="429"/>
      <c r="AG20" s="429">
        <f>IF(AO16="","",IF(AJ16="⑥",6,IF(AJ16="⑦",7,AJ16)))</f>
        <v>7</v>
      </c>
      <c r="AH20" s="429"/>
      <c r="AI20" s="429"/>
      <c r="AJ20" s="537"/>
      <c r="AK20" s="538"/>
      <c r="AL20" s="538"/>
      <c r="AM20" s="538"/>
      <c r="AN20" s="538"/>
      <c r="AO20" s="538"/>
      <c r="AP20" s="538"/>
      <c r="AQ20" s="566"/>
      <c r="AR20" s="592" t="s">
        <v>1354</v>
      </c>
      <c r="AS20" s="592"/>
      <c r="AT20" s="592"/>
      <c r="AU20" s="592" t="s">
        <v>5</v>
      </c>
      <c r="AV20" s="592"/>
      <c r="AW20" s="592">
        <v>6</v>
      </c>
      <c r="AX20" s="592"/>
      <c r="AY20" s="594"/>
      <c r="AZ20" s="592">
        <v>1</v>
      </c>
      <c r="BA20" s="592"/>
      <c r="BB20" s="592"/>
      <c r="BC20" s="592" t="s">
        <v>5</v>
      </c>
      <c r="BD20" s="592"/>
      <c r="BE20" s="528">
        <v>6</v>
      </c>
      <c r="BF20" s="528"/>
      <c r="BG20" s="563"/>
      <c r="BH20" s="551" t="str">
        <f>IF(OR(AND(BI20=2,COUNTIF($BI$12:$BK$29,2)=2),AND(BI20=1,COUNTIF($BI$12:$BK$29,1)=2),AND(BI20=3,COUNTIF($BI$12:$BK$29,3)=2)),"直接対決","")</f>
        <v/>
      </c>
      <c r="BI20" s="545">
        <f>COUNTIF(T20:BG21,"⑥")+COUNTIF(T20:BG21,"⑦")</f>
        <v>1</v>
      </c>
      <c r="BJ20" s="545"/>
      <c r="BK20" s="545"/>
      <c r="BL20" s="547">
        <f>IF(AW20="","",4-BI20)</f>
        <v>3</v>
      </c>
      <c r="BM20" s="547"/>
      <c r="BN20" s="547"/>
      <c r="BO20" s="548"/>
    </row>
    <row r="21" spans="1:67" ht="18.75" customHeight="1">
      <c r="A21" s="7"/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42"/>
      <c r="S21" s="26"/>
      <c r="T21" s="431"/>
      <c r="U21" s="431"/>
      <c r="V21" s="431"/>
      <c r="W21" s="431"/>
      <c r="X21" s="431"/>
      <c r="Y21" s="431"/>
      <c r="Z21" s="431"/>
      <c r="AA21" s="442"/>
      <c r="AB21" s="430"/>
      <c r="AC21" s="431"/>
      <c r="AD21" s="431"/>
      <c r="AE21" s="431"/>
      <c r="AF21" s="431"/>
      <c r="AG21" s="431"/>
      <c r="AH21" s="431"/>
      <c r="AI21" s="431"/>
      <c r="AJ21" s="540"/>
      <c r="AK21" s="541"/>
      <c r="AL21" s="541"/>
      <c r="AM21" s="541"/>
      <c r="AN21" s="541"/>
      <c r="AO21" s="541"/>
      <c r="AP21" s="541"/>
      <c r="AQ21" s="567"/>
      <c r="AR21" s="593"/>
      <c r="AS21" s="593"/>
      <c r="AT21" s="593"/>
      <c r="AU21" s="593"/>
      <c r="AV21" s="593"/>
      <c r="AW21" s="593"/>
      <c r="AX21" s="593"/>
      <c r="AY21" s="595"/>
      <c r="AZ21" s="593"/>
      <c r="BA21" s="593"/>
      <c r="BB21" s="593"/>
      <c r="BC21" s="593"/>
      <c r="BD21" s="593"/>
      <c r="BE21" s="530"/>
      <c r="BF21" s="530"/>
      <c r="BG21" s="564"/>
      <c r="BH21" s="552"/>
      <c r="BI21" s="546"/>
      <c r="BJ21" s="546"/>
      <c r="BK21" s="546"/>
      <c r="BL21" s="549"/>
      <c r="BM21" s="549"/>
      <c r="BN21" s="549"/>
      <c r="BO21" s="550"/>
    </row>
    <row r="22" spans="1:67" ht="18.75" customHeight="1">
      <c r="A22" s="7"/>
      <c r="B22" s="431" t="s">
        <v>6</v>
      </c>
      <c r="C22" s="431"/>
      <c r="D22" s="431"/>
      <c r="E22" s="431" t="str">
        <f>IF(B20="ここに","",VLOOKUP(B20,登録ナンバー!$A$1:$D$620,4,0))</f>
        <v>アビック</v>
      </c>
      <c r="F22" s="431"/>
      <c r="G22" s="431"/>
      <c r="H22" s="431"/>
      <c r="I22" s="431"/>
      <c r="J22" s="4"/>
      <c r="K22" s="431" t="s">
        <v>6</v>
      </c>
      <c r="L22" s="431"/>
      <c r="M22" s="431"/>
      <c r="N22" s="431" t="str">
        <f>IF(K20="ここに","",VLOOKUP(K20,[1]登録ナンバー!$A$1:$D$620,4,0))</f>
        <v>アビック</v>
      </c>
      <c r="O22" s="431"/>
      <c r="P22" s="431"/>
      <c r="Q22" s="431"/>
      <c r="R22" s="442"/>
      <c r="S22" s="26"/>
      <c r="T22" s="431"/>
      <c r="U22" s="431"/>
      <c r="V22" s="431"/>
      <c r="W22" s="431"/>
      <c r="X22" s="431"/>
      <c r="Y22" s="431"/>
      <c r="Z22" s="431"/>
      <c r="AA22" s="442"/>
      <c r="AB22" s="430"/>
      <c r="AC22" s="431"/>
      <c r="AD22" s="431"/>
      <c r="AE22" s="431"/>
      <c r="AF22" s="431"/>
      <c r="AG22" s="431"/>
      <c r="AH22" s="431"/>
      <c r="AI22" s="431"/>
      <c r="AJ22" s="540"/>
      <c r="AK22" s="541"/>
      <c r="AL22" s="541"/>
      <c r="AM22" s="541"/>
      <c r="AN22" s="541"/>
      <c r="AO22" s="541"/>
      <c r="AP22" s="541"/>
      <c r="AQ22" s="567"/>
      <c r="AR22" s="593"/>
      <c r="AS22" s="593"/>
      <c r="AT22" s="593"/>
      <c r="AU22" s="593"/>
      <c r="AV22" s="593"/>
      <c r="AW22" s="593"/>
      <c r="AX22" s="593"/>
      <c r="AY22" s="595"/>
      <c r="AZ22" s="593"/>
      <c r="BA22" s="593"/>
      <c r="BB22" s="593"/>
      <c r="BC22" s="593"/>
      <c r="BD22" s="593"/>
      <c r="BE22" s="530"/>
      <c r="BF22" s="530"/>
      <c r="BG22" s="564"/>
      <c r="BH22" s="559" t="str">
        <f>IF(OR(COUNTIF(BI12:BK30,2)&gt;=3,COUNTIF(BI12:BK31,1)&gt;=3),(AR23+AB23+AZ23+T23)/(AR23+AG20+AW20+Y20+BE20+AZ23+AB23+T23),"")</f>
        <v/>
      </c>
      <c r="BI22" s="561"/>
      <c r="BJ22" s="561"/>
      <c r="BK22" s="561"/>
      <c r="BL22" s="523" t="s">
        <v>1355</v>
      </c>
      <c r="BM22" s="523"/>
      <c r="BN22" s="523"/>
      <c r="BO22" s="524"/>
    </row>
    <row r="23" spans="1:67" ht="6" hidden="1" customHeight="1">
      <c r="A23" s="7"/>
      <c r="B23" s="431"/>
      <c r="C23" s="431"/>
      <c r="D23" s="431"/>
      <c r="E23" s="4"/>
      <c r="F23" s="4"/>
      <c r="G23" s="4"/>
      <c r="H23" s="4"/>
      <c r="I23" s="4"/>
      <c r="J23" s="4"/>
      <c r="K23" s="476"/>
      <c r="L23" s="431"/>
      <c r="M23" s="431"/>
      <c r="N23" s="4"/>
      <c r="O23" s="4"/>
      <c r="P23" s="4"/>
      <c r="Q23" s="22"/>
      <c r="R23" s="259"/>
      <c r="S23" s="25"/>
      <c r="T23" s="290">
        <f>IF(T20="⑦","7",IF(T20="⑥","6",T20))</f>
        <v>3</v>
      </c>
      <c r="U23" s="288"/>
      <c r="V23" s="288"/>
      <c r="W23" s="288"/>
      <c r="X23" s="288"/>
      <c r="Y23" s="288"/>
      <c r="Z23" s="288"/>
      <c r="AA23" s="285"/>
      <c r="AB23" s="304">
        <f>IF(AB20="⑦","7",IF(AB20="⑥","6",AB20))</f>
        <v>5</v>
      </c>
      <c r="AC23" s="288"/>
      <c r="AD23" s="288"/>
      <c r="AE23" s="288"/>
      <c r="AF23" s="288"/>
      <c r="AG23" s="288"/>
      <c r="AH23" s="288"/>
      <c r="AI23" s="288"/>
      <c r="AJ23" s="568"/>
      <c r="AK23" s="569"/>
      <c r="AL23" s="569"/>
      <c r="AM23" s="569"/>
      <c r="AN23" s="569"/>
      <c r="AO23" s="569"/>
      <c r="AP23" s="569"/>
      <c r="AQ23" s="570"/>
      <c r="AR23" s="290" t="str">
        <f>IF(AR20="⑦","7",IF(AR20="⑥","6",AR20))</f>
        <v>7</v>
      </c>
      <c r="AS23" s="290"/>
      <c r="AT23" s="290"/>
      <c r="AU23" s="290"/>
      <c r="AV23" s="290"/>
      <c r="AW23" s="290"/>
      <c r="AX23" s="290"/>
      <c r="AY23" s="305"/>
      <c r="AZ23" s="289">
        <f>IF(AZ20="⑦","7",IF(AZ20="⑥","6",AZ20))</f>
        <v>1</v>
      </c>
      <c r="BA23" s="289"/>
      <c r="BB23" s="289"/>
      <c r="BC23" s="289"/>
      <c r="BD23" s="289"/>
      <c r="BE23" s="289"/>
      <c r="BF23" s="289"/>
      <c r="BG23" s="307"/>
      <c r="BH23" s="560"/>
      <c r="BI23" s="562"/>
      <c r="BJ23" s="562"/>
      <c r="BK23" s="562"/>
      <c r="BL23" s="525"/>
      <c r="BM23" s="525"/>
      <c r="BN23" s="525"/>
      <c r="BO23" s="526"/>
    </row>
    <row r="24" spans="1:67" ht="18.75" customHeight="1">
      <c r="A24" s="7"/>
      <c r="B24" s="429" t="s">
        <v>1288</v>
      </c>
      <c r="C24" s="429"/>
      <c r="D24" s="429"/>
      <c r="E24" s="429" t="str">
        <f>IF(B24="ここに","",VLOOKUP(B24,登録ナンバー!$A$1:$C$620,2,0))</f>
        <v>姫井</v>
      </c>
      <c r="F24" s="429"/>
      <c r="G24" s="429"/>
      <c r="H24" s="429"/>
      <c r="I24" s="429"/>
      <c r="J24" s="429" t="s">
        <v>4</v>
      </c>
      <c r="K24" s="429" t="s">
        <v>1289</v>
      </c>
      <c r="L24" s="429"/>
      <c r="M24" s="429"/>
      <c r="N24" s="429" t="str">
        <f>IF(K24="ここに","",VLOOKUP(K24,[1]登録ナンバー!$A$1:$C$620,2,0))</f>
        <v>山岡</v>
      </c>
      <c r="O24" s="429"/>
      <c r="P24" s="429"/>
      <c r="Q24" s="429"/>
      <c r="R24" s="536"/>
      <c r="S24" s="23"/>
      <c r="T24" s="596">
        <v>0</v>
      </c>
      <c r="U24" s="596"/>
      <c r="V24" s="596"/>
      <c r="W24" s="596" t="s">
        <v>5</v>
      </c>
      <c r="X24" s="596"/>
      <c r="Y24" s="596">
        <v>6</v>
      </c>
      <c r="Z24" s="596"/>
      <c r="AA24" s="599"/>
      <c r="AB24" s="602">
        <f>IF(AW16="","",IF(AND(AW16=6,AR16&lt;&gt;"⑦"),"⑥",IF(AW16=7,"⑦",AW16)))</f>
        <v>3</v>
      </c>
      <c r="AC24" s="596"/>
      <c r="AD24" s="596"/>
      <c r="AE24" s="596" t="s">
        <v>5</v>
      </c>
      <c r="AF24" s="596"/>
      <c r="AG24" s="596">
        <v>6</v>
      </c>
      <c r="AH24" s="596"/>
      <c r="AI24" s="599"/>
      <c r="AJ24" s="428">
        <f>IF(AW20="","",IF(AND(AW20=6,AR20&lt;&gt;"⑦"),"⑥",IF(AW20=7,"⑦",AW20)))</f>
        <v>6</v>
      </c>
      <c r="AK24" s="429"/>
      <c r="AL24" s="429"/>
      <c r="AM24" s="429" t="s">
        <v>5</v>
      </c>
      <c r="AN24" s="429"/>
      <c r="AO24" s="429">
        <f>IF(AW20="","",IF(AR20="⑥",6,IF(AR20="⑦",7,AR20)))</f>
        <v>7</v>
      </c>
      <c r="AP24" s="429"/>
      <c r="AQ24" s="536"/>
      <c r="AR24" s="537"/>
      <c r="AS24" s="538"/>
      <c r="AT24" s="538"/>
      <c r="AU24" s="538"/>
      <c r="AV24" s="538"/>
      <c r="AW24" s="538"/>
      <c r="AX24" s="538"/>
      <c r="AY24" s="566"/>
      <c r="AZ24" s="527">
        <v>3</v>
      </c>
      <c r="BA24" s="528"/>
      <c r="BB24" s="528"/>
      <c r="BC24" s="528" t="s">
        <v>5</v>
      </c>
      <c r="BD24" s="528"/>
      <c r="BE24" s="528">
        <v>6</v>
      </c>
      <c r="BF24" s="528"/>
      <c r="BG24" s="563"/>
      <c r="BH24" s="551" t="str">
        <f>IF(OR(AND(BI24=2,COUNTIF($BI$12:$BK$29,2)=2),AND(BI24=1,COUNTIF($BI$12:$BK$29,1)=2),AND(BI24=3,COUNTIF($BI$12:$BK$29,3)=2)),"直接対決","")</f>
        <v/>
      </c>
      <c r="BI24" s="545">
        <f>COUNTIF(T24:BG25,"⑥")+COUNTIF(T24:BG25,"⑦")</f>
        <v>0</v>
      </c>
      <c r="BJ24" s="545"/>
      <c r="BK24" s="545"/>
      <c r="BL24" s="547">
        <f>IF(BE24="","",4-BI24)</f>
        <v>4</v>
      </c>
      <c r="BM24" s="547"/>
      <c r="BN24" s="547"/>
      <c r="BO24" s="548"/>
    </row>
    <row r="25" spans="1:67" ht="18.75" customHeight="1">
      <c r="A25" s="7"/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42"/>
      <c r="S25" s="26"/>
      <c r="T25" s="597"/>
      <c r="U25" s="597"/>
      <c r="V25" s="597"/>
      <c r="W25" s="597"/>
      <c r="X25" s="597"/>
      <c r="Y25" s="597"/>
      <c r="Z25" s="597"/>
      <c r="AA25" s="600"/>
      <c r="AB25" s="603"/>
      <c r="AC25" s="597"/>
      <c r="AD25" s="597"/>
      <c r="AE25" s="597"/>
      <c r="AF25" s="597"/>
      <c r="AG25" s="597"/>
      <c r="AH25" s="597"/>
      <c r="AI25" s="600"/>
      <c r="AJ25" s="430"/>
      <c r="AK25" s="431"/>
      <c r="AL25" s="431"/>
      <c r="AM25" s="431"/>
      <c r="AN25" s="431"/>
      <c r="AO25" s="431"/>
      <c r="AP25" s="431"/>
      <c r="AQ25" s="442"/>
      <c r="AR25" s="540"/>
      <c r="AS25" s="541"/>
      <c r="AT25" s="541"/>
      <c r="AU25" s="541"/>
      <c r="AV25" s="541"/>
      <c r="AW25" s="541"/>
      <c r="AX25" s="541"/>
      <c r="AY25" s="567"/>
      <c r="AZ25" s="529"/>
      <c r="BA25" s="530"/>
      <c r="BB25" s="530"/>
      <c r="BC25" s="530"/>
      <c r="BD25" s="530"/>
      <c r="BE25" s="530"/>
      <c r="BF25" s="530"/>
      <c r="BG25" s="564"/>
      <c r="BH25" s="552"/>
      <c r="BI25" s="546"/>
      <c r="BJ25" s="546"/>
      <c r="BK25" s="546"/>
      <c r="BL25" s="549"/>
      <c r="BM25" s="549"/>
      <c r="BN25" s="549"/>
      <c r="BO25" s="550"/>
    </row>
    <row r="26" spans="1:67" ht="18.75" customHeight="1">
      <c r="A26" s="7"/>
      <c r="B26" s="429" t="s">
        <v>6</v>
      </c>
      <c r="C26" s="429"/>
      <c r="D26" s="429"/>
      <c r="E26" s="431" t="str">
        <f>IF(B24="ここに","",VLOOKUP(B24,登録ナンバー!$A$1:$D$620,4,0))</f>
        <v>TDC</v>
      </c>
      <c r="F26" s="431"/>
      <c r="G26" s="431"/>
      <c r="H26" s="431"/>
      <c r="I26" s="431"/>
      <c r="J26" s="4"/>
      <c r="K26" s="431" t="s">
        <v>6</v>
      </c>
      <c r="L26" s="431"/>
      <c r="M26" s="431"/>
      <c r="N26" s="431" t="str">
        <f>IF(K24="ここに","",VLOOKUP(K24,[1]登録ナンバー!$A$1:$D$620,4,0))</f>
        <v>TDC</v>
      </c>
      <c r="O26" s="431"/>
      <c r="P26" s="431"/>
      <c r="Q26" s="431"/>
      <c r="R26" s="442"/>
      <c r="S26" s="26"/>
      <c r="T26" s="597"/>
      <c r="U26" s="597"/>
      <c r="V26" s="597"/>
      <c r="W26" s="598"/>
      <c r="X26" s="598"/>
      <c r="Y26" s="598"/>
      <c r="Z26" s="598"/>
      <c r="AA26" s="601"/>
      <c r="AB26" s="603"/>
      <c r="AC26" s="597"/>
      <c r="AD26" s="597"/>
      <c r="AE26" s="597"/>
      <c r="AF26" s="597"/>
      <c r="AG26" s="597"/>
      <c r="AH26" s="597"/>
      <c r="AI26" s="600"/>
      <c r="AJ26" s="448"/>
      <c r="AK26" s="449"/>
      <c r="AL26" s="449"/>
      <c r="AM26" s="431"/>
      <c r="AN26" s="431"/>
      <c r="AO26" s="431"/>
      <c r="AP26" s="431"/>
      <c r="AQ26" s="442"/>
      <c r="AR26" s="540"/>
      <c r="AS26" s="541"/>
      <c r="AT26" s="541"/>
      <c r="AU26" s="541"/>
      <c r="AV26" s="541"/>
      <c r="AW26" s="541"/>
      <c r="AX26" s="541"/>
      <c r="AY26" s="567"/>
      <c r="AZ26" s="612"/>
      <c r="BA26" s="565"/>
      <c r="BB26" s="565"/>
      <c r="BC26" s="565"/>
      <c r="BD26" s="565"/>
      <c r="BE26" s="565"/>
      <c r="BF26" s="565"/>
      <c r="BG26" s="613"/>
      <c r="BH26" s="559" t="str">
        <f>IF(OR(COUNTIF(BI12:BK31,2)&gt;=3,COUNTIF(BI12:BK31,1)&gt;=3),(T27+AB27+AJ27+AZ27)/(T27+AG24+Y24+AO24+BE24+AZ27+AB27+AJ27),"")</f>
        <v/>
      </c>
      <c r="BI26" s="561"/>
      <c r="BJ26" s="561"/>
      <c r="BK26" s="561"/>
      <c r="BL26" s="523" t="s">
        <v>1356</v>
      </c>
      <c r="BM26" s="523"/>
      <c r="BN26" s="523"/>
      <c r="BO26" s="524"/>
    </row>
    <row r="27" spans="1:67" ht="6.75" hidden="1" customHeight="1">
      <c r="A27" s="7"/>
      <c r="B27" s="431"/>
      <c r="C27" s="431"/>
      <c r="D27" s="431"/>
      <c r="E27" s="4"/>
      <c r="F27" s="4"/>
      <c r="G27" s="4"/>
      <c r="H27" s="4"/>
      <c r="I27" s="4"/>
      <c r="J27" s="4"/>
      <c r="K27" s="476"/>
      <c r="L27" s="431"/>
      <c r="M27" s="431"/>
      <c r="N27" s="4"/>
      <c r="O27" s="4"/>
      <c r="P27" s="4"/>
      <c r="Q27" s="22"/>
      <c r="R27" s="259"/>
      <c r="S27" s="25"/>
      <c r="T27" s="310">
        <f>IF(T24="⑦","7",IF(T24="⑥","6",T24))</f>
        <v>0</v>
      </c>
      <c r="U27" s="311"/>
      <c r="V27" s="312"/>
      <c r="W27" s="313"/>
      <c r="X27" s="313"/>
      <c r="Y27" s="313"/>
      <c r="Z27" s="313"/>
      <c r="AA27" s="314"/>
      <c r="AB27" s="315">
        <f>IF(AB24="⑦","7",IF(AB24="⑥","6",AB24))</f>
        <v>3</v>
      </c>
      <c r="AC27" s="313"/>
      <c r="AD27" s="313"/>
      <c r="AE27" s="313"/>
      <c r="AF27" s="313"/>
      <c r="AG27" s="313"/>
      <c r="AH27" s="313"/>
      <c r="AI27" s="314"/>
      <c r="AJ27" s="304">
        <f>IF(AJ24="⑦","7",IF(AJ24="⑥","6",AJ24))</f>
        <v>6</v>
      </c>
      <c r="AK27" s="286"/>
      <c r="AL27" s="286"/>
      <c r="AM27" s="286"/>
      <c r="AN27" s="286"/>
      <c r="AO27" s="286"/>
      <c r="AP27" s="286"/>
      <c r="AQ27" s="287"/>
      <c r="AR27" s="568"/>
      <c r="AS27" s="569"/>
      <c r="AT27" s="569"/>
      <c r="AU27" s="569"/>
      <c r="AV27" s="569"/>
      <c r="AW27" s="569"/>
      <c r="AX27" s="569"/>
      <c r="AY27" s="570"/>
      <c r="AZ27" s="290">
        <f>IF(AZ24="⑦","7",IF(AZ24="⑥","6",AZ24))</f>
        <v>3</v>
      </c>
      <c r="BA27" s="290"/>
      <c r="BB27" s="290"/>
      <c r="BC27" s="290"/>
      <c r="BD27" s="290"/>
      <c r="BE27" s="290"/>
      <c r="BF27" s="290"/>
      <c r="BG27" s="306"/>
      <c r="BH27" s="560"/>
      <c r="BI27" s="562"/>
      <c r="BJ27" s="562"/>
      <c r="BK27" s="562"/>
      <c r="BL27" s="525"/>
      <c r="BM27" s="525"/>
      <c r="BN27" s="525"/>
      <c r="BO27" s="526"/>
    </row>
    <row r="28" spans="1:67" ht="18.75" customHeight="1">
      <c r="A28" s="7"/>
      <c r="B28" s="429" t="s">
        <v>793</v>
      </c>
      <c r="C28" s="429"/>
      <c r="D28" s="429"/>
      <c r="E28" s="609" t="str">
        <f>IF(B28="ここに","",VLOOKUP(B28,登録ナンバー!$A$1:$C$620,2,0))</f>
        <v>大脇</v>
      </c>
      <c r="F28" s="609"/>
      <c r="G28" s="609"/>
      <c r="H28" s="609"/>
      <c r="I28" s="609"/>
      <c r="J28" s="609" t="s">
        <v>4</v>
      </c>
      <c r="K28" s="609" t="s">
        <v>795</v>
      </c>
      <c r="L28" s="609"/>
      <c r="M28" s="609"/>
      <c r="N28" s="609" t="str">
        <f>IF(K28="ここに","",VLOOKUP(K28,[1]登録ナンバー!$A$1:$C$620,2,0))</f>
        <v>村川</v>
      </c>
      <c r="O28" s="609"/>
      <c r="P28" s="609"/>
      <c r="Q28" s="609"/>
      <c r="R28" s="611"/>
      <c r="S28" s="366"/>
      <c r="T28" s="609">
        <f>IF(BE12="","",IF(AND(BE12=6,AZ12&lt;&gt;"⑦"),"⑥",IF(BE12=7,"⑦",BE12)))</f>
        <v>0</v>
      </c>
      <c r="U28" s="609"/>
      <c r="V28" s="609"/>
      <c r="W28" s="604" t="s">
        <v>5</v>
      </c>
      <c r="X28" s="604"/>
      <c r="Y28" s="604">
        <v>6</v>
      </c>
      <c r="Z28" s="604"/>
      <c r="AA28" s="605"/>
      <c r="AB28" s="608">
        <f>IF(BE16="","",IF(AND(BE16=6,AZ16&lt;&gt;"⑦"),"⑥",IF(BE16=7,"⑦",BE16)))</f>
        <v>1</v>
      </c>
      <c r="AC28" s="609"/>
      <c r="AD28" s="609"/>
      <c r="AE28" s="609" t="s">
        <v>5</v>
      </c>
      <c r="AF28" s="609"/>
      <c r="AG28" s="609">
        <v>6</v>
      </c>
      <c r="AH28" s="609"/>
      <c r="AI28" s="611"/>
      <c r="AJ28" s="610" t="s">
        <v>1329</v>
      </c>
      <c r="AK28" s="604"/>
      <c r="AL28" s="604"/>
      <c r="AM28" s="609" t="s">
        <v>5</v>
      </c>
      <c r="AN28" s="609"/>
      <c r="AO28" s="609">
        <v>1</v>
      </c>
      <c r="AP28" s="609"/>
      <c r="AQ28" s="611"/>
      <c r="AR28" s="608" t="s">
        <v>1329</v>
      </c>
      <c r="AS28" s="609"/>
      <c r="AT28" s="609"/>
      <c r="AU28" s="609" t="s">
        <v>5</v>
      </c>
      <c r="AV28" s="609"/>
      <c r="AW28" s="609">
        <v>3</v>
      </c>
      <c r="AX28" s="609"/>
      <c r="AY28" s="611"/>
      <c r="AZ28" s="628"/>
      <c r="BA28" s="628"/>
      <c r="BB28" s="628"/>
      <c r="BC28" s="628"/>
      <c r="BD28" s="628"/>
      <c r="BE28" s="628"/>
      <c r="BF28" s="628"/>
      <c r="BG28" s="629"/>
      <c r="BH28" s="617" t="str">
        <f>IF(OR(AND(BI28=2,COUNTIF($BI$12:$BK$29,2)=2),AND(BI28=1,COUNTIF($BI$12:$BK$29,1)=2),AND(BI28=3,COUNTIF($BI$12:$BK$29,3)=2)),"直接対決","")</f>
        <v/>
      </c>
      <c r="BI28" s="619" t="s">
        <v>1340</v>
      </c>
      <c r="BJ28" s="619"/>
      <c r="BK28" s="619"/>
      <c r="BL28" s="621" t="s">
        <v>1338</v>
      </c>
      <c r="BM28" s="621"/>
      <c r="BN28" s="621"/>
      <c r="BO28" s="622"/>
    </row>
    <row r="29" spans="1:67" ht="18.75" customHeight="1">
      <c r="A29" s="7"/>
      <c r="B29" s="431"/>
      <c r="C29" s="431"/>
      <c r="D29" s="431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5"/>
      <c r="S29" s="367"/>
      <c r="T29" s="604"/>
      <c r="U29" s="604"/>
      <c r="V29" s="604"/>
      <c r="W29" s="604"/>
      <c r="X29" s="604"/>
      <c r="Y29" s="604"/>
      <c r="Z29" s="604"/>
      <c r="AA29" s="605"/>
      <c r="AB29" s="610"/>
      <c r="AC29" s="604"/>
      <c r="AD29" s="604"/>
      <c r="AE29" s="604"/>
      <c r="AF29" s="604"/>
      <c r="AG29" s="604"/>
      <c r="AH29" s="604"/>
      <c r="AI29" s="605"/>
      <c r="AJ29" s="610"/>
      <c r="AK29" s="604"/>
      <c r="AL29" s="604"/>
      <c r="AM29" s="604"/>
      <c r="AN29" s="604"/>
      <c r="AO29" s="604"/>
      <c r="AP29" s="604"/>
      <c r="AQ29" s="605"/>
      <c r="AR29" s="610"/>
      <c r="AS29" s="604"/>
      <c r="AT29" s="604"/>
      <c r="AU29" s="604"/>
      <c r="AV29" s="604"/>
      <c r="AW29" s="604"/>
      <c r="AX29" s="604"/>
      <c r="AY29" s="605"/>
      <c r="AZ29" s="628"/>
      <c r="BA29" s="628"/>
      <c r="BB29" s="628"/>
      <c r="BC29" s="628"/>
      <c r="BD29" s="628"/>
      <c r="BE29" s="628"/>
      <c r="BF29" s="628"/>
      <c r="BG29" s="629"/>
      <c r="BH29" s="618"/>
      <c r="BI29" s="620"/>
      <c r="BJ29" s="620"/>
      <c r="BK29" s="620"/>
      <c r="BL29" s="623"/>
      <c r="BM29" s="623"/>
      <c r="BN29" s="623"/>
      <c r="BO29" s="624"/>
    </row>
    <row r="30" spans="1:67" ht="18.75" customHeight="1" thickBot="1">
      <c r="A30" s="7"/>
      <c r="B30" s="476" t="s">
        <v>6</v>
      </c>
      <c r="C30" s="431"/>
      <c r="D30" s="431"/>
      <c r="E30" s="604" t="str">
        <f>IF(B28="ここに","",VLOOKUP(B28,[1]登録ナンバー!$A$1:$D$620,4,0))</f>
        <v>村田ＴＣ</v>
      </c>
      <c r="F30" s="604"/>
      <c r="G30" s="604"/>
      <c r="H30" s="604"/>
      <c r="I30" s="604"/>
      <c r="J30" s="331"/>
      <c r="K30" s="604" t="s">
        <v>6</v>
      </c>
      <c r="L30" s="604"/>
      <c r="M30" s="604"/>
      <c r="N30" s="604" t="str">
        <f>IF(K28="ここに","",VLOOKUP(K28,[1]登録ナンバー!$A$1:$D$620,4,0))</f>
        <v>村田ＴＣ</v>
      </c>
      <c r="O30" s="604"/>
      <c r="P30" s="604"/>
      <c r="Q30" s="604"/>
      <c r="R30" s="605"/>
      <c r="S30" s="368"/>
      <c r="T30" s="606"/>
      <c r="U30" s="606"/>
      <c r="V30" s="606"/>
      <c r="W30" s="606"/>
      <c r="X30" s="606"/>
      <c r="Y30" s="606"/>
      <c r="Z30" s="606"/>
      <c r="AA30" s="607"/>
      <c r="AB30" s="610"/>
      <c r="AC30" s="604"/>
      <c r="AD30" s="604"/>
      <c r="AE30" s="604"/>
      <c r="AF30" s="604"/>
      <c r="AG30" s="604"/>
      <c r="AH30" s="604"/>
      <c r="AI30" s="605"/>
      <c r="AJ30" s="610"/>
      <c r="AK30" s="604"/>
      <c r="AL30" s="604"/>
      <c r="AM30" s="604"/>
      <c r="AN30" s="604"/>
      <c r="AO30" s="604"/>
      <c r="AP30" s="604"/>
      <c r="AQ30" s="605"/>
      <c r="AR30" s="627"/>
      <c r="AS30" s="606"/>
      <c r="AT30" s="606"/>
      <c r="AU30" s="606"/>
      <c r="AV30" s="606"/>
      <c r="AW30" s="606"/>
      <c r="AX30" s="606"/>
      <c r="AY30" s="607"/>
      <c r="AZ30" s="628"/>
      <c r="BA30" s="628"/>
      <c r="BB30" s="628"/>
      <c r="BC30" s="628"/>
      <c r="BD30" s="628"/>
      <c r="BE30" s="628"/>
      <c r="BF30" s="628"/>
      <c r="BG30" s="629"/>
      <c r="BH30" s="631" t="str">
        <f>IF(OR(COUNTIF(BI12:BK31,2)&gt;=3,COUNTIF(BI12:BK31,1)&gt;=3),(AR31+AB31+AJ31+T31)/(AR31+AG28+AW28+AO28+T31+Y28+AB31+AJ31),"")</f>
        <v/>
      </c>
      <c r="BI30" s="633"/>
      <c r="BJ30" s="633"/>
      <c r="BK30" s="633"/>
      <c r="BL30" s="625" t="s">
        <v>1357</v>
      </c>
      <c r="BM30" s="625"/>
      <c r="BN30" s="625"/>
      <c r="BO30" s="626"/>
    </row>
    <row r="31" spans="1:67" ht="6.75" hidden="1" customHeight="1">
      <c r="B31" s="476"/>
      <c r="C31" s="431"/>
      <c r="D31" s="431"/>
      <c r="E31" s="331"/>
      <c r="F31" s="331"/>
      <c r="G31" s="331"/>
      <c r="H31" s="331"/>
      <c r="I31" s="331"/>
      <c r="J31" s="331"/>
      <c r="K31" s="630"/>
      <c r="L31" s="604"/>
      <c r="M31" s="604"/>
      <c r="N31" s="331"/>
      <c r="O31" s="331"/>
      <c r="P31" s="331"/>
      <c r="Q31" s="332"/>
      <c r="R31" s="333"/>
      <c r="S31" s="333"/>
      <c r="T31" s="369">
        <f>IF(T28="⑦","7",IF(T28="⑥","6",T28))</f>
        <v>0</v>
      </c>
      <c r="U31" s="331"/>
      <c r="V31" s="331"/>
      <c r="W31" s="331"/>
      <c r="X31" s="331"/>
      <c r="Y31" s="331"/>
      <c r="Z31" s="331"/>
      <c r="AA31" s="329"/>
      <c r="AB31" s="369">
        <f>IF(AB28="⑦","7",IF(AB28="⑥","6",AB28))</f>
        <v>1</v>
      </c>
      <c r="AC31" s="331"/>
      <c r="AD31" s="331"/>
      <c r="AE31" s="331"/>
      <c r="AF31" s="331"/>
      <c r="AG31" s="331"/>
      <c r="AH31" s="331"/>
      <c r="AI31" s="329"/>
      <c r="AJ31" s="369" t="str">
        <f>IF(AJ28="⑦","7",IF(AJ28="⑥","6",AJ28))</f>
        <v>➅</v>
      </c>
      <c r="AK31" s="331"/>
      <c r="AL31" s="331"/>
      <c r="AM31" s="331"/>
      <c r="AN31" s="331"/>
      <c r="AO31" s="331"/>
      <c r="AP31" s="331"/>
      <c r="AQ31" s="329"/>
      <c r="AR31" s="369" t="str">
        <f>IF(AR28="⑦","7",IF(AR28="⑥","6",AR28))</f>
        <v>➅</v>
      </c>
      <c r="AS31" s="331"/>
      <c r="AT31" s="331"/>
      <c r="AU31" s="331"/>
      <c r="AV31" s="331"/>
      <c r="AW31" s="331"/>
      <c r="AX31" s="331"/>
      <c r="AY31" s="329"/>
      <c r="AZ31" s="628"/>
      <c r="BA31" s="628"/>
      <c r="BB31" s="628"/>
      <c r="BC31" s="628"/>
      <c r="BD31" s="628"/>
      <c r="BE31" s="628"/>
      <c r="BF31" s="628"/>
      <c r="BG31" s="629"/>
      <c r="BH31" s="632"/>
      <c r="BI31" s="633"/>
      <c r="BJ31" s="633"/>
      <c r="BK31" s="633"/>
      <c r="BL31" s="625"/>
      <c r="BM31" s="625"/>
      <c r="BN31" s="625"/>
      <c r="BO31" s="626"/>
    </row>
    <row r="32" spans="1:67" ht="12" customHeight="1"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2"/>
      <c r="U32" s="16"/>
      <c r="V32" s="16"/>
      <c r="W32" s="16"/>
      <c r="X32" s="16"/>
      <c r="Y32" s="16"/>
      <c r="Z32" s="16"/>
      <c r="AA32" s="16"/>
      <c r="AB32" s="262"/>
      <c r="AC32" s="16"/>
      <c r="AD32" s="16"/>
      <c r="AE32" s="16"/>
      <c r="AF32" s="16"/>
      <c r="AG32" s="16"/>
      <c r="AH32" s="16"/>
      <c r="AI32" s="1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263"/>
      <c r="BA32" s="263"/>
      <c r="BB32" s="263"/>
      <c r="BC32" s="263"/>
      <c r="BD32" s="264"/>
      <c r="BE32" s="264"/>
      <c r="BF32" s="264"/>
      <c r="BG32" s="264"/>
      <c r="BH32" s="16"/>
      <c r="BI32" s="16"/>
      <c r="BJ32" s="16"/>
      <c r="BK32" s="16"/>
      <c r="BL32" s="16"/>
      <c r="BM32" s="16"/>
      <c r="BN32" s="16"/>
      <c r="BO32" s="16"/>
    </row>
    <row r="33" spans="2:116" ht="12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17"/>
      <c r="BA33" s="17"/>
      <c r="BB33" s="17"/>
      <c r="BC33" s="17"/>
      <c r="BD33" s="17"/>
      <c r="BE33" s="17"/>
      <c r="BF33" s="17"/>
      <c r="BG33" s="17"/>
    </row>
    <row r="34" spans="2:116" ht="12" customHeight="1"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4"/>
      <c r="AB34" s="24"/>
      <c r="AJ34" s="24"/>
      <c r="AR34" s="4"/>
      <c r="AS34" s="4"/>
      <c r="AT34" s="4"/>
      <c r="AU34" s="4"/>
      <c r="AV34" s="4"/>
      <c r="AW34" s="4"/>
      <c r="AX34" s="4"/>
      <c r="AY34" s="4"/>
      <c r="AZ34" s="210"/>
      <c r="BA34" s="210"/>
      <c r="BB34" s="210"/>
      <c r="BC34" s="210"/>
      <c r="BD34" s="258"/>
      <c r="BE34" s="258"/>
      <c r="BF34" s="258"/>
      <c r="BG34" s="258"/>
    </row>
    <row r="35" spans="2:116" ht="25.5" customHeight="1">
      <c r="C35" s="4"/>
      <c r="D35" s="4"/>
      <c r="E35" s="4"/>
      <c r="F35" s="272" t="s">
        <v>1323</v>
      </c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</row>
    <row r="36" spans="2:116" s="86" customFormat="1" ht="21" customHeight="1">
      <c r="AW36" s="5"/>
      <c r="AX36" s="5"/>
      <c r="BL36" s="5"/>
      <c r="BM36" s="5"/>
    </row>
    <row r="37" spans="2:116" ht="7.5" customHeight="1"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</row>
    <row r="38" spans="2:116" ht="7.5" customHeight="1">
      <c r="BH38" s="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</row>
    <row r="39" spans="2:116" ht="7.5" customHeight="1">
      <c r="BH39" s="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</row>
    <row r="40" spans="2:116" ht="7.5" customHeight="1"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</row>
    <row r="41" spans="2:116" ht="7.5" customHeight="1"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</row>
    <row r="42" spans="2:116" ht="7.5" customHeight="1">
      <c r="BH42" s="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</row>
    <row r="43" spans="2:116" ht="7.5" customHeight="1">
      <c r="BH43" s="4"/>
      <c r="CU43" s="24"/>
      <c r="CV43" s="265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</row>
    <row r="44" spans="2:116" s="266" customFormat="1" ht="7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4"/>
      <c r="CU44" s="24"/>
      <c r="CV44" s="265"/>
      <c r="CW44" s="265"/>
      <c r="CX44" s="265"/>
      <c r="CY44" s="265"/>
      <c r="CZ44" s="265"/>
      <c r="DA44" s="265"/>
      <c r="DB44" s="265"/>
      <c r="DC44" s="265"/>
      <c r="DD44" s="265"/>
      <c r="DE44" s="265"/>
      <c r="DF44" s="265"/>
      <c r="DG44" s="265"/>
      <c r="DH44" s="265"/>
    </row>
    <row r="45" spans="2:116" s="266" customFormat="1" ht="7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24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</row>
    <row r="46" spans="2:116" s="266" customFormat="1" ht="7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  <c r="DE46" s="265"/>
      <c r="DF46" s="265"/>
      <c r="DG46" s="265"/>
      <c r="DH46" s="265"/>
    </row>
    <row r="47" spans="2:116" s="266" customFormat="1" ht="7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265"/>
      <c r="CV47" s="265"/>
      <c r="CW47" s="265"/>
      <c r="CX47" s="265"/>
      <c r="CY47" s="265"/>
      <c r="CZ47" s="265"/>
      <c r="DA47" s="265"/>
      <c r="DB47" s="265"/>
      <c r="DC47" s="265"/>
      <c r="DD47" s="265"/>
      <c r="DE47" s="265"/>
      <c r="DF47" s="265"/>
      <c r="DG47" s="265"/>
      <c r="DH47" s="265"/>
    </row>
    <row r="48" spans="2:116" s="266" customFormat="1" ht="7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5"/>
      <c r="DE48" s="265"/>
      <c r="DF48" s="265"/>
      <c r="DG48" s="265"/>
      <c r="DH48" s="265"/>
      <c r="DI48" s="265"/>
      <c r="DJ48" s="265"/>
      <c r="DK48" s="265"/>
      <c r="DL48" s="265"/>
    </row>
    <row r="49" spans="2:157" s="266" customFormat="1" ht="7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265"/>
      <c r="CV49" s="5"/>
      <c r="CW49" s="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</row>
    <row r="50" spans="2:157" s="266" customFormat="1" ht="7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26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</row>
    <row r="51" spans="2:157" s="266" customFormat="1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</row>
    <row r="52" spans="2:157" s="266" customFormat="1" ht="7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</row>
    <row r="53" spans="2:157" s="266" customFormat="1" ht="7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</row>
    <row r="54" spans="2:157" s="266" customFormat="1" ht="7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24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</row>
    <row r="55" spans="2:157" s="266" customFormat="1" ht="7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24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</row>
    <row r="56" spans="2:157" s="266" customFormat="1" ht="7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24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</row>
    <row r="57" spans="2:157" s="266" customFormat="1" ht="7.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24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</row>
    <row r="60" spans="2:157" ht="7.5" customHeight="1">
      <c r="EF60" s="4"/>
    </row>
    <row r="70" spans="2:133" ht="7.5" customHeight="1">
      <c r="CT70" s="24"/>
    </row>
    <row r="71" spans="2:133" ht="7.5" customHeight="1">
      <c r="CT71" s="24"/>
    </row>
    <row r="72" spans="2:133" ht="7.5" customHeight="1">
      <c r="CT72" s="24"/>
    </row>
    <row r="73" spans="2:133" ht="7.5" customHeight="1">
      <c r="CT73" s="24"/>
    </row>
    <row r="74" spans="2:133" ht="7.5" customHeight="1">
      <c r="CT74" s="24"/>
    </row>
    <row r="75" spans="2:133" ht="7.5" customHeight="1">
      <c r="CT75" s="24"/>
    </row>
    <row r="76" spans="2:133" ht="7.5" customHeight="1">
      <c r="CT76" s="24"/>
      <c r="CV76" s="4"/>
    </row>
    <row r="77" spans="2:133" ht="7.5" customHeight="1">
      <c r="CT77" s="24"/>
      <c r="DU77" s="4"/>
      <c r="DV77" s="21"/>
      <c r="DW77" s="21"/>
      <c r="DX77" s="21"/>
      <c r="DY77" s="21"/>
      <c r="DZ77" s="21"/>
      <c r="EA77" s="21"/>
      <c r="EB77" s="21"/>
      <c r="EC77" s="21"/>
    </row>
    <row r="78" spans="2:133" ht="7.5" customHeight="1">
      <c r="CT78" s="24"/>
      <c r="CU78" s="4"/>
    </row>
    <row r="79" spans="2:133" ht="7.5" customHeight="1">
      <c r="CT79" s="24"/>
    </row>
    <row r="80" spans="2:133" s="266" customFormat="1" ht="7.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24"/>
      <c r="CU80" s="5"/>
      <c r="CV80" s="5"/>
      <c r="CW80" s="5"/>
      <c r="CX80" s="5"/>
      <c r="CY80" s="5"/>
      <c r="CZ80" s="5"/>
      <c r="DA80" s="5"/>
      <c r="DB80" s="5"/>
    </row>
    <row r="81" spans="2:149" s="266" customFormat="1" ht="7.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24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</row>
    <row r="82" spans="2:149" s="266" customFormat="1" ht="7.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</row>
    <row r="83" spans="2:149" s="266" customFormat="1" ht="7.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</row>
    <row r="84" spans="2:149" s="266" customFormat="1" ht="7.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</row>
    <row r="85" spans="2:149" s="266" customFormat="1" ht="7.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</row>
    <row r="86" spans="2:149" s="266" customFormat="1" ht="7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</row>
    <row r="87" spans="2:149" s="266" customFormat="1" ht="7.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</row>
    <row r="88" spans="2:149" ht="7.5" customHeight="1">
      <c r="DC88" s="266"/>
      <c r="DD88" s="266"/>
      <c r="DE88" s="266"/>
      <c r="DF88" s="266"/>
      <c r="DG88" s="266"/>
      <c r="DH88" s="266"/>
      <c r="DI88" s="266"/>
      <c r="DJ88" s="266"/>
      <c r="DK88" s="266"/>
      <c r="DL88" s="266"/>
      <c r="DM88" s="266"/>
      <c r="DN88" s="266"/>
      <c r="DO88" s="266"/>
      <c r="DP88" s="266"/>
      <c r="DQ88" s="266"/>
      <c r="DR88" s="266"/>
      <c r="DS88" s="266"/>
      <c r="DT88" s="266"/>
      <c r="DU88" s="266"/>
      <c r="DV88" s="266"/>
      <c r="DW88" s="266"/>
    </row>
    <row r="90" spans="2:149" ht="7.5" customHeight="1">
      <c r="DZ90" s="4"/>
    </row>
    <row r="94" spans="2:149" ht="7.5" customHeight="1">
      <c r="CV94" s="4"/>
      <c r="CW94" s="4"/>
      <c r="CX94" s="4"/>
      <c r="CY94" s="4"/>
      <c r="DA94" s="266"/>
      <c r="DB94" s="266"/>
    </row>
    <row r="95" spans="2:149" s="266" customFormat="1" ht="7.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4"/>
      <c r="CW95" s="4"/>
      <c r="CX95" s="4"/>
      <c r="CY95" s="4"/>
      <c r="CZ95" s="4"/>
      <c r="DA95" s="4"/>
      <c r="DB95" s="4"/>
      <c r="DC95" s="4"/>
      <c r="DF95" s="5"/>
      <c r="DG95" s="5"/>
      <c r="DH95" s="5"/>
      <c r="DI95" s="5"/>
      <c r="DJ95" s="5"/>
      <c r="DK95" s="5"/>
      <c r="DL95" s="5"/>
      <c r="DM95" s="5"/>
    </row>
    <row r="96" spans="2:149" s="266" customFormat="1" ht="7.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</row>
    <row r="97" spans="2:144" s="266" customFormat="1" ht="7.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2:144" s="266" customFormat="1" ht="7.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4"/>
      <c r="CW98" s="4"/>
      <c r="CX98" s="4"/>
      <c r="CY98" s="4"/>
      <c r="CZ98" s="4"/>
      <c r="DA98" s="4"/>
      <c r="DB98" s="4"/>
      <c r="DC98" s="4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</row>
    <row r="99" spans="2:144" s="266" customFormat="1" ht="7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4"/>
      <c r="CW99" s="4"/>
      <c r="CX99" s="4"/>
      <c r="CY99" s="4"/>
      <c r="CZ99" s="4"/>
      <c r="DA99" s="4"/>
      <c r="DB99" s="4"/>
      <c r="DC99" s="4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4"/>
    </row>
    <row r="100" spans="2:144" s="266" customFormat="1" ht="7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4"/>
      <c r="CW100" s="4"/>
      <c r="CX100" s="4"/>
      <c r="CY100" s="4"/>
      <c r="CZ100" s="4"/>
      <c r="DA100" s="4"/>
      <c r="DB100" s="4"/>
      <c r="DC100" s="4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4"/>
    </row>
    <row r="101" spans="2:144" s="266" customFormat="1" ht="7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4"/>
      <c r="CW101" s="4"/>
      <c r="CX101" s="4"/>
      <c r="CY101" s="4"/>
      <c r="CZ101" s="4"/>
      <c r="DA101" s="4"/>
      <c r="DB101" s="4"/>
      <c r="DC101" s="4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</row>
    <row r="102" spans="2:144" s="266" customFormat="1" ht="7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4"/>
      <c r="CW102" s="4"/>
      <c r="CX102" s="4"/>
      <c r="CY102" s="4"/>
      <c r="CZ102" s="4"/>
      <c r="DA102" s="4"/>
      <c r="DB102" s="4"/>
      <c r="DC102" s="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5"/>
    </row>
    <row r="103" spans="2:144" ht="7.5" customHeight="1">
      <c r="CV103" s="4"/>
      <c r="CW103" s="4"/>
      <c r="CX103" s="4"/>
      <c r="CY103" s="4"/>
      <c r="CZ103" s="4"/>
      <c r="DA103" s="4"/>
      <c r="DB103" s="4"/>
      <c r="DC103" s="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4"/>
    </row>
    <row r="104" spans="2:144" ht="7.5" customHeight="1">
      <c r="CV104" s="4"/>
      <c r="CW104" s="4"/>
      <c r="CX104" s="4"/>
      <c r="CY104" s="4"/>
      <c r="CZ104" s="4"/>
      <c r="DA104" s="4"/>
      <c r="DB104" s="4"/>
      <c r="DC104" s="4"/>
      <c r="EA104" s="4"/>
    </row>
    <row r="105" spans="2:144" ht="7.5" customHeight="1">
      <c r="CV105" s="4"/>
      <c r="CW105" s="4"/>
      <c r="CX105" s="4"/>
      <c r="CY105" s="4"/>
      <c r="CZ105" s="4"/>
      <c r="DA105" s="4"/>
      <c r="DB105" s="4"/>
      <c r="DC105" s="4"/>
      <c r="EA105" s="4"/>
    </row>
    <row r="106" spans="2:144" ht="7.5" customHeight="1">
      <c r="CV106" s="4"/>
      <c r="CW106" s="4"/>
      <c r="CX106" s="4"/>
      <c r="CY106" s="4"/>
      <c r="CZ106" s="4"/>
      <c r="DA106" s="4"/>
      <c r="DB106" s="4"/>
      <c r="DC106" s="4"/>
    </row>
    <row r="107" spans="2:144" ht="7.5" customHeight="1">
      <c r="CV107" s="4"/>
      <c r="CW107" s="4"/>
      <c r="CX107" s="4"/>
      <c r="CY107" s="4"/>
      <c r="CZ107" s="4"/>
    </row>
    <row r="108" spans="2:144" ht="7.5" customHeight="1">
      <c r="CZ108" s="4"/>
    </row>
  </sheetData>
  <mergeCells count="159">
    <mergeCell ref="B2:BN3"/>
    <mergeCell ref="D4:BL4"/>
    <mergeCell ref="E5:AF5"/>
    <mergeCell ref="BH28:BH29"/>
    <mergeCell ref="BI28:BK29"/>
    <mergeCell ref="BL28:BO29"/>
    <mergeCell ref="AG28:AI30"/>
    <mergeCell ref="AJ28:AL30"/>
    <mergeCell ref="B28:D29"/>
    <mergeCell ref="E28:I29"/>
    <mergeCell ref="BL30:BO31"/>
    <mergeCell ref="AM28:AN30"/>
    <mergeCell ref="AO28:AQ30"/>
    <mergeCell ref="AR28:AT30"/>
    <mergeCell ref="AU28:AV30"/>
    <mergeCell ref="AW28:AY30"/>
    <mergeCell ref="AZ28:BG31"/>
    <mergeCell ref="B30:D31"/>
    <mergeCell ref="E30:I30"/>
    <mergeCell ref="K30:M31"/>
    <mergeCell ref="N30:R30"/>
    <mergeCell ref="BH30:BH31"/>
    <mergeCell ref="BI30:BK31"/>
    <mergeCell ref="W28:X30"/>
    <mergeCell ref="Y28:AA30"/>
    <mergeCell ref="AB28:AD30"/>
    <mergeCell ref="AE28:AF30"/>
    <mergeCell ref="J28:J29"/>
    <mergeCell ref="K28:M29"/>
    <mergeCell ref="N28:R29"/>
    <mergeCell ref="T28:V30"/>
    <mergeCell ref="BH24:BH25"/>
    <mergeCell ref="BI24:BK25"/>
    <mergeCell ref="AR24:AY27"/>
    <mergeCell ref="AZ24:BB26"/>
    <mergeCell ref="BC24:BD26"/>
    <mergeCell ref="BE24:BG26"/>
    <mergeCell ref="AE24:AF26"/>
    <mergeCell ref="AG24:AI26"/>
    <mergeCell ref="AJ24:AL26"/>
    <mergeCell ref="BL24:BO25"/>
    <mergeCell ref="B26:D27"/>
    <mergeCell ref="E26:I26"/>
    <mergeCell ref="K26:M27"/>
    <mergeCell ref="N26:R26"/>
    <mergeCell ref="BH26:BH27"/>
    <mergeCell ref="BI26:BK27"/>
    <mergeCell ref="BL26:BO27"/>
    <mergeCell ref="AM24:AN26"/>
    <mergeCell ref="AO24:AQ26"/>
    <mergeCell ref="B24:D25"/>
    <mergeCell ref="E24:I25"/>
    <mergeCell ref="J24:J25"/>
    <mergeCell ref="K24:M25"/>
    <mergeCell ref="N24:R25"/>
    <mergeCell ref="T24:V26"/>
    <mergeCell ref="W24:X26"/>
    <mergeCell ref="Y24:AA26"/>
    <mergeCell ref="AB24:AD26"/>
    <mergeCell ref="BH20:BH21"/>
    <mergeCell ref="BI20:BK21"/>
    <mergeCell ref="BL20:BO21"/>
    <mergeCell ref="B22:D23"/>
    <mergeCell ref="E22:I22"/>
    <mergeCell ref="K22:M23"/>
    <mergeCell ref="N22:R22"/>
    <mergeCell ref="BH22:BH23"/>
    <mergeCell ref="BI22:BK23"/>
    <mergeCell ref="BL22:BO23"/>
    <mergeCell ref="AE20:AF22"/>
    <mergeCell ref="AG20:AI22"/>
    <mergeCell ref="AJ20:AQ23"/>
    <mergeCell ref="AR20:AT22"/>
    <mergeCell ref="AU20:AV22"/>
    <mergeCell ref="AW20:AY22"/>
    <mergeCell ref="AZ20:BB22"/>
    <mergeCell ref="BC20:BD22"/>
    <mergeCell ref="BE20:BG22"/>
    <mergeCell ref="B20:D21"/>
    <mergeCell ref="E20:I21"/>
    <mergeCell ref="J20:J21"/>
    <mergeCell ref="K20:M21"/>
    <mergeCell ref="N20:R21"/>
    <mergeCell ref="T20:V22"/>
    <mergeCell ref="W20:X22"/>
    <mergeCell ref="Y20:AA22"/>
    <mergeCell ref="AB20:AD22"/>
    <mergeCell ref="BH16:BH17"/>
    <mergeCell ref="BI16:BK17"/>
    <mergeCell ref="BL16:BO17"/>
    <mergeCell ref="B18:D19"/>
    <mergeCell ref="E18:I18"/>
    <mergeCell ref="K18:M19"/>
    <mergeCell ref="N18:R18"/>
    <mergeCell ref="BH18:BH19"/>
    <mergeCell ref="BI18:BK19"/>
    <mergeCell ref="BL18:BO19"/>
    <mergeCell ref="AJ16:AL18"/>
    <mergeCell ref="AM16:AN18"/>
    <mergeCell ref="AO16:AQ18"/>
    <mergeCell ref="AR16:AT18"/>
    <mergeCell ref="AU16:AV18"/>
    <mergeCell ref="AW16:AY18"/>
    <mergeCell ref="AZ16:BB18"/>
    <mergeCell ref="BC16:BD18"/>
    <mergeCell ref="BE16:BG18"/>
    <mergeCell ref="B16:D17"/>
    <mergeCell ref="E16:I17"/>
    <mergeCell ref="J16:J17"/>
    <mergeCell ref="K16:M17"/>
    <mergeCell ref="N16:R17"/>
    <mergeCell ref="T16:V18"/>
    <mergeCell ref="W16:X18"/>
    <mergeCell ref="Y16:AA18"/>
    <mergeCell ref="AB16:AI19"/>
    <mergeCell ref="BH12:BH13"/>
    <mergeCell ref="AB12:AD14"/>
    <mergeCell ref="AE12:AF14"/>
    <mergeCell ref="AG12:AI14"/>
    <mergeCell ref="BI12:BK13"/>
    <mergeCell ref="BL12:BO13"/>
    <mergeCell ref="B14:D15"/>
    <mergeCell ref="E14:I14"/>
    <mergeCell ref="K14:M15"/>
    <mergeCell ref="N14:R14"/>
    <mergeCell ref="BH14:BH15"/>
    <mergeCell ref="BI14:BK15"/>
    <mergeCell ref="BL14:BO15"/>
    <mergeCell ref="AJ12:AL14"/>
    <mergeCell ref="AM12:AN14"/>
    <mergeCell ref="AO12:AQ14"/>
    <mergeCell ref="AR12:AT14"/>
    <mergeCell ref="AU12:AV14"/>
    <mergeCell ref="AW12:AY14"/>
    <mergeCell ref="AZ12:BB14"/>
    <mergeCell ref="BC12:BD14"/>
    <mergeCell ref="BE12:BG14"/>
    <mergeCell ref="B12:D13"/>
    <mergeCell ref="E12:I13"/>
    <mergeCell ref="J12:J13"/>
    <mergeCell ref="K12:M13"/>
    <mergeCell ref="N12:R13"/>
    <mergeCell ref="T12:AA15"/>
    <mergeCell ref="B6:BG7"/>
    <mergeCell ref="B8:S11"/>
    <mergeCell ref="T8:AA9"/>
    <mergeCell ref="AB8:AI9"/>
    <mergeCell ref="AJ8:AQ9"/>
    <mergeCell ref="AR8:AY9"/>
    <mergeCell ref="AZ8:BG9"/>
    <mergeCell ref="BH8:BH9"/>
    <mergeCell ref="BJ8:BO9"/>
    <mergeCell ref="T10:AA11"/>
    <mergeCell ref="AB10:AI11"/>
    <mergeCell ref="AJ10:AQ11"/>
    <mergeCell ref="AR10:AY11"/>
    <mergeCell ref="AZ10:BG11"/>
    <mergeCell ref="BH10:BI11"/>
    <mergeCell ref="BJ10:BO11"/>
  </mergeCells>
  <phoneticPr fontId="20"/>
  <conditionalFormatting sqref="E14 B14 K14 N14">
    <cfRule type="expression" dxfId="58" priority="17" stopIfTrue="1">
      <formula>$AV$14=2</formula>
    </cfRule>
    <cfRule type="expression" dxfId="57" priority="18" stopIfTrue="1">
      <formula>$AV$14=1</formula>
    </cfRule>
  </conditionalFormatting>
  <conditionalFormatting sqref="N18">
    <cfRule type="expression" dxfId="56" priority="19" stopIfTrue="1">
      <formula>$AV$14=2</formula>
    </cfRule>
    <cfRule type="expression" dxfId="55" priority="20" stopIfTrue="1">
      <formula>$AV$14=1</formula>
    </cfRule>
  </conditionalFormatting>
  <conditionalFormatting sqref="N22">
    <cfRule type="expression" dxfId="54" priority="21" stopIfTrue="1">
      <formula>$AV$14=2</formula>
    </cfRule>
    <cfRule type="expression" dxfId="53" priority="22" stopIfTrue="1">
      <formula>$AV$14=1</formula>
    </cfRule>
  </conditionalFormatting>
  <conditionalFormatting sqref="N26:N27">
    <cfRule type="expression" dxfId="52" priority="23" stopIfTrue="1">
      <formula>$AV$14=2</formula>
    </cfRule>
    <cfRule type="expression" dxfId="51" priority="24" stopIfTrue="1">
      <formula>$AV$14=1</formula>
    </cfRule>
  </conditionalFormatting>
  <conditionalFormatting sqref="E30 K30 N30">
    <cfRule type="expression" dxfId="50" priority="25" stopIfTrue="1">
      <formula>$AV$14=2</formula>
    </cfRule>
    <cfRule type="expression" dxfId="49" priority="26" stopIfTrue="1">
      <formula>$AV$14=1</formula>
    </cfRule>
  </conditionalFormatting>
  <conditionalFormatting sqref="B24">
    <cfRule type="expression" dxfId="48" priority="3" stopIfTrue="1">
      <formula>$AZ$14=2</formula>
    </cfRule>
    <cfRule type="expression" dxfId="47" priority="4" stopIfTrue="1">
      <formula>$AZ$14=1</formula>
    </cfRule>
  </conditionalFormatting>
  <conditionalFormatting sqref="B26">
    <cfRule type="expression" dxfId="46" priority="1" stopIfTrue="1">
      <formula>$BC$14=2</formula>
    </cfRule>
    <cfRule type="expression" dxfId="45" priority="2" stopIfTrue="1">
      <formula>$BC$14=1</formula>
    </cfRule>
  </conditionalFormatting>
  <conditionalFormatting sqref="B28">
    <cfRule type="expression" dxfId="44" priority="15" stopIfTrue="1">
      <formula>$AZ$14=2</formula>
    </cfRule>
    <cfRule type="expression" dxfId="43" priority="16" stopIfTrue="1">
      <formula>$AZ$14=1</formula>
    </cfRule>
  </conditionalFormatting>
  <conditionalFormatting sqref="B22:B23">
    <cfRule type="expression" dxfId="42" priority="7" stopIfTrue="1">
      <formula>$AV$14=2</formula>
    </cfRule>
    <cfRule type="expression" dxfId="41" priority="8" stopIfTrue="1">
      <formula>$AV$14=1</formula>
    </cfRule>
  </conditionalFormatting>
  <conditionalFormatting sqref="B18">
    <cfRule type="expression" dxfId="40" priority="5" stopIfTrue="1">
      <formula>$AV$14=2</formula>
    </cfRule>
    <cfRule type="expression" dxfId="39" priority="6" stopIfTrue="1">
      <formula>$AV$14=1</formula>
    </cfRule>
  </conditionalFormatting>
  <conditionalFormatting sqref="E18 K18">
    <cfRule type="expression" dxfId="38" priority="9" stopIfTrue="1">
      <formula>$AV$14=2</formula>
    </cfRule>
    <cfRule type="expression" dxfId="37" priority="10" stopIfTrue="1">
      <formula>$AV$14=1</formula>
    </cfRule>
  </conditionalFormatting>
  <conditionalFormatting sqref="E22:E23 K22:K23">
    <cfRule type="expression" dxfId="36" priority="11" stopIfTrue="1">
      <formula>$AV$14=2</formula>
    </cfRule>
    <cfRule type="expression" dxfId="35" priority="12" stopIfTrue="1">
      <formula>$AV$14=1</formula>
    </cfRule>
  </conditionalFormatting>
  <conditionalFormatting sqref="E26 K26">
    <cfRule type="expression" dxfId="34" priority="13" stopIfTrue="1">
      <formula>$AV$14=2</formula>
    </cfRule>
    <cfRule type="expression" dxfId="33" priority="14" stopIfTrue="1">
      <formula>$AV$14=1</formula>
    </cfRule>
  </conditionalFormatting>
  <pageMargins left="0" right="0" top="0" bottom="0" header="0.31496062992125984" footer="0.31496062992125984"/>
  <pageSetup paperSize="9" orientation="portrait" horizontalDpi="4294967293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00B050"/>
    <pageSetUpPr fitToPage="1"/>
  </sheetPr>
  <dimension ref="A1:FA112"/>
  <sheetViews>
    <sheetView topLeftCell="A11" zoomScaleSheetLayoutView="100" workbookViewId="0">
      <selection activeCell="CB14" sqref="BZ14:CB14"/>
    </sheetView>
  </sheetViews>
  <sheetFormatPr defaultColWidth="1.875" defaultRowHeight="7.5" customHeight="1"/>
  <cols>
    <col min="1" max="1" width="0.875" style="13" customWidth="1"/>
    <col min="2" max="4" width="1.875" style="13" hidden="1" customWidth="1"/>
    <col min="5" max="10" width="1.875" style="13" customWidth="1"/>
    <col min="11" max="13" width="1.875" style="13" hidden="1" customWidth="1"/>
    <col min="14" max="18" width="1.875" style="13" customWidth="1"/>
    <col min="19" max="19" width="0.125" style="13" customWidth="1"/>
    <col min="20" max="20" width="0.625" style="13" customWidth="1"/>
    <col min="21" max="22" width="1.625" style="13" customWidth="1"/>
    <col min="23" max="24" width="1.875" style="13" customWidth="1"/>
    <col min="25" max="26" width="1.5" style="13" customWidth="1"/>
    <col min="27" max="27" width="0.125" style="13" customWidth="1"/>
    <col min="28" max="28" width="0.625" style="13" customWidth="1"/>
    <col min="29" max="30" width="1.5" style="13" customWidth="1"/>
    <col min="31" max="32" width="1.875" style="13" customWidth="1"/>
    <col min="33" max="34" width="1.5" style="13" customWidth="1"/>
    <col min="35" max="35" width="0.625" style="13" customWidth="1"/>
    <col min="36" max="36" width="0.5" style="13" customWidth="1"/>
    <col min="37" max="38" width="1.5" style="13" customWidth="1"/>
    <col min="39" max="40" width="1.875" style="13" customWidth="1"/>
    <col min="41" max="42" width="1.625" style="13" customWidth="1"/>
    <col min="43" max="44" width="0.375" style="13" customWidth="1"/>
    <col min="45" max="46" width="1.625" style="13" customWidth="1"/>
    <col min="47" max="48" width="1.875" style="13" customWidth="1"/>
    <col min="49" max="50" width="1.5" style="13" customWidth="1"/>
    <col min="51" max="51" width="0.25" style="13" customWidth="1"/>
    <col min="52" max="52" width="0.375" style="13" customWidth="1"/>
    <col min="53" max="54" width="1.625" style="13" customWidth="1"/>
    <col min="55" max="56" width="1.875" style="13" customWidth="1"/>
    <col min="57" max="58" width="1.5" style="13" customWidth="1"/>
    <col min="59" max="59" width="0.375" style="13" customWidth="1"/>
    <col min="60" max="61" width="0.875" style="13" customWidth="1"/>
    <col min="62" max="62" width="1.625" style="13" customWidth="1"/>
    <col min="63" max="63" width="1.125" style="13" customWidth="1"/>
    <col min="64" max="65" width="1.875" style="13" customWidth="1"/>
    <col min="66" max="66" width="1.375" style="13" customWidth="1"/>
    <col min="67" max="67" width="0.625" style="13" customWidth="1"/>
    <col min="68" max="68" width="2.125" style="13" customWidth="1"/>
    <col min="69" max="69" width="3.875" style="13" customWidth="1"/>
    <col min="70" max="16384" width="1.875" style="13"/>
  </cols>
  <sheetData>
    <row r="1" spans="1:97" ht="29.25" customHeight="1"/>
    <row r="2" spans="1:97" ht="12" customHeight="1">
      <c r="B2" s="614" t="s">
        <v>1281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  <c r="AH2" s="614"/>
      <c r="AI2" s="614"/>
      <c r="AJ2" s="614"/>
      <c r="AK2" s="614"/>
      <c r="AL2" s="614"/>
      <c r="AM2" s="614"/>
      <c r="AN2" s="614"/>
      <c r="AO2" s="614"/>
      <c r="AP2" s="614"/>
      <c r="AQ2" s="614"/>
      <c r="AR2" s="614"/>
      <c r="AS2" s="614"/>
      <c r="AT2" s="614"/>
      <c r="AU2" s="614"/>
      <c r="AV2" s="614"/>
      <c r="AW2" s="614"/>
      <c r="AX2" s="614"/>
      <c r="AY2" s="614"/>
      <c r="AZ2" s="614"/>
      <c r="BA2" s="614"/>
      <c r="BB2" s="614"/>
      <c r="BC2" s="614"/>
      <c r="BD2" s="614"/>
      <c r="BE2" s="614"/>
      <c r="BF2" s="614"/>
      <c r="BG2" s="614"/>
      <c r="BH2" s="614"/>
      <c r="BI2" s="614"/>
      <c r="BJ2" s="614"/>
      <c r="BK2" s="614"/>
      <c r="BL2" s="614"/>
      <c r="BM2" s="614"/>
      <c r="BN2" s="614"/>
      <c r="BO2" s="614"/>
      <c r="BP2" s="614"/>
      <c r="BQ2" s="614"/>
      <c r="BR2" s="614"/>
      <c r="BS2" s="614"/>
      <c r="BT2" s="614"/>
      <c r="BU2" s="614"/>
      <c r="BV2" s="614"/>
      <c r="BW2" s="614"/>
    </row>
    <row r="3" spans="1:97" ht="30.75" customHeight="1"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4"/>
      <c r="BJ3" s="614"/>
      <c r="BK3" s="614"/>
      <c r="BL3" s="614"/>
      <c r="BM3" s="614"/>
      <c r="BN3" s="614"/>
      <c r="BO3" s="614"/>
      <c r="BP3" s="614"/>
      <c r="BQ3" s="614"/>
      <c r="BR3" s="614"/>
      <c r="BS3" s="614"/>
      <c r="BT3" s="614"/>
      <c r="BU3" s="614"/>
      <c r="BV3" s="614"/>
      <c r="BW3" s="614"/>
    </row>
    <row r="4" spans="1:97" ht="46.5" customHeight="1">
      <c r="B4" s="45"/>
      <c r="C4" s="45"/>
      <c r="D4" s="615" t="s">
        <v>1290</v>
      </c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  <c r="AU4" s="615"/>
      <c r="AV4" s="615"/>
      <c r="AW4" s="615"/>
      <c r="AX4" s="615"/>
      <c r="AY4" s="615"/>
      <c r="AZ4" s="615"/>
      <c r="BA4" s="615"/>
      <c r="BB4" s="615"/>
      <c r="BC4" s="615"/>
      <c r="BD4" s="615"/>
      <c r="BE4" s="615"/>
      <c r="BF4" s="615"/>
      <c r="BG4" s="615"/>
      <c r="BH4" s="615"/>
      <c r="BI4" s="615"/>
      <c r="BJ4" s="615"/>
      <c r="BK4" s="615"/>
      <c r="BL4" s="615"/>
      <c r="BM4" s="615"/>
      <c r="BN4" s="615"/>
      <c r="BO4" s="615"/>
      <c r="BP4" s="61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</row>
    <row r="5" spans="1:97" ht="46.5" customHeight="1">
      <c r="B5" s="45"/>
      <c r="C5" s="45"/>
      <c r="D5" s="28"/>
      <c r="E5" s="836" t="s">
        <v>1314</v>
      </c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6"/>
      <c r="T5" s="836"/>
      <c r="U5" s="836"/>
      <c r="V5" s="836"/>
      <c r="W5" s="836"/>
      <c r="X5" s="836"/>
      <c r="Y5" s="836"/>
      <c r="Z5" s="836"/>
      <c r="AA5" s="836"/>
      <c r="AB5" s="836"/>
      <c r="AC5" s="83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</row>
    <row r="6" spans="1:97" ht="12" customHeight="1">
      <c r="B6" s="844" t="s">
        <v>1327</v>
      </c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  <c r="X6" s="844"/>
      <c r="Y6" s="844"/>
      <c r="Z6" s="844"/>
      <c r="AA6" s="844"/>
      <c r="AB6" s="844"/>
      <c r="AC6" s="844"/>
      <c r="AD6" s="844"/>
      <c r="AE6" s="844"/>
      <c r="AF6" s="844"/>
      <c r="AG6" s="844"/>
      <c r="AH6" s="844"/>
      <c r="AI6" s="844"/>
      <c r="AJ6" s="844"/>
      <c r="AK6" s="844"/>
      <c r="AL6" s="844"/>
      <c r="AM6" s="844"/>
      <c r="AN6" s="844"/>
      <c r="AO6" s="844"/>
      <c r="AP6" s="844"/>
      <c r="AQ6" s="844"/>
      <c r="AR6" s="844"/>
      <c r="AS6" s="844"/>
      <c r="AT6" s="844"/>
      <c r="AU6" s="844"/>
      <c r="AV6" s="844"/>
      <c r="AW6" s="844"/>
      <c r="AX6" s="844"/>
      <c r="AY6" s="844"/>
      <c r="AZ6" s="844"/>
      <c r="BA6" s="844"/>
      <c r="BB6" s="844"/>
      <c r="BC6" s="844"/>
      <c r="BD6" s="844"/>
      <c r="BE6" s="844"/>
      <c r="BF6" s="844"/>
      <c r="BG6" s="844"/>
    </row>
    <row r="7" spans="1:97" ht="22.5" customHeight="1"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5"/>
      <c r="AJ7" s="845"/>
      <c r="AK7" s="845"/>
      <c r="AL7" s="845"/>
      <c r="AM7" s="845"/>
      <c r="AN7" s="845"/>
      <c r="AO7" s="845"/>
      <c r="AP7" s="845"/>
      <c r="AQ7" s="845"/>
      <c r="AR7" s="845"/>
      <c r="AS7" s="845"/>
      <c r="AT7" s="845"/>
      <c r="AU7" s="845"/>
      <c r="AV7" s="845"/>
      <c r="AW7" s="845"/>
      <c r="AX7" s="845"/>
      <c r="AY7" s="845"/>
      <c r="AZ7" s="845"/>
      <c r="BA7" s="845"/>
      <c r="BB7" s="845"/>
      <c r="BC7" s="845"/>
      <c r="BD7" s="845"/>
      <c r="BE7" s="845"/>
      <c r="BF7" s="845"/>
      <c r="BG7" s="845"/>
    </row>
    <row r="8" spans="1:97" ht="18.75" customHeight="1">
      <c r="A8" s="31"/>
      <c r="B8" s="638" t="s">
        <v>0</v>
      </c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837" t="str">
        <f>E12</f>
        <v>川並</v>
      </c>
      <c r="U8" s="838"/>
      <c r="V8" s="838"/>
      <c r="W8" s="838"/>
      <c r="X8" s="838"/>
      <c r="Y8" s="838"/>
      <c r="Z8" s="838"/>
      <c r="AA8" s="846"/>
      <c r="AB8" s="764" t="str">
        <f>E16</f>
        <v>西田</v>
      </c>
      <c r="AC8" s="638"/>
      <c r="AD8" s="638"/>
      <c r="AE8" s="638"/>
      <c r="AF8" s="638"/>
      <c r="AG8" s="638"/>
      <c r="AH8" s="638"/>
      <c r="AI8" s="638"/>
      <c r="AJ8" s="764" t="str">
        <f>E20</f>
        <v>辰巳</v>
      </c>
      <c r="AK8" s="638"/>
      <c r="AL8" s="638"/>
      <c r="AM8" s="638"/>
      <c r="AN8" s="638"/>
      <c r="AO8" s="638"/>
      <c r="AP8" s="638"/>
      <c r="AQ8" s="639"/>
      <c r="AR8" s="638" t="str">
        <f>E24</f>
        <v>羽田</v>
      </c>
      <c r="AS8" s="638"/>
      <c r="AT8" s="638"/>
      <c r="AU8" s="638"/>
      <c r="AV8" s="638"/>
      <c r="AW8" s="638"/>
      <c r="AX8" s="638"/>
      <c r="AY8" s="639"/>
      <c r="AZ8" s="638" t="str">
        <f>E28</f>
        <v>征矢</v>
      </c>
      <c r="BA8" s="638"/>
      <c r="BB8" s="638"/>
      <c r="BC8" s="638"/>
      <c r="BD8" s="638"/>
      <c r="BE8" s="638"/>
      <c r="BF8" s="638"/>
      <c r="BG8" s="639"/>
      <c r="BH8" s="837" t="str">
        <f>E32</f>
        <v>谷口</v>
      </c>
      <c r="BI8" s="838"/>
      <c r="BJ8" s="838"/>
      <c r="BK8" s="838"/>
      <c r="BL8" s="838"/>
      <c r="BM8" s="838"/>
      <c r="BN8" s="838"/>
      <c r="BO8" s="839"/>
      <c r="BP8" s="651" t="str">
        <f>IF(BP14&lt;&gt;"","取得","")</f>
        <v/>
      </c>
      <c r="BQ8" s="33"/>
      <c r="BR8" s="838" t="s">
        <v>1</v>
      </c>
      <c r="BS8" s="838"/>
      <c r="BT8" s="838"/>
      <c r="BU8" s="838"/>
      <c r="BV8" s="838"/>
      <c r="BW8" s="849"/>
    </row>
    <row r="9" spans="1:97" ht="18.75" customHeight="1">
      <c r="A9" s="31"/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638"/>
      <c r="S9" s="639"/>
      <c r="T9" s="764"/>
      <c r="U9" s="638"/>
      <c r="V9" s="638"/>
      <c r="W9" s="638"/>
      <c r="X9" s="638"/>
      <c r="Y9" s="638"/>
      <c r="Z9" s="638"/>
      <c r="AA9" s="639"/>
      <c r="AB9" s="764"/>
      <c r="AC9" s="638"/>
      <c r="AD9" s="638"/>
      <c r="AE9" s="638"/>
      <c r="AF9" s="638"/>
      <c r="AG9" s="638"/>
      <c r="AH9" s="638"/>
      <c r="AI9" s="638"/>
      <c r="AJ9" s="764"/>
      <c r="AK9" s="638"/>
      <c r="AL9" s="638"/>
      <c r="AM9" s="638"/>
      <c r="AN9" s="638"/>
      <c r="AO9" s="638"/>
      <c r="AP9" s="638"/>
      <c r="AQ9" s="639"/>
      <c r="AR9" s="638"/>
      <c r="AS9" s="638"/>
      <c r="AT9" s="638"/>
      <c r="AU9" s="638"/>
      <c r="AV9" s="638"/>
      <c r="AW9" s="638"/>
      <c r="AX9" s="638"/>
      <c r="AY9" s="639"/>
      <c r="AZ9" s="638"/>
      <c r="BA9" s="638"/>
      <c r="BB9" s="638"/>
      <c r="BC9" s="638"/>
      <c r="BD9" s="638"/>
      <c r="BE9" s="638"/>
      <c r="BF9" s="638"/>
      <c r="BG9" s="639"/>
      <c r="BH9" s="764"/>
      <c r="BI9" s="638"/>
      <c r="BJ9" s="638"/>
      <c r="BK9" s="638"/>
      <c r="BL9" s="638"/>
      <c r="BM9" s="638"/>
      <c r="BN9" s="638"/>
      <c r="BO9" s="808"/>
      <c r="BP9" s="652"/>
      <c r="BR9" s="638"/>
      <c r="BS9" s="638"/>
      <c r="BT9" s="638"/>
      <c r="BU9" s="638"/>
      <c r="BV9" s="638"/>
      <c r="BW9" s="823"/>
    </row>
    <row r="10" spans="1:97" ht="18.75" customHeight="1">
      <c r="A10" s="31"/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9"/>
      <c r="T10" s="764" t="str">
        <f>N12</f>
        <v>小澤</v>
      </c>
      <c r="U10" s="638"/>
      <c r="V10" s="638"/>
      <c r="W10" s="638"/>
      <c r="X10" s="638"/>
      <c r="Y10" s="638"/>
      <c r="Z10" s="638"/>
      <c r="AA10" s="639"/>
      <c r="AB10" s="764" t="str">
        <f>N16</f>
        <v>富永</v>
      </c>
      <c r="AC10" s="638"/>
      <c r="AD10" s="638"/>
      <c r="AE10" s="638"/>
      <c r="AF10" s="638"/>
      <c r="AG10" s="638"/>
      <c r="AH10" s="638"/>
      <c r="AI10" s="638"/>
      <c r="AJ10" s="764" t="str">
        <f>N20</f>
        <v>森永</v>
      </c>
      <c r="AK10" s="638"/>
      <c r="AL10" s="638"/>
      <c r="AM10" s="638"/>
      <c r="AN10" s="638"/>
      <c r="AO10" s="638"/>
      <c r="AP10" s="638"/>
      <c r="AQ10" s="639"/>
      <c r="AR10" s="638" t="str">
        <f>N24</f>
        <v>青井</v>
      </c>
      <c r="AS10" s="638"/>
      <c r="AT10" s="638"/>
      <c r="AU10" s="638"/>
      <c r="AV10" s="638"/>
      <c r="AW10" s="638"/>
      <c r="AX10" s="638"/>
      <c r="AY10" s="639"/>
      <c r="AZ10" s="638" t="str">
        <f>N28</f>
        <v>寺村</v>
      </c>
      <c r="BA10" s="638"/>
      <c r="BB10" s="638"/>
      <c r="BC10" s="638"/>
      <c r="BD10" s="638"/>
      <c r="BE10" s="638"/>
      <c r="BF10" s="638"/>
      <c r="BG10" s="639"/>
      <c r="BH10" s="638" t="str">
        <f>N32</f>
        <v>野村</v>
      </c>
      <c r="BI10" s="638"/>
      <c r="BJ10" s="638"/>
      <c r="BK10" s="638"/>
      <c r="BL10" s="638"/>
      <c r="BM10" s="638"/>
      <c r="BN10" s="638"/>
      <c r="BO10" s="808"/>
      <c r="BP10" s="652" t="str">
        <f>IF(BP14&lt;&gt;"","ゲーム率","")</f>
        <v/>
      </c>
      <c r="BQ10" s="638"/>
      <c r="BR10" s="638" t="s">
        <v>2</v>
      </c>
      <c r="BS10" s="638"/>
      <c r="BT10" s="638"/>
      <c r="BU10" s="638"/>
      <c r="BV10" s="638"/>
      <c r="BW10" s="823"/>
    </row>
    <row r="11" spans="1:97" ht="18.75" customHeight="1">
      <c r="A11" s="31"/>
      <c r="B11" s="667"/>
      <c r="C11" s="667"/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7"/>
      <c r="P11" s="667"/>
      <c r="Q11" s="667"/>
      <c r="R11" s="667"/>
      <c r="S11" s="843"/>
      <c r="T11" s="842"/>
      <c r="U11" s="667"/>
      <c r="V11" s="667"/>
      <c r="W11" s="667"/>
      <c r="X11" s="667"/>
      <c r="Y11" s="667"/>
      <c r="Z11" s="667"/>
      <c r="AA11" s="843"/>
      <c r="AB11" s="842"/>
      <c r="AC11" s="667"/>
      <c r="AD11" s="667"/>
      <c r="AE11" s="667"/>
      <c r="AF11" s="667"/>
      <c r="AG11" s="667"/>
      <c r="AH11" s="667"/>
      <c r="AI11" s="667"/>
      <c r="AJ11" s="842"/>
      <c r="AK11" s="667"/>
      <c r="AL11" s="667"/>
      <c r="AM11" s="667"/>
      <c r="AN11" s="667"/>
      <c r="AO11" s="667"/>
      <c r="AP11" s="667"/>
      <c r="AQ11" s="843"/>
      <c r="AR11" s="667"/>
      <c r="AS11" s="667"/>
      <c r="AT11" s="667"/>
      <c r="AU11" s="667"/>
      <c r="AV11" s="667"/>
      <c r="AW11" s="667"/>
      <c r="AX11" s="667"/>
      <c r="AY11" s="843"/>
      <c r="AZ11" s="667"/>
      <c r="BA11" s="667"/>
      <c r="BB11" s="667"/>
      <c r="BC11" s="667"/>
      <c r="BD11" s="667"/>
      <c r="BE11" s="667"/>
      <c r="BF11" s="667"/>
      <c r="BG11" s="843"/>
      <c r="BH11" s="667"/>
      <c r="BI11" s="667"/>
      <c r="BJ11" s="667"/>
      <c r="BK11" s="667"/>
      <c r="BL11" s="667"/>
      <c r="BM11" s="667"/>
      <c r="BN11" s="667"/>
      <c r="BO11" s="809"/>
      <c r="BP11" s="810"/>
      <c r="BQ11" s="667"/>
      <c r="BR11" s="667"/>
      <c r="BS11" s="667"/>
      <c r="BT11" s="667"/>
      <c r="BU11" s="667"/>
      <c r="BV11" s="667"/>
      <c r="BW11" s="824"/>
    </row>
    <row r="12" spans="1:97" s="10" customFormat="1" ht="18.75" customHeight="1">
      <c r="A12" s="32"/>
      <c r="B12" s="636" t="s">
        <v>1291</v>
      </c>
      <c r="C12" s="636"/>
      <c r="D12" s="636"/>
      <c r="E12" s="646" t="str">
        <f>IF(B12="ここに","",VLOOKUP(B12,登録ナンバー!$A$1:$C$620,2,0))</f>
        <v>川並</v>
      </c>
      <c r="F12" s="646"/>
      <c r="G12" s="646"/>
      <c r="H12" s="646"/>
      <c r="I12" s="646"/>
      <c r="J12" s="646" t="s">
        <v>4</v>
      </c>
      <c r="K12" s="646" t="s">
        <v>1292</v>
      </c>
      <c r="L12" s="646"/>
      <c r="M12" s="646"/>
      <c r="N12" s="646" t="str">
        <f>IF(K12="ここに","",VLOOKUP(K12,登録ナンバー!$A$1:$C$620,2,0))</f>
        <v>小澤</v>
      </c>
      <c r="O12" s="646"/>
      <c r="P12" s="646"/>
      <c r="Q12" s="646"/>
      <c r="R12" s="728"/>
      <c r="S12" s="646"/>
      <c r="T12" s="737" t="str">
        <f>IF(AB12="","丸付き数字は試合順番","")</f>
        <v/>
      </c>
      <c r="U12" s="737"/>
      <c r="V12" s="737"/>
      <c r="W12" s="737"/>
      <c r="X12" s="737"/>
      <c r="Y12" s="737"/>
      <c r="Z12" s="737"/>
      <c r="AA12" s="738"/>
      <c r="AB12" s="733">
        <v>5</v>
      </c>
      <c r="AC12" s="729"/>
      <c r="AD12" s="729"/>
      <c r="AE12" s="670" t="s">
        <v>5</v>
      </c>
      <c r="AF12" s="670"/>
      <c r="AG12" s="729">
        <v>7</v>
      </c>
      <c r="AH12" s="729"/>
      <c r="AI12" s="729"/>
      <c r="AJ12" s="733">
        <v>6</v>
      </c>
      <c r="AK12" s="729"/>
      <c r="AL12" s="729"/>
      <c r="AM12" s="670" t="s">
        <v>5</v>
      </c>
      <c r="AN12" s="670"/>
      <c r="AO12" s="729">
        <v>7</v>
      </c>
      <c r="AP12" s="729"/>
      <c r="AQ12" s="730"/>
      <c r="AR12" s="729" t="s">
        <v>1329</v>
      </c>
      <c r="AS12" s="729"/>
      <c r="AT12" s="729"/>
      <c r="AU12" s="670" t="s">
        <v>5</v>
      </c>
      <c r="AV12" s="670"/>
      <c r="AW12" s="729">
        <v>2</v>
      </c>
      <c r="AX12" s="729"/>
      <c r="AY12" s="730"/>
      <c r="AZ12" s="672" t="s">
        <v>1329</v>
      </c>
      <c r="BA12" s="672"/>
      <c r="BB12" s="672"/>
      <c r="BC12" s="670" t="s">
        <v>5</v>
      </c>
      <c r="BD12" s="670"/>
      <c r="BE12" s="729">
        <v>4</v>
      </c>
      <c r="BF12" s="729"/>
      <c r="BG12" s="730"/>
      <c r="BH12" s="672">
        <v>1</v>
      </c>
      <c r="BI12" s="672"/>
      <c r="BJ12" s="672"/>
      <c r="BK12" s="670" t="s">
        <v>5</v>
      </c>
      <c r="BL12" s="670"/>
      <c r="BM12" s="672">
        <v>6</v>
      </c>
      <c r="BN12" s="672"/>
      <c r="BO12" s="771"/>
      <c r="BP12" s="653" t="str">
        <f>IF(OR(AND(BQ12=2,COUNTIF($BQ$12:$BS$35,2)=2),AND(BQ12=1,COUNTIF($BQ$12:$BS$34,1)=2),AND(BQ12=3,COUNTIF($BQ$12:$BS$33,3)=2),AND(BQ12=4,COUNTIF($BQ$12:$BS$33,4)=2)),"直接対決","")</f>
        <v/>
      </c>
      <c r="BQ12" s="847" t="s">
        <v>1358</v>
      </c>
      <c r="BR12" s="847"/>
      <c r="BS12" s="847"/>
      <c r="BT12" s="825" t="s">
        <v>1359</v>
      </c>
      <c r="BU12" s="825"/>
      <c r="BV12" s="825"/>
      <c r="BW12" s="826"/>
    </row>
    <row r="13" spans="1:97" s="10" customFormat="1" ht="18.75" customHeight="1">
      <c r="A13" s="32"/>
      <c r="B13" s="638"/>
      <c r="C13" s="638"/>
      <c r="D13" s="638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4"/>
      <c r="S13" s="643"/>
      <c r="T13" s="739"/>
      <c r="U13" s="739"/>
      <c r="V13" s="739"/>
      <c r="W13" s="739"/>
      <c r="X13" s="739"/>
      <c r="Y13" s="739"/>
      <c r="Z13" s="739"/>
      <c r="AA13" s="740"/>
      <c r="AB13" s="734"/>
      <c r="AC13" s="731"/>
      <c r="AD13" s="731"/>
      <c r="AE13" s="671"/>
      <c r="AF13" s="671"/>
      <c r="AG13" s="731"/>
      <c r="AH13" s="731"/>
      <c r="AI13" s="731"/>
      <c r="AJ13" s="734"/>
      <c r="AK13" s="731"/>
      <c r="AL13" s="731"/>
      <c r="AM13" s="671"/>
      <c r="AN13" s="671"/>
      <c r="AO13" s="731"/>
      <c r="AP13" s="731"/>
      <c r="AQ13" s="732"/>
      <c r="AR13" s="731"/>
      <c r="AS13" s="731"/>
      <c r="AT13" s="731"/>
      <c r="AU13" s="671"/>
      <c r="AV13" s="671"/>
      <c r="AW13" s="731"/>
      <c r="AX13" s="731"/>
      <c r="AY13" s="732"/>
      <c r="AZ13" s="673"/>
      <c r="BA13" s="673"/>
      <c r="BB13" s="673"/>
      <c r="BC13" s="671"/>
      <c r="BD13" s="671"/>
      <c r="BE13" s="731"/>
      <c r="BF13" s="731"/>
      <c r="BG13" s="732"/>
      <c r="BH13" s="673"/>
      <c r="BI13" s="673"/>
      <c r="BJ13" s="673"/>
      <c r="BK13" s="671"/>
      <c r="BL13" s="671"/>
      <c r="BM13" s="673"/>
      <c r="BN13" s="673"/>
      <c r="BO13" s="772"/>
      <c r="BP13" s="654"/>
      <c r="BQ13" s="848"/>
      <c r="BR13" s="848"/>
      <c r="BS13" s="848"/>
      <c r="BT13" s="827"/>
      <c r="BU13" s="827"/>
      <c r="BV13" s="827"/>
      <c r="BW13" s="828"/>
    </row>
    <row r="14" spans="1:97" ht="18.75" customHeight="1">
      <c r="A14" s="31"/>
      <c r="B14" s="638" t="s">
        <v>6</v>
      </c>
      <c r="C14" s="638"/>
      <c r="D14" s="638"/>
      <c r="E14" s="643" t="str">
        <f>IF(B12="ここに","",VLOOKUP(B12,登録ナンバー!$A$1:$D$620,4,0))</f>
        <v>Kテニス</v>
      </c>
      <c r="F14" s="643"/>
      <c r="G14" s="643"/>
      <c r="H14" s="643"/>
      <c r="I14" s="643"/>
      <c r="J14" s="330"/>
      <c r="K14" s="643" t="s">
        <v>6</v>
      </c>
      <c r="L14" s="643"/>
      <c r="M14" s="643"/>
      <c r="N14" s="643" t="str">
        <f>IF(K12="ここに","",VLOOKUP(K12,登録ナンバー!$A$1:$D$620,4,0))</f>
        <v>Kテニス</v>
      </c>
      <c r="O14" s="643"/>
      <c r="P14" s="643"/>
      <c r="Q14" s="643"/>
      <c r="R14" s="644"/>
      <c r="S14" s="643"/>
      <c r="T14" s="739"/>
      <c r="U14" s="739"/>
      <c r="V14" s="739"/>
      <c r="W14" s="739"/>
      <c r="X14" s="739"/>
      <c r="Y14" s="739"/>
      <c r="Z14" s="739"/>
      <c r="AA14" s="740"/>
      <c r="AB14" s="734"/>
      <c r="AC14" s="731"/>
      <c r="AD14" s="731"/>
      <c r="AE14" s="671"/>
      <c r="AF14" s="671"/>
      <c r="AG14" s="731"/>
      <c r="AH14" s="731"/>
      <c r="AI14" s="731"/>
      <c r="AJ14" s="734"/>
      <c r="AK14" s="731"/>
      <c r="AL14" s="731"/>
      <c r="AM14" s="671"/>
      <c r="AN14" s="671"/>
      <c r="AO14" s="731"/>
      <c r="AP14" s="731"/>
      <c r="AQ14" s="732"/>
      <c r="AR14" s="731"/>
      <c r="AS14" s="731"/>
      <c r="AT14" s="731"/>
      <c r="AU14" s="671"/>
      <c r="AV14" s="671"/>
      <c r="AW14" s="731"/>
      <c r="AX14" s="731"/>
      <c r="AY14" s="732"/>
      <c r="AZ14" s="673"/>
      <c r="BA14" s="673"/>
      <c r="BB14" s="673"/>
      <c r="BC14" s="671"/>
      <c r="BD14" s="671"/>
      <c r="BE14" s="731"/>
      <c r="BF14" s="731"/>
      <c r="BG14" s="732"/>
      <c r="BH14" s="673"/>
      <c r="BI14" s="673"/>
      <c r="BJ14" s="673"/>
      <c r="BK14" s="671"/>
      <c r="BL14" s="671"/>
      <c r="BM14" s="673"/>
      <c r="BN14" s="673"/>
      <c r="BO14" s="772"/>
      <c r="BP14" s="655" t="str">
        <f>IF(OR(COUNTIF(BQ12:BS34,2)&gt;=3,COUNTIF(BQ12:BS34,1)&gt;=3,COUNTIF(BQ12:BS35,3)&gt;=3),(AR15+AB15+AJ15+BH15+AZ15)/(AR15+AG12+AW12+AO12+BM12+BH15+AB15+AJ15+AZ15+BE12),"")</f>
        <v/>
      </c>
      <c r="BQ14" s="840"/>
      <c r="BR14" s="840"/>
      <c r="BS14" s="840"/>
      <c r="BT14" s="850" t="s">
        <v>1357</v>
      </c>
      <c r="BU14" s="850"/>
      <c r="BV14" s="850"/>
      <c r="BW14" s="851"/>
    </row>
    <row r="15" spans="1:97" ht="5.25" hidden="1" customHeight="1">
      <c r="A15" s="31"/>
      <c r="B15" s="638"/>
      <c r="C15" s="638"/>
      <c r="D15" s="638"/>
      <c r="E15" s="330"/>
      <c r="F15" s="330"/>
      <c r="G15" s="330"/>
      <c r="H15" s="330"/>
      <c r="I15" s="330"/>
      <c r="J15" s="330"/>
      <c r="K15" s="727"/>
      <c r="L15" s="643"/>
      <c r="M15" s="643"/>
      <c r="N15" s="330"/>
      <c r="O15" s="330"/>
      <c r="P15" s="330"/>
      <c r="Q15" s="340"/>
      <c r="R15" s="341"/>
      <c r="S15" s="643"/>
      <c r="T15" s="741"/>
      <c r="U15" s="741"/>
      <c r="V15" s="741"/>
      <c r="W15" s="741"/>
      <c r="X15" s="741"/>
      <c r="Y15" s="741"/>
      <c r="Z15" s="741"/>
      <c r="AA15" s="742"/>
      <c r="AB15" s="339">
        <f>IF(AB12="⑦","7",IF(AB12="⑥","6",AB12))</f>
        <v>5</v>
      </c>
      <c r="AC15" s="342"/>
      <c r="AD15" s="342"/>
      <c r="AE15" s="342"/>
      <c r="AF15" s="342"/>
      <c r="AG15" s="342"/>
      <c r="AH15" s="342"/>
      <c r="AI15" s="342"/>
      <c r="AJ15" s="339">
        <f>IF(AJ12="⑦","7",IF(AJ12="⑥","6",AJ12))</f>
        <v>6</v>
      </c>
      <c r="AK15" s="342"/>
      <c r="AL15" s="342"/>
      <c r="AM15" s="388"/>
      <c r="AN15" s="388"/>
      <c r="AO15" s="342"/>
      <c r="AP15" s="342"/>
      <c r="AQ15" s="343"/>
      <c r="AR15" s="342" t="str">
        <f>IF(AR12="⑦","7",IF(AR12="⑥","6",AR12))</f>
        <v>➅</v>
      </c>
      <c r="AS15" s="342"/>
      <c r="AT15" s="342"/>
      <c r="AU15" s="388"/>
      <c r="AV15" s="388"/>
      <c r="AW15" s="342"/>
      <c r="AX15" s="342"/>
      <c r="AY15" s="343"/>
      <c r="AZ15" s="342" t="str">
        <f>IF(AZ12="⑦","7",IF(AZ12="⑥","6",AZ12))</f>
        <v>➅</v>
      </c>
      <c r="BA15" s="342"/>
      <c r="BB15" s="342"/>
      <c r="BC15" s="388"/>
      <c r="BD15" s="388"/>
      <c r="BE15" s="342"/>
      <c r="BF15" s="342"/>
      <c r="BG15" s="343"/>
      <c r="BH15" s="342">
        <f>IF(BH12="⑦","7",IF(BH12="⑥","6",BH12))</f>
        <v>1</v>
      </c>
      <c r="BI15" s="342"/>
      <c r="BJ15" s="342"/>
      <c r="BK15" s="388"/>
      <c r="BL15" s="388"/>
      <c r="BM15" s="342"/>
      <c r="BN15" s="342"/>
      <c r="BO15" s="343"/>
      <c r="BP15" s="656"/>
      <c r="BQ15" s="841"/>
      <c r="BR15" s="841"/>
      <c r="BS15" s="841"/>
      <c r="BT15" s="852"/>
      <c r="BU15" s="852"/>
      <c r="BV15" s="852"/>
      <c r="BW15" s="853"/>
    </row>
    <row r="16" spans="1:97" ht="18.75" customHeight="1">
      <c r="A16" s="31"/>
      <c r="B16" s="636" t="s">
        <v>1293</v>
      </c>
      <c r="C16" s="636"/>
      <c r="D16" s="636"/>
      <c r="E16" s="636" t="str">
        <f>IF(B16="ここに","",VLOOKUP(B16,登録ナンバー!$A$1:$C$620,2,0))</f>
        <v>西田</v>
      </c>
      <c r="F16" s="636"/>
      <c r="G16" s="636"/>
      <c r="H16" s="636"/>
      <c r="I16" s="636"/>
      <c r="J16" s="636" t="s">
        <v>4</v>
      </c>
      <c r="K16" s="636" t="s">
        <v>3</v>
      </c>
      <c r="L16" s="636"/>
      <c r="M16" s="636"/>
      <c r="N16" s="636" t="s">
        <v>1294</v>
      </c>
      <c r="O16" s="636"/>
      <c r="P16" s="636"/>
      <c r="Q16" s="636"/>
      <c r="R16" s="637"/>
      <c r="S16" s="636"/>
      <c r="T16" s="698" t="str">
        <f>IF(AB12="","",IF(AND(AG12=6,AB12&lt;&gt;"⑦"),"⑥",IF(AG12=7,"⑦",AG12)))</f>
        <v>⑦</v>
      </c>
      <c r="U16" s="698"/>
      <c r="V16" s="698"/>
      <c r="W16" s="636" t="s">
        <v>5</v>
      </c>
      <c r="X16" s="636"/>
      <c r="Y16" s="700">
        <f>IF(AB12="","",IF(AB12="⑥",6,IF(AB12="⑦",7,AB12)))</f>
        <v>5</v>
      </c>
      <c r="Z16" s="700"/>
      <c r="AA16" s="701"/>
      <c r="AB16" s="706"/>
      <c r="AC16" s="707"/>
      <c r="AD16" s="707"/>
      <c r="AE16" s="707"/>
      <c r="AF16" s="707"/>
      <c r="AG16" s="707"/>
      <c r="AH16" s="707"/>
      <c r="AI16" s="707"/>
      <c r="AJ16" s="688">
        <v>2</v>
      </c>
      <c r="AK16" s="674"/>
      <c r="AL16" s="674"/>
      <c r="AM16" s="735" t="s">
        <v>5</v>
      </c>
      <c r="AN16" s="735"/>
      <c r="AO16" s="674">
        <v>6</v>
      </c>
      <c r="AP16" s="674"/>
      <c r="AQ16" s="686"/>
      <c r="AR16" s="674">
        <v>6</v>
      </c>
      <c r="AS16" s="674"/>
      <c r="AT16" s="674"/>
      <c r="AU16" s="735" t="s">
        <v>5</v>
      </c>
      <c r="AV16" s="735"/>
      <c r="AW16" s="674">
        <v>7</v>
      </c>
      <c r="AX16" s="674"/>
      <c r="AY16" s="686"/>
      <c r="AZ16" s="674">
        <v>3</v>
      </c>
      <c r="BA16" s="674"/>
      <c r="BB16" s="674"/>
      <c r="BC16" s="735" t="s">
        <v>5</v>
      </c>
      <c r="BD16" s="735"/>
      <c r="BE16" s="674">
        <v>6</v>
      </c>
      <c r="BF16" s="674"/>
      <c r="BG16" s="686"/>
      <c r="BH16" s="674">
        <v>2</v>
      </c>
      <c r="BI16" s="674"/>
      <c r="BJ16" s="674"/>
      <c r="BK16" s="735" t="s">
        <v>5</v>
      </c>
      <c r="BL16" s="735"/>
      <c r="BM16" s="719">
        <v>6</v>
      </c>
      <c r="BN16" s="719"/>
      <c r="BO16" s="720"/>
      <c r="BP16" s="657" t="str">
        <f>IF(OR(AND(BQ16=2,COUNTIF($BQ$12:$BS$35,2)=2),AND(BQ16=1,COUNTIF($BQ$12:$BS$34,1)=2),AND(BQ16=3,COUNTIF($BQ$12:$BS$33,3)=2),AND(BQ16=4,COUNTIF($BQ$12:$BS$33,4)=2)),"直接対決","")</f>
        <v>直接対決</v>
      </c>
      <c r="BQ16" s="769">
        <f>COUNTIF(T16:BO17,"⑥")+COUNTIF(T16:BO17,"⑦")</f>
        <v>1</v>
      </c>
      <c r="BR16" s="769"/>
      <c r="BS16" s="769"/>
      <c r="BT16" s="777">
        <f>IF(AB12="","",5-BQ16)</f>
        <v>4</v>
      </c>
      <c r="BU16" s="777"/>
      <c r="BV16" s="777"/>
      <c r="BW16" s="778"/>
    </row>
    <row r="17" spans="1:75" ht="18.75" customHeight="1">
      <c r="A17" s="31"/>
      <c r="B17" s="638"/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9"/>
      <c r="S17" s="638"/>
      <c r="T17" s="699"/>
      <c r="U17" s="699"/>
      <c r="V17" s="699"/>
      <c r="W17" s="638"/>
      <c r="X17" s="638"/>
      <c r="Y17" s="702"/>
      <c r="Z17" s="702"/>
      <c r="AA17" s="703"/>
      <c r="AB17" s="708"/>
      <c r="AC17" s="709"/>
      <c r="AD17" s="709"/>
      <c r="AE17" s="709"/>
      <c r="AF17" s="709"/>
      <c r="AG17" s="709"/>
      <c r="AH17" s="709"/>
      <c r="AI17" s="709"/>
      <c r="AJ17" s="689"/>
      <c r="AK17" s="675"/>
      <c r="AL17" s="675"/>
      <c r="AM17" s="736"/>
      <c r="AN17" s="736"/>
      <c r="AO17" s="675"/>
      <c r="AP17" s="675"/>
      <c r="AQ17" s="687"/>
      <c r="AR17" s="675"/>
      <c r="AS17" s="675"/>
      <c r="AT17" s="675"/>
      <c r="AU17" s="736"/>
      <c r="AV17" s="736"/>
      <c r="AW17" s="675"/>
      <c r="AX17" s="675"/>
      <c r="AY17" s="687"/>
      <c r="AZ17" s="675"/>
      <c r="BA17" s="675"/>
      <c r="BB17" s="675"/>
      <c r="BC17" s="736"/>
      <c r="BD17" s="736"/>
      <c r="BE17" s="675"/>
      <c r="BF17" s="675"/>
      <c r="BG17" s="687"/>
      <c r="BH17" s="675"/>
      <c r="BI17" s="675"/>
      <c r="BJ17" s="675"/>
      <c r="BK17" s="736"/>
      <c r="BL17" s="736"/>
      <c r="BM17" s="721"/>
      <c r="BN17" s="721"/>
      <c r="BO17" s="722"/>
      <c r="BP17" s="658"/>
      <c r="BQ17" s="770"/>
      <c r="BR17" s="770"/>
      <c r="BS17" s="770"/>
      <c r="BT17" s="779"/>
      <c r="BU17" s="779"/>
      <c r="BV17" s="779"/>
      <c r="BW17" s="780"/>
    </row>
    <row r="18" spans="1:75" ht="18.75" customHeight="1">
      <c r="A18" s="31"/>
      <c r="B18" s="638" t="s">
        <v>6</v>
      </c>
      <c r="C18" s="638"/>
      <c r="D18" s="638"/>
      <c r="E18" s="638" t="str">
        <f>IF(B16="ここに","",VLOOKUP(B16,登録ナンバー!$A$1:$D$620,4,0))</f>
        <v>Kテニス</v>
      </c>
      <c r="F18" s="638"/>
      <c r="G18" s="638"/>
      <c r="H18" s="638"/>
      <c r="I18" s="638"/>
      <c r="J18" s="10"/>
      <c r="K18" s="638" t="s">
        <v>6</v>
      </c>
      <c r="L18" s="638"/>
      <c r="M18" s="638"/>
      <c r="N18" s="638" t="s">
        <v>796</v>
      </c>
      <c r="O18" s="638"/>
      <c r="P18" s="638"/>
      <c r="Q18" s="638"/>
      <c r="R18" s="639"/>
      <c r="S18" s="638"/>
      <c r="T18" s="699"/>
      <c r="U18" s="699"/>
      <c r="V18" s="699"/>
      <c r="W18" s="638"/>
      <c r="X18" s="638"/>
      <c r="Y18" s="702"/>
      <c r="Z18" s="702"/>
      <c r="AA18" s="703"/>
      <c r="AB18" s="708"/>
      <c r="AC18" s="709"/>
      <c r="AD18" s="709"/>
      <c r="AE18" s="709"/>
      <c r="AF18" s="709"/>
      <c r="AG18" s="709"/>
      <c r="AH18" s="709"/>
      <c r="AI18" s="709"/>
      <c r="AJ18" s="689"/>
      <c r="AK18" s="675"/>
      <c r="AL18" s="675"/>
      <c r="AM18" s="736"/>
      <c r="AN18" s="736"/>
      <c r="AO18" s="675"/>
      <c r="AP18" s="675"/>
      <c r="AQ18" s="687"/>
      <c r="AR18" s="675"/>
      <c r="AS18" s="675"/>
      <c r="AT18" s="675"/>
      <c r="AU18" s="736"/>
      <c r="AV18" s="736"/>
      <c r="AW18" s="675"/>
      <c r="AX18" s="675"/>
      <c r="AY18" s="687"/>
      <c r="AZ18" s="675"/>
      <c r="BA18" s="675"/>
      <c r="BB18" s="675"/>
      <c r="BC18" s="736"/>
      <c r="BD18" s="736"/>
      <c r="BE18" s="675"/>
      <c r="BF18" s="675"/>
      <c r="BG18" s="687"/>
      <c r="BH18" s="675"/>
      <c r="BI18" s="675"/>
      <c r="BJ18" s="675"/>
      <c r="BK18" s="736"/>
      <c r="BL18" s="736"/>
      <c r="BM18" s="721"/>
      <c r="BN18" s="721"/>
      <c r="BO18" s="722"/>
      <c r="BP18" s="659" t="str">
        <f>IF(OR(COUNTIF(BQ12:BS34,2)&gt;=3,COUNTIF(BQ12:BS34,1)&gt;=3,COUNTIF(BQ12:BS34,3)&gt;=3),(AR19+T19+AJ19+BH19+AZ19)/(AR19+Y16+AW16+AO16+BM16+BH19+T19+AJ19+BE16+AZ19),"")</f>
        <v/>
      </c>
      <c r="BQ18" s="638"/>
      <c r="BR18" s="638"/>
      <c r="BS18" s="638"/>
      <c r="BT18" s="765" t="s">
        <v>1360</v>
      </c>
      <c r="BU18" s="765"/>
      <c r="BV18" s="765"/>
      <c r="BW18" s="766"/>
    </row>
    <row r="19" spans="1:75" ht="4.5" hidden="1" customHeight="1">
      <c r="A19" s="31"/>
      <c r="B19" s="638"/>
      <c r="C19" s="638"/>
      <c r="D19" s="638"/>
      <c r="E19" s="10"/>
      <c r="F19" s="10"/>
      <c r="G19" s="10"/>
      <c r="H19" s="10"/>
      <c r="I19" s="10"/>
      <c r="J19" s="10"/>
      <c r="K19" s="650"/>
      <c r="L19" s="638"/>
      <c r="M19" s="638"/>
      <c r="N19" s="10"/>
      <c r="O19" s="10"/>
      <c r="P19" s="10"/>
      <c r="Q19" s="12"/>
      <c r="R19" s="15"/>
      <c r="S19" s="638"/>
      <c r="T19" s="14" t="str">
        <f>IF(T16="⑦","7",IF(T16="⑥","6",T16))</f>
        <v>7</v>
      </c>
      <c r="U19" s="12"/>
      <c r="V19" s="12"/>
      <c r="W19" s="12"/>
      <c r="X19" s="12"/>
      <c r="Y19" s="12"/>
      <c r="Z19" s="12"/>
      <c r="AA19" s="15"/>
      <c r="AB19" s="710"/>
      <c r="AC19" s="711"/>
      <c r="AD19" s="711"/>
      <c r="AE19" s="711"/>
      <c r="AF19" s="711"/>
      <c r="AG19" s="711"/>
      <c r="AH19" s="711"/>
      <c r="AI19" s="711"/>
      <c r="AJ19" s="11">
        <f>IF(AJ16="⑦","7",IF(AJ16="⑥","6",AJ16))</f>
        <v>2</v>
      </c>
      <c r="AK19" s="14"/>
      <c r="AL19" s="14"/>
      <c r="AM19" s="14"/>
      <c r="AN19" s="14"/>
      <c r="AO19" s="14"/>
      <c r="AP19" s="14"/>
      <c r="AQ19" s="18"/>
      <c r="AR19" s="14">
        <f>IF(AR16="⑦","7",IF(AR16="⑥","6",AR16))</f>
        <v>6</v>
      </c>
      <c r="AS19" s="14"/>
      <c r="AT19" s="14"/>
      <c r="AU19" s="275"/>
      <c r="AV19" s="275"/>
      <c r="AW19" s="14"/>
      <c r="AX19" s="14"/>
      <c r="AY19" s="18"/>
      <c r="AZ19" s="14">
        <f>IF(AZ16="⑦","7",IF(AZ16="⑥","6",AZ16))</f>
        <v>3</v>
      </c>
      <c r="BA19" s="14"/>
      <c r="BB19" s="14"/>
      <c r="BC19" s="275"/>
      <c r="BD19" s="275"/>
      <c r="BE19" s="14"/>
      <c r="BF19" s="14"/>
      <c r="BG19" s="18"/>
      <c r="BH19" s="14">
        <f>IF(BH16="⑦","7",IF(BH16="⑥","6",BH16))</f>
        <v>2</v>
      </c>
      <c r="BI19" s="14"/>
      <c r="BJ19" s="14"/>
      <c r="BK19" s="275"/>
      <c r="BL19" s="275"/>
      <c r="BM19" s="14"/>
      <c r="BN19" s="14"/>
      <c r="BO19" s="44"/>
      <c r="BP19" s="660"/>
      <c r="BQ19" s="667"/>
      <c r="BR19" s="667"/>
      <c r="BS19" s="667"/>
      <c r="BT19" s="767"/>
      <c r="BU19" s="767"/>
      <c r="BV19" s="767"/>
      <c r="BW19" s="768"/>
    </row>
    <row r="20" spans="1:75" ht="18.75" customHeight="1">
      <c r="A20" s="31"/>
      <c r="B20" s="636" t="s">
        <v>1295</v>
      </c>
      <c r="C20" s="636"/>
      <c r="D20" s="636"/>
      <c r="E20" s="648" t="str">
        <f>IF(B20="ここに","",VLOOKUP(B20,登録ナンバー!$A$1:$C$620,2,0))</f>
        <v>辰巳</v>
      </c>
      <c r="F20" s="648"/>
      <c r="G20" s="648"/>
      <c r="H20" s="648"/>
      <c r="I20" s="648"/>
      <c r="J20" s="648" t="s">
        <v>4</v>
      </c>
      <c r="K20" s="648" t="s">
        <v>1296</v>
      </c>
      <c r="L20" s="648"/>
      <c r="M20" s="648"/>
      <c r="N20" s="648" t="str">
        <f>IF(K20="ここに","",VLOOKUP(K20,登録ナンバー!$A$1:$C$620,2,0))</f>
        <v>森永</v>
      </c>
      <c r="O20" s="648"/>
      <c r="P20" s="648"/>
      <c r="Q20" s="648"/>
      <c r="R20" s="718"/>
      <c r="S20" s="648"/>
      <c r="T20" s="712" t="str">
        <f>IF(AJ12="","",IF(AND(AO12=6,AJ12&lt;&gt;"⑦"),"⑥",IF(AO12=7,"⑦",AO12)))</f>
        <v>⑦</v>
      </c>
      <c r="U20" s="712"/>
      <c r="V20" s="712"/>
      <c r="W20" s="648" t="s">
        <v>5</v>
      </c>
      <c r="X20" s="648"/>
      <c r="Y20" s="676">
        <f>IF(AJ12="","",IF(AJ12="⑥",6,IF(AJ12="⑦",7,AJ12)))</f>
        <v>6</v>
      </c>
      <c r="Z20" s="676"/>
      <c r="AA20" s="677"/>
      <c r="AB20" s="680" t="str">
        <f>IF(AJ16="","",IF(AND(AO16=6,AJ16&lt;&gt;"⑦"),"⑥",IF(AO16=7,"⑦",AO16)))</f>
        <v>⑥</v>
      </c>
      <c r="AC20" s="681"/>
      <c r="AD20" s="681"/>
      <c r="AE20" s="648" t="s">
        <v>5</v>
      </c>
      <c r="AF20" s="648"/>
      <c r="AG20" s="681">
        <f>IF(AJ16="","",IF(AJ16="⑥",6,IF(AJ16="⑦",7,AJ16)))</f>
        <v>2</v>
      </c>
      <c r="AH20" s="681"/>
      <c r="AI20" s="681"/>
      <c r="AJ20" s="745"/>
      <c r="AK20" s="746"/>
      <c r="AL20" s="746"/>
      <c r="AM20" s="746"/>
      <c r="AN20" s="746"/>
      <c r="AO20" s="746"/>
      <c r="AP20" s="746"/>
      <c r="AQ20" s="747"/>
      <c r="AR20" s="663" t="s">
        <v>1329</v>
      </c>
      <c r="AS20" s="663"/>
      <c r="AT20" s="663"/>
      <c r="AU20" s="684" t="s">
        <v>5</v>
      </c>
      <c r="AV20" s="684"/>
      <c r="AW20" s="663">
        <v>4</v>
      </c>
      <c r="AX20" s="663"/>
      <c r="AY20" s="664"/>
      <c r="AZ20" s="663" t="s">
        <v>1329</v>
      </c>
      <c r="BA20" s="663"/>
      <c r="BB20" s="663"/>
      <c r="BC20" s="684" t="s">
        <v>5</v>
      </c>
      <c r="BD20" s="684"/>
      <c r="BE20" s="663">
        <v>1</v>
      </c>
      <c r="BF20" s="663"/>
      <c r="BG20" s="664"/>
      <c r="BH20" s="663">
        <v>4</v>
      </c>
      <c r="BI20" s="663"/>
      <c r="BJ20" s="663"/>
      <c r="BK20" s="684" t="s">
        <v>5</v>
      </c>
      <c r="BL20" s="684"/>
      <c r="BM20" s="714">
        <v>6</v>
      </c>
      <c r="BN20" s="714"/>
      <c r="BO20" s="715"/>
      <c r="BP20" s="661" t="str">
        <f>IF(OR(AND(BQ20=2,COUNTIF($BQ$12:$BS$35,2)=2),AND(BQ20=1,COUNTIF($BQ$12:$BS$34,1)=2),AND(BQ20=3,COUNTIF($BQ$12:$BS$33,3)=2),AND(BQ20=4,COUNTIF($BQ$12:$BS$33,4)=2)),"直接対決","")</f>
        <v/>
      </c>
      <c r="BQ20" s="821" t="s">
        <v>1361</v>
      </c>
      <c r="BR20" s="821"/>
      <c r="BS20" s="821"/>
      <c r="BT20" s="773" t="s">
        <v>1362</v>
      </c>
      <c r="BU20" s="773"/>
      <c r="BV20" s="773"/>
      <c r="BW20" s="774"/>
    </row>
    <row r="21" spans="1:75" ht="18.75" customHeight="1">
      <c r="A21" s="31"/>
      <c r="B21" s="638"/>
      <c r="C21" s="638"/>
      <c r="D21" s="638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7"/>
      <c r="S21" s="645"/>
      <c r="T21" s="713"/>
      <c r="U21" s="713"/>
      <c r="V21" s="713"/>
      <c r="W21" s="645"/>
      <c r="X21" s="645"/>
      <c r="Y21" s="678"/>
      <c r="Z21" s="678"/>
      <c r="AA21" s="679"/>
      <c r="AB21" s="682"/>
      <c r="AC21" s="683"/>
      <c r="AD21" s="683"/>
      <c r="AE21" s="645"/>
      <c r="AF21" s="645"/>
      <c r="AG21" s="683"/>
      <c r="AH21" s="683"/>
      <c r="AI21" s="683"/>
      <c r="AJ21" s="748"/>
      <c r="AK21" s="749"/>
      <c r="AL21" s="749"/>
      <c r="AM21" s="749"/>
      <c r="AN21" s="749"/>
      <c r="AO21" s="749"/>
      <c r="AP21" s="749"/>
      <c r="AQ21" s="750"/>
      <c r="AR21" s="665"/>
      <c r="AS21" s="665"/>
      <c r="AT21" s="665"/>
      <c r="AU21" s="685"/>
      <c r="AV21" s="685"/>
      <c r="AW21" s="665"/>
      <c r="AX21" s="665"/>
      <c r="AY21" s="666"/>
      <c r="AZ21" s="665"/>
      <c r="BA21" s="665"/>
      <c r="BB21" s="665"/>
      <c r="BC21" s="685"/>
      <c r="BD21" s="685"/>
      <c r="BE21" s="665"/>
      <c r="BF21" s="665"/>
      <c r="BG21" s="666"/>
      <c r="BH21" s="665"/>
      <c r="BI21" s="665"/>
      <c r="BJ21" s="665"/>
      <c r="BK21" s="685"/>
      <c r="BL21" s="685"/>
      <c r="BM21" s="716"/>
      <c r="BN21" s="716"/>
      <c r="BO21" s="717"/>
      <c r="BP21" s="662"/>
      <c r="BQ21" s="822"/>
      <c r="BR21" s="822"/>
      <c r="BS21" s="822"/>
      <c r="BT21" s="775"/>
      <c r="BU21" s="775"/>
      <c r="BV21" s="775"/>
      <c r="BW21" s="776"/>
    </row>
    <row r="22" spans="1:75" ht="18.75" customHeight="1">
      <c r="A22" s="31"/>
      <c r="B22" s="638" t="s">
        <v>6</v>
      </c>
      <c r="C22" s="638"/>
      <c r="D22" s="638"/>
      <c r="E22" s="645" t="str">
        <f>IF(B20="ここに","",VLOOKUP(B20,登録ナンバー!$A$1:$D$620,4,0))</f>
        <v>村田ＴＣ</v>
      </c>
      <c r="F22" s="645"/>
      <c r="G22" s="645"/>
      <c r="H22" s="645"/>
      <c r="I22" s="645"/>
      <c r="J22" s="376"/>
      <c r="K22" s="645" t="s">
        <v>6</v>
      </c>
      <c r="L22" s="645"/>
      <c r="M22" s="645"/>
      <c r="N22" s="645" t="str">
        <f>IF(K20="ここに","",VLOOKUP(K20,登録ナンバー!$A$1:$D$620,4,0))</f>
        <v>村田ＴＣ</v>
      </c>
      <c r="O22" s="645"/>
      <c r="P22" s="645"/>
      <c r="Q22" s="645"/>
      <c r="R22" s="647"/>
      <c r="S22" s="645"/>
      <c r="T22" s="713"/>
      <c r="U22" s="713"/>
      <c r="V22" s="713"/>
      <c r="W22" s="645"/>
      <c r="X22" s="645"/>
      <c r="Y22" s="678"/>
      <c r="Z22" s="678"/>
      <c r="AA22" s="679"/>
      <c r="AB22" s="682"/>
      <c r="AC22" s="683"/>
      <c r="AD22" s="683"/>
      <c r="AE22" s="645"/>
      <c r="AF22" s="645"/>
      <c r="AG22" s="683"/>
      <c r="AH22" s="683"/>
      <c r="AI22" s="683"/>
      <c r="AJ22" s="748"/>
      <c r="AK22" s="749"/>
      <c r="AL22" s="749"/>
      <c r="AM22" s="749"/>
      <c r="AN22" s="749"/>
      <c r="AO22" s="749"/>
      <c r="AP22" s="749"/>
      <c r="AQ22" s="750"/>
      <c r="AR22" s="665"/>
      <c r="AS22" s="665"/>
      <c r="AT22" s="665"/>
      <c r="AU22" s="685"/>
      <c r="AV22" s="685"/>
      <c r="AW22" s="665"/>
      <c r="AX22" s="665"/>
      <c r="AY22" s="666"/>
      <c r="AZ22" s="665"/>
      <c r="BA22" s="665"/>
      <c r="BB22" s="665"/>
      <c r="BC22" s="685"/>
      <c r="BD22" s="685"/>
      <c r="BE22" s="665"/>
      <c r="BF22" s="665"/>
      <c r="BG22" s="666"/>
      <c r="BH22" s="665"/>
      <c r="BI22" s="665"/>
      <c r="BJ22" s="665"/>
      <c r="BK22" s="685"/>
      <c r="BL22" s="685"/>
      <c r="BM22" s="716"/>
      <c r="BN22" s="716"/>
      <c r="BO22" s="717"/>
      <c r="BP22" s="668" t="str">
        <f>IF(OR(COUNTIF(BQ12:BS34,2)&gt;=3,COUNTIF(BQ12:BS34,1)&gt;=3,COUNTIF(BQ12:BS34,3)&gt;=3),(AR23+AB23+BH23+T23+AZ23)/(AR23+AG20+AW20+Y20+BM20+BH23+AB23+T23+BE20+AZ23),"")</f>
        <v/>
      </c>
      <c r="BQ22" s="785"/>
      <c r="BR22" s="785"/>
      <c r="BS22" s="785"/>
      <c r="BT22" s="787" t="s">
        <v>1363</v>
      </c>
      <c r="BU22" s="787"/>
      <c r="BV22" s="787"/>
      <c r="BW22" s="788"/>
    </row>
    <row r="23" spans="1:75" ht="6" hidden="1" customHeight="1">
      <c r="A23" s="31"/>
      <c r="B23" s="638"/>
      <c r="C23" s="638"/>
      <c r="D23" s="638"/>
      <c r="E23" s="376"/>
      <c r="F23" s="376"/>
      <c r="G23" s="376"/>
      <c r="H23" s="376"/>
      <c r="I23" s="376"/>
      <c r="J23" s="376"/>
      <c r="K23" s="649"/>
      <c r="L23" s="645"/>
      <c r="M23" s="645"/>
      <c r="N23" s="376"/>
      <c r="O23" s="376"/>
      <c r="P23" s="376"/>
      <c r="Q23" s="377"/>
      <c r="R23" s="378"/>
      <c r="S23" s="645"/>
      <c r="T23" s="379" t="str">
        <f>IF(T20="⑦","7",IF(T20="⑥","6",T20))</f>
        <v>7</v>
      </c>
      <c r="U23" s="380"/>
      <c r="V23" s="380"/>
      <c r="W23" s="380"/>
      <c r="X23" s="380"/>
      <c r="Y23" s="380"/>
      <c r="Z23" s="380"/>
      <c r="AA23" s="381"/>
      <c r="AB23" s="382" t="str">
        <f>IF(AB20="⑦","7",IF(AB20="⑥","6",AB20))</f>
        <v>6</v>
      </c>
      <c r="AC23" s="380"/>
      <c r="AD23" s="380"/>
      <c r="AE23" s="376"/>
      <c r="AF23" s="376"/>
      <c r="AG23" s="380"/>
      <c r="AH23" s="380"/>
      <c r="AI23" s="380"/>
      <c r="AJ23" s="751"/>
      <c r="AK23" s="752"/>
      <c r="AL23" s="752"/>
      <c r="AM23" s="752"/>
      <c r="AN23" s="752"/>
      <c r="AO23" s="752"/>
      <c r="AP23" s="752"/>
      <c r="AQ23" s="753"/>
      <c r="AR23" s="383" t="str">
        <f>IF(AR20="⑦","7",IF(AR20="⑥","6",AR20))</f>
        <v>➅</v>
      </c>
      <c r="AS23" s="383"/>
      <c r="AT23" s="383"/>
      <c r="AU23" s="383"/>
      <c r="AV23" s="383"/>
      <c r="AW23" s="383"/>
      <c r="AX23" s="383"/>
      <c r="AY23" s="384"/>
      <c r="AZ23" s="379" t="str">
        <f>IF(AZ20="⑦","7",IF(AZ20="⑥","6",AZ20))</f>
        <v>➅</v>
      </c>
      <c r="BA23" s="379"/>
      <c r="BB23" s="379"/>
      <c r="BC23" s="385"/>
      <c r="BD23" s="385"/>
      <c r="BE23" s="379"/>
      <c r="BF23" s="379"/>
      <c r="BG23" s="386"/>
      <c r="BH23" s="379">
        <f>IF(BH20="⑦","7",IF(BH20="⑥","6",BH20))</f>
        <v>4</v>
      </c>
      <c r="BI23" s="379"/>
      <c r="BJ23" s="379"/>
      <c r="BK23" s="385"/>
      <c r="BL23" s="385"/>
      <c r="BM23" s="379"/>
      <c r="BN23" s="379"/>
      <c r="BO23" s="387"/>
      <c r="BP23" s="669"/>
      <c r="BQ23" s="786"/>
      <c r="BR23" s="786"/>
      <c r="BS23" s="786"/>
      <c r="BT23" s="789"/>
      <c r="BU23" s="789"/>
      <c r="BV23" s="789"/>
      <c r="BW23" s="790"/>
    </row>
    <row r="24" spans="1:75" ht="18.75" customHeight="1">
      <c r="A24" s="31"/>
      <c r="B24" s="636" t="s">
        <v>1297</v>
      </c>
      <c r="C24" s="636"/>
      <c r="D24" s="636"/>
      <c r="E24" s="636" t="str">
        <f>IF(B24="ここに","",VLOOKUP(B24,登録ナンバー!$A$1:$C$620,2,0))</f>
        <v>羽田</v>
      </c>
      <c r="F24" s="636"/>
      <c r="G24" s="636"/>
      <c r="H24" s="636"/>
      <c r="I24" s="636"/>
      <c r="J24" s="636" t="s">
        <v>4</v>
      </c>
      <c r="K24" s="636" t="s">
        <v>3</v>
      </c>
      <c r="L24" s="636"/>
      <c r="M24" s="636"/>
      <c r="N24" s="636" t="s">
        <v>1298</v>
      </c>
      <c r="O24" s="636"/>
      <c r="P24" s="636"/>
      <c r="Q24" s="636"/>
      <c r="R24" s="637"/>
      <c r="S24" s="636"/>
      <c r="T24" s="698">
        <f>IF(AW12="","",IF(AND(AW12=6,AR12&lt;&gt;"⑦"),"⑥",IF(AW12=7,"⑦",AW12)))</f>
        <v>2</v>
      </c>
      <c r="U24" s="698"/>
      <c r="V24" s="698"/>
      <c r="W24" s="636" t="s">
        <v>5</v>
      </c>
      <c r="X24" s="636"/>
      <c r="Y24" s="700">
        <v>6</v>
      </c>
      <c r="Z24" s="700"/>
      <c r="AA24" s="701"/>
      <c r="AB24" s="723" t="str">
        <f>IF(AW16="","",IF(AND(AW16=6,AR16&lt;&gt;"⑦"),"⑥",IF(AW16=7,"⑦",AW16)))</f>
        <v>⑦</v>
      </c>
      <c r="AC24" s="724"/>
      <c r="AD24" s="724"/>
      <c r="AE24" s="636" t="s">
        <v>5</v>
      </c>
      <c r="AF24" s="636"/>
      <c r="AG24" s="724">
        <f>IF(AW16="","",IF(AR16="⑥",6,IF(AR16="⑦",7,AR16)))</f>
        <v>6</v>
      </c>
      <c r="AH24" s="724"/>
      <c r="AI24" s="743"/>
      <c r="AJ24" s="723">
        <f>IF(AW20="","",IF(AND(AW20=6,AR20&lt;&gt;"⑦"),"⑥",IF(AW20=7,"⑦",AW20)))</f>
        <v>4</v>
      </c>
      <c r="AK24" s="724"/>
      <c r="AL24" s="724"/>
      <c r="AM24" s="636" t="s">
        <v>5</v>
      </c>
      <c r="AN24" s="636"/>
      <c r="AO24" s="724" t="str">
        <f>IF(AB12="","",IF(AR20="⑥",6,IF(AR20="⑦",7,AR20)))</f>
        <v>➅</v>
      </c>
      <c r="AP24" s="724"/>
      <c r="AQ24" s="743"/>
      <c r="AR24" s="754"/>
      <c r="AS24" s="755"/>
      <c r="AT24" s="755"/>
      <c r="AU24" s="755"/>
      <c r="AV24" s="755"/>
      <c r="AW24" s="755"/>
      <c r="AX24" s="755"/>
      <c r="AY24" s="756"/>
      <c r="AZ24" s="674">
        <v>4</v>
      </c>
      <c r="BA24" s="674"/>
      <c r="BB24" s="674"/>
      <c r="BC24" s="735" t="s">
        <v>5</v>
      </c>
      <c r="BD24" s="735"/>
      <c r="BE24" s="674">
        <v>6</v>
      </c>
      <c r="BF24" s="674"/>
      <c r="BG24" s="686"/>
      <c r="BH24" s="674">
        <v>2</v>
      </c>
      <c r="BI24" s="674"/>
      <c r="BJ24" s="674"/>
      <c r="BK24" s="735" t="s">
        <v>5</v>
      </c>
      <c r="BL24" s="735"/>
      <c r="BM24" s="674">
        <v>6</v>
      </c>
      <c r="BN24" s="674"/>
      <c r="BO24" s="833"/>
      <c r="BP24" s="657" t="str">
        <f>IF(OR(AND(BQ24=2,COUNTIF($BQ$12:$BS$35,2)=2),AND(BQ24=1,COUNTIF($BQ$12:$BS$34,1)=2),AND(BQ24=3,COUNTIF($BQ$12:$BS$33,3)=2),AND(BQ24=4,COUNTIF($BQ$12:$BS$33,4)=2)),"直接対決","")</f>
        <v>直接対決</v>
      </c>
      <c r="BQ24" s="769">
        <f>COUNTIF(T24:BO25,"⑥")+COUNTIF(T24:BO25,"⑦")</f>
        <v>1</v>
      </c>
      <c r="BR24" s="769"/>
      <c r="BS24" s="769"/>
      <c r="BT24" s="777">
        <f>IF(AB12="","",5-BQ24)</f>
        <v>4</v>
      </c>
      <c r="BU24" s="777"/>
      <c r="BV24" s="777"/>
      <c r="BW24" s="778"/>
    </row>
    <row r="25" spans="1:75" ht="18.75" customHeight="1">
      <c r="A25" s="31"/>
      <c r="B25" s="638"/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9"/>
      <c r="S25" s="638"/>
      <c r="T25" s="699"/>
      <c r="U25" s="699"/>
      <c r="V25" s="699"/>
      <c r="W25" s="638"/>
      <c r="X25" s="638"/>
      <c r="Y25" s="702"/>
      <c r="Z25" s="702"/>
      <c r="AA25" s="703"/>
      <c r="AB25" s="725"/>
      <c r="AC25" s="726"/>
      <c r="AD25" s="726"/>
      <c r="AE25" s="638"/>
      <c r="AF25" s="638"/>
      <c r="AG25" s="726"/>
      <c r="AH25" s="726"/>
      <c r="AI25" s="744"/>
      <c r="AJ25" s="725"/>
      <c r="AK25" s="726"/>
      <c r="AL25" s="726"/>
      <c r="AM25" s="638"/>
      <c r="AN25" s="638"/>
      <c r="AO25" s="726"/>
      <c r="AP25" s="726"/>
      <c r="AQ25" s="744"/>
      <c r="AR25" s="757"/>
      <c r="AS25" s="758"/>
      <c r="AT25" s="758"/>
      <c r="AU25" s="758"/>
      <c r="AV25" s="758"/>
      <c r="AW25" s="758"/>
      <c r="AX25" s="758"/>
      <c r="AY25" s="759"/>
      <c r="AZ25" s="675"/>
      <c r="BA25" s="675"/>
      <c r="BB25" s="675"/>
      <c r="BC25" s="736"/>
      <c r="BD25" s="736"/>
      <c r="BE25" s="675"/>
      <c r="BF25" s="675"/>
      <c r="BG25" s="687"/>
      <c r="BH25" s="675"/>
      <c r="BI25" s="675"/>
      <c r="BJ25" s="675"/>
      <c r="BK25" s="736"/>
      <c r="BL25" s="736"/>
      <c r="BM25" s="675"/>
      <c r="BN25" s="675"/>
      <c r="BO25" s="834"/>
      <c r="BP25" s="658"/>
      <c r="BQ25" s="770"/>
      <c r="BR25" s="770"/>
      <c r="BS25" s="770"/>
      <c r="BT25" s="779"/>
      <c r="BU25" s="779"/>
      <c r="BV25" s="779"/>
      <c r="BW25" s="780"/>
    </row>
    <row r="26" spans="1:75" ht="18.75" customHeight="1">
      <c r="A26" s="31"/>
      <c r="B26" s="638" t="s">
        <v>6</v>
      </c>
      <c r="C26" s="638"/>
      <c r="D26" s="638"/>
      <c r="E26" s="638" t="str">
        <f>IF(B24="ここに","",VLOOKUP(B24,登録ナンバー!$A$1:$D$620,4,0))</f>
        <v>プラチナ</v>
      </c>
      <c r="F26" s="638"/>
      <c r="G26" s="638"/>
      <c r="H26" s="638"/>
      <c r="I26" s="638"/>
      <c r="J26" s="10"/>
      <c r="K26" s="638" t="s">
        <v>6</v>
      </c>
      <c r="L26" s="638"/>
      <c r="M26" s="638"/>
      <c r="N26" s="638" t="s">
        <v>796</v>
      </c>
      <c r="O26" s="638"/>
      <c r="P26" s="638"/>
      <c r="Q26" s="638"/>
      <c r="R26" s="639"/>
      <c r="S26" s="29"/>
      <c r="T26" s="699"/>
      <c r="U26" s="699"/>
      <c r="V26" s="699"/>
      <c r="W26" s="638"/>
      <c r="X26" s="638"/>
      <c r="Y26" s="702"/>
      <c r="Z26" s="702"/>
      <c r="AA26" s="703"/>
      <c r="AB26" s="725"/>
      <c r="AC26" s="726"/>
      <c r="AD26" s="726"/>
      <c r="AE26" s="638"/>
      <c r="AF26" s="638"/>
      <c r="AG26" s="726"/>
      <c r="AH26" s="726"/>
      <c r="AI26" s="744"/>
      <c r="AJ26" s="725"/>
      <c r="AK26" s="726"/>
      <c r="AL26" s="726"/>
      <c r="AM26" s="638"/>
      <c r="AN26" s="638"/>
      <c r="AO26" s="726"/>
      <c r="AP26" s="726"/>
      <c r="AQ26" s="744"/>
      <c r="AR26" s="757"/>
      <c r="AS26" s="758"/>
      <c r="AT26" s="758"/>
      <c r="AU26" s="758"/>
      <c r="AV26" s="758"/>
      <c r="AW26" s="758"/>
      <c r="AX26" s="758"/>
      <c r="AY26" s="759"/>
      <c r="AZ26" s="675"/>
      <c r="BA26" s="675"/>
      <c r="BB26" s="675"/>
      <c r="BC26" s="736"/>
      <c r="BD26" s="736"/>
      <c r="BE26" s="675"/>
      <c r="BF26" s="675"/>
      <c r="BG26" s="687"/>
      <c r="BH26" s="675"/>
      <c r="BI26" s="675"/>
      <c r="BJ26" s="675"/>
      <c r="BK26" s="736"/>
      <c r="BL26" s="736"/>
      <c r="BM26" s="675"/>
      <c r="BN26" s="675"/>
      <c r="BO26" s="834"/>
      <c r="BP26" s="659" t="str">
        <f>IF(OR(COUNTIF(BQ12:BS34,2)&gt;=3,COUNTIF(BQ12:BS34,1)&gt;=3,COUNTIF(BQ12:BS34,3)&gt;=3),(T27+AB27+AJ27+BH27+AZ27)/(T27+AG24+Y24+AO24+BM24+BH27+AB27+AJ27+BE24+AZ27),"")</f>
        <v/>
      </c>
      <c r="BQ26" s="804"/>
      <c r="BR26" s="804"/>
      <c r="BS26" s="804"/>
      <c r="BT26" s="765" t="s">
        <v>1356</v>
      </c>
      <c r="BU26" s="765"/>
      <c r="BV26" s="765"/>
      <c r="BW26" s="766"/>
    </row>
    <row r="27" spans="1:75" ht="4.5" hidden="1" customHeight="1">
      <c r="A27" s="31"/>
      <c r="B27" s="638"/>
      <c r="C27" s="638"/>
      <c r="D27" s="638"/>
      <c r="E27" s="10"/>
      <c r="F27" s="10"/>
      <c r="G27" s="10"/>
      <c r="H27" s="10"/>
      <c r="I27" s="10"/>
      <c r="J27" s="10"/>
      <c r="K27" s="650"/>
      <c r="L27" s="638"/>
      <c r="M27" s="638"/>
      <c r="N27" s="10"/>
      <c r="O27" s="10"/>
      <c r="P27" s="10"/>
      <c r="Q27" s="12"/>
      <c r="R27" s="15"/>
      <c r="S27" s="9"/>
      <c r="T27" s="37">
        <f>IF(T24="⑦","7",IF(T24="⑥","6",T24))</f>
        <v>2</v>
      </c>
      <c r="W27" s="47"/>
      <c r="X27" s="47"/>
      <c r="Y27" s="47"/>
      <c r="Z27" s="12"/>
      <c r="AA27" s="48"/>
      <c r="AB27" s="302" t="str">
        <f>IF(AB24="⑦","7",IF(AB24="⑥","6",AB24))</f>
        <v>7</v>
      </c>
      <c r="AC27" s="47"/>
      <c r="AD27" s="47"/>
      <c r="AE27" s="47"/>
      <c r="AF27" s="47"/>
      <c r="AG27" s="47"/>
      <c r="AH27" s="12"/>
      <c r="AI27" s="15"/>
      <c r="AJ27" s="11">
        <f>IF(AJ24="⑦","7",IF(AJ24="⑥","6",AJ24))</f>
        <v>4</v>
      </c>
      <c r="AK27" s="12"/>
      <c r="AL27" s="12"/>
      <c r="AM27" s="12"/>
      <c r="AN27" s="12"/>
      <c r="AO27" s="12"/>
      <c r="AP27" s="12"/>
      <c r="AQ27" s="15"/>
      <c r="AR27" s="760"/>
      <c r="AS27" s="761"/>
      <c r="AT27" s="761"/>
      <c r="AU27" s="761"/>
      <c r="AV27" s="761"/>
      <c r="AW27" s="761"/>
      <c r="AX27" s="761"/>
      <c r="AY27" s="762"/>
      <c r="AZ27" s="14">
        <f>IF(AZ24="⑦","7",IF(AZ24="⑥","6",AZ24))</f>
        <v>4</v>
      </c>
      <c r="BA27" s="14"/>
      <c r="BB27" s="14"/>
      <c r="BC27" s="14"/>
      <c r="BD27" s="303"/>
      <c r="BE27" s="303"/>
      <c r="BF27" s="14"/>
      <c r="BG27" s="18"/>
      <c r="BH27" s="14">
        <f>IF(BH24="⑦","7",IF(BH24="⑥","6",BH24))</f>
        <v>2</v>
      </c>
      <c r="BI27" s="14"/>
      <c r="BJ27" s="14"/>
      <c r="BK27" s="275"/>
      <c r="BL27" s="275"/>
      <c r="BM27" s="14"/>
      <c r="BN27" s="14"/>
      <c r="BO27" s="44"/>
      <c r="BP27" s="660"/>
      <c r="BQ27" s="805"/>
      <c r="BR27" s="805"/>
      <c r="BS27" s="805"/>
      <c r="BT27" s="767"/>
      <c r="BU27" s="767"/>
      <c r="BV27" s="767"/>
      <c r="BW27" s="768"/>
    </row>
    <row r="28" spans="1:75" ht="18.75" customHeight="1">
      <c r="A28" s="31"/>
      <c r="B28" s="636" t="s">
        <v>1299</v>
      </c>
      <c r="C28" s="636"/>
      <c r="D28" s="636"/>
      <c r="E28" s="636" t="str">
        <f>IF(B28="ここに","",VLOOKUP(B28,登録ナンバー!$A$1:$C$620,2,0))</f>
        <v>征矢</v>
      </c>
      <c r="F28" s="636"/>
      <c r="G28" s="636"/>
      <c r="H28" s="636"/>
      <c r="I28" s="636"/>
      <c r="J28" s="636" t="s">
        <v>4</v>
      </c>
      <c r="K28" s="636" t="s">
        <v>1300</v>
      </c>
      <c r="L28" s="636"/>
      <c r="M28" s="636"/>
      <c r="N28" s="636" t="str">
        <f>IF(K28="ここに","",VLOOKUP(K28,登録ナンバー!$A$1:$C$620,2,0))</f>
        <v>寺村</v>
      </c>
      <c r="O28" s="636"/>
      <c r="P28" s="636"/>
      <c r="Q28" s="636"/>
      <c r="R28" s="637"/>
      <c r="S28" s="636"/>
      <c r="T28" s="698">
        <f>IF(BE12="","",IF(AND(AZ12=6,BE12&lt;&gt;"⑦"),"⑥",IF(BE12=7,"⑦",BE12)))</f>
        <v>4</v>
      </c>
      <c r="U28" s="698"/>
      <c r="V28" s="698"/>
      <c r="W28" s="636" t="s">
        <v>5</v>
      </c>
      <c r="X28" s="636"/>
      <c r="Y28" s="700">
        <v>6</v>
      </c>
      <c r="Z28" s="700"/>
      <c r="AA28" s="701"/>
      <c r="AB28" s="704" t="str">
        <f>IF(BE16="","",IF(AND(BE16=6,AZ16&lt;&gt;"⑦"),"⑥",IF(BE16=7,"⑦",BE16)))</f>
        <v>⑥</v>
      </c>
      <c r="AC28" s="698"/>
      <c r="AD28" s="698"/>
      <c r="AE28" s="636" t="s">
        <v>5</v>
      </c>
      <c r="AF28" s="636"/>
      <c r="AG28" s="700">
        <f>IF(BE16="","",IF(AZ16="⑥",6,IF(AZ16="⑦",7,AZ16)))</f>
        <v>3</v>
      </c>
      <c r="AH28" s="700"/>
      <c r="AI28" s="701"/>
      <c r="AJ28" s="704">
        <f>IF(BE20="","",IF(AND(BE20=6,AZ20&lt;&gt;"⑦"),"⑥",IF(BE20=7,"⑦",BE20)))</f>
        <v>1</v>
      </c>
      <c r="AK28" s="698"/>
      <c r="AL28" s="698"/>
      <c r="AM28" s="636" t="s">
        <v>5</v>
      </c>
      <c r="AN28" s="636"/>
      <c r="AO28" s="700">
        <v>6</v>
      </c>
      <c r="AP28" s="700"/>
      <c r="AQ28" s="701"/>
      <c r="AR28" s="704" t="str">
        <f>IF(AZ24="","",IF(AND(BE24=6,AZ24&lt;&gt;"⑦"),"⑥",IF(BE24=7,"⑦",BE24)))</f>
        <v>⑥</v>
      </c>
      <c r="AS28" s="698"/>
      <c r="AT28" s="698"/>
      <c r="AU28" s="636" t="s">
        <v>5</v>
      </c>
      <c r="AV28" s="636"/>
      <c r="AW28" s="700">
        <f>IF(AZ24="","",IF(AZ24="⑥",6,IF(AZ24="⑦",7,AZ24)))</f>
        <v>4</v>
      </c>
      <c r="AX28" s="700"/>
      <c r="AY28" s="701"/>
      <c r="AZ28" s="812"/>
      <c r="BA28" s="813"/>
      <c r="BB28" s="813"/>
      <c r="BC28" s="813"/>
      <c r="BD28" s="813"/>
      <c r="BE28" s="813"/>
      <c r="BF28" s="813"/>
      <c r="BG28" s="814"/>
      <c r="BH28" s="763">
        <v>4</v>
      </c>
      <c r="BI28" s="636"/>
      <c r="BJ28" s="636"/>
      <c r="BK28" s="636" t="s">
        <v>5</v>
      </c>
      <c r="BL28" s="636"/>
      <c r="BM28" s="724">
        <v>6</v>
      </c>
      <c r="BN28" s="724"/>
      <c r="BO28" s="724"/>
      <c r="BP28" s="657" t="str">
        <f>IF(OR(AND(BQ28=2,COUNTIF($BQ$12:$BS$35,2)=2),AND(BQ28=1,COUNTIF($BQ$12:$BS$34,1)=2),AND(BQ28=3,COUNTIF($BQ$12:$BS$33,3)=2),AND(BQ28=4,COUNTIF($BQ$12:$BS$33,4)=2)),"直接対決","")</f>
        <v/>
      </c>
      <c r="BQ28" s="769">
        <f>COUNTIF(T28:BO31,"⑥")+COUNTIF(T28:BO31,"⑦")</f>
        <v>2</v>
      </c>
      <c r="BR28" s="769"/>
      <c r="BS28" s="769"/>
      <c r="BT28" s="777">
        <f>IF(AB12="","",5-BQ28)</f>
        <v>3</v>
      </c>
      <c r="BU28" s="777"/>
      <c r="BV28" s="777"/>
      <c r="BW28" s="778"/>
    </row>
    <row r="29" spans="1:75" ht="18.75" customHeight="1">
      <c r="A29" s="31"/>
      <c r="B29" s="638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9"/>
      <c r="S29" s="638"/>
      <c r="T29" s="699"/>
      <c r="U29" s="699"/>
      <c r="V29" s="699"/>
      <c r="W29" s="638"/>
      <c r="X29" s="638"/>
      <c r="Y29" s="702"/>
      <c r="Z29" s="702"/>
      <c r="AA29" s="703"/>
      <c r="AB29" s="705"/>
      <c r="AC29" s="699"/>
      <c r="AD29" s="699"/>
      <c r="AE29" s="638"/>
      <c r="AF29" s="638"/>
      <c r="AG29" s="702"/>
      <c r="AH29" s="702"/>
      <c r="AI29" s="703"/>
      <c r="AJ29" s="705"/>
      <c r="AK29" s="699"/>
      <c r="AL29" s="699"/>
      <c r="AM29" s="638"/>
      <c r="AN29" s="638"/>
      <c r="AO29" s="702"/>
      <c r="AP29" s="702"/>
      <c r="AQ29" s="703"/>
      <c r="AR29" s="705"/>
      <c r="AS29" s="699"/>
      <c r="AT29" s="699"/>
      <c r="AU29" s="638"/>
      <c r="AV29" s="638"/>
      <c r="AW29" s="702"/>
      <c r="AX29" s="702"/>
      <c r="AY29" s="703"/>
      <c r="AZ29" s="815"/>
      <c r="BA29" s="816"/>
      <c r="BB29" s="816"/>
      <c r="BC29" s="816"/>
      <c r="BD29" s="816"/>
      <c r="BE29" s="816"/>
      <c r="BF29" s="816"/>
      <c r="BG29" s="817"/>
      <c r="BH29" s="764"/>
      <c r="BI29" s="638"/>
      <c r="BJ29" s="638"/>
      <c r="BK29" s="638"/>
      <c r="BL29" s="638"/>
      <c r="BM29" s="726"/>
      <c r="BN29" s="726"/>
      <c r="BO29" s="726"/>
      <c r="BP29" s="658"/>
      <c r="BQ29" s="770"/>
      <c r="BR29" s="770"/>
      <c r="BS29" s="770"/>
      <c r="BT29" s="779"/>
      <c r="BU29" s="779"/>
      <c r="BV29" s="779"/>
      <c r="BW29" s="780"/>
    </row>
    <row r="30" spans="1:75" ht="18.75" customHeight="1">
      <c r="A30" s="31"/>
      <c r="B30" s="636" t="s">
        <v>6</v>
      </c>
      <c r="C30" s="636"/>
      <c r="D30" s="636"/>
      <c r="E30" s="638" t="str">
        <f>IF(B28="ここに","",VLOOKUP(B28,登録ナンバー!$A$1:$D$620,4,0))</f>
        <v>個人登録</v>
      </c>
      <c r="F30" s="638"/>
      <c r="G30" s="638"/>
      <c r="H30" s="638"/>
      <c r="I30" s="638"/>
      <c r="J30" s="10"/>
      <c r="K30" s="638" t="s">
        <v>6</v>
      </c>
      <c r="L30" s="638"/>
      <c r="M30" s="638"/>
      <c r="N30" s="638" t="str">
        <f>IF(K28="ここに","",VLOOKUP(K28,登録ナンバー!$A$1:$D$620,4,0))</f>
        <v>個人登録</v>
      </c>
      <c r="O30" s="638"/>
      <c r="P30" s="638"/>
      <c r="Q30" s="638"/>
      <c r="R30" s="639"/>
      <c r="S30" s="636"/>
      <c r="T30" s="699"/>
      <c r="U30" s="699"/>
      <c r="V30" s="699"/>
      <c r="W30" s="667"/>
      <c r="X30" s="667"/>
      <c r="Y30" s="702"/>
      <c r="Z30" s="702"/>
      <c r="AA30" s="703"/>
      <c r="AB30" s="705"/>
      <c r="AC30" s="699"/>
      <c r="AD30" s="699"/>
      <c r="AE30" s="638"/>
      <c r="AF30" s="638"/>
      <c r="AG30" s="702"/>
      <c r="AH30" s="702"/>
      <c r="AI30" s="703"/>
      <c r="AJ30" s="705"/>
      <c r="AK30" s="699"/>
      <c r="AL30" s="699"/>
      <c r="AM30" s="638"/>
      <c r="AN30" s="638"/>
      <c r="AO30" s="702"/>
      <c r="AP30" s="702"/>
      <c r="AQ30" s="703"/>
      <c r="AR30" s="705"/>
      <c r="AS30" s="699"/>
      <c r="AT30" s="699"/>
      <c r="AU30" s="638"/>
      <c r="AV30" s="638"/>
      <c r="AW30" s="702"/>
      <c r="AX30" s="702"/>
      <c r="AY30" s="703"/>
      <c r="AZ30" s="815"/>
      <c r="BA30" s="816"/>
      <c r="BB30" s="816"/>
      <c r="BC30" s="816"/>
      <c r="BD30" s="816"/>
      <c r="BE30" s="816"/>
      <c r="BF30" s="816"/>
      <c r="BG30" s="817"/>
      <c r="BH30" s="764"/>
      <c r="BI30" s="638"/>
      <c r="BJ30" s="638"/>
      <c r="BK30" s="638"/>
      <c r="BL30" s="638"/>
      <c r="BM30" s="726"/>
      <c r="BN30" s="726"/>
      <c r="BO30" s="726"/>
      <c r="BP30" s="659" t="str">
        <f>IF(OR(COUNTIF(BQ12:BS34,2)&gt;=3,COUNTIF(BQ12:BS34,1)&gt;=3,COUNTIF(BQ12:BS34,3)&gt;=3),(AR31+AB31+AJ31+T31+BH31)/(AR31+AG28+AW28+AO28+T31+Y28+AB31+AJ31+BM28+BH31),"")</f>
        <v/>
      </c>
      <c r="BQ30" s="804"/>
      <c r="BR30" s="804"/>
      <c r="BS30" s="804"/>
      <c r="BT30" s="765" t="s">
        <v>1355</v>
      </c>
      <c r="BU30" s="765"/>
      <c r="BV30" s="765"/>
      <c r="BW30" s="766"/>
    </row>
    <row r="31" spans="1:75" ht="6" hidden="1" customHeight="1">
      <c r="A31" s="31"/>
      <c r="B31" s="638"/>
      <c r="C31" s="638"/>
      <c r="D31" s="638"/>
      <c r="E31" s="10"/>
      <c r="F31" s="10"/>
      <c r="G31" s="10"/>
      <c r="H31" s="10"/>
      <c r="I31" s="10"/>
      <c r="J31" s="10"/>
      <c r="K31" s="650"/>
      <c r="L31" s="638"/>
      <c r="M31" s="638"/>
      <c r="N31" s="10"/>
      <c r="O31" s="10"/>
      <c r="P31" s="10"/>
      <c r="Q31" s="12"/>
      <c r="R31" s="15"/>
      <c r="S31" s="638"/>
      <c r="T31" s="14">
        <f>IF(T28="⑦","7",IF(T28="⑥","6",T28))</f>
        <v>4</v>
      </c>
      <c r="U31" s="12"/>
      <c r="V31" s="12"/>
      <c r="W31" s="12"/>
      <c r="X31" s="12"/>
      <c r="Y31" s="12"/>
      <c r="Z31" s="12"/>
      <c r="AA31" s="15"/>
      <c r="AB31" s="11" t="str">
        <f>IF(AB28="⑦","7",IF(AB28="⑥","6",AB28))</f>
        <v>6</v>
      </c>
      <c r="AC31" s="12"/>
      <c r="AD31" s="12"/>
      <c r="AE31" s="12"/>
      <c r="AF31" s="12"/>
      <c r="AG31" s="12"/>
      <c r="AH31" s="12"/>
      <c r="AI31" s="15"/>
      <c r="AJ31" s="11">
        <f>IF(AJ28="⑦","7",IF(AJ28="⑥","6",AJ28))</f>
        <v>1</v>
      </c>
      <c r="AK31" s="12"/>
      <c r="AL31" s="12"/>
      <c r="AM31" s="12"/>
      <c r="AN31" s="12"/>
      <c r="AO31" s="12"/>
      <c r="AP31" s="12"/>
      <c r="AQ31" s="15"/>
      <c r="AR31" s="11" t="str">
        <f>IF(AR28="⑦","7",IF(AR28="⑥","6",AR28))</f>
        <v>6</v>
      </c>
      <c r="AS31" s="12"/>
      <c r="AT31" s="12"/>
      <c r="AU31" s="12"/>
      <c r="AV31" s="12"/>
      <c r="AW31" s="12"/>
      <c r="AX31" s="12"/>
      <c r="AY31" s="15"/>
      <c r="AZ31" s="818"/>
      <c r="BA31" s="819"/>
      <c r="BB31" s="819"/>
      <c r="BC31" s="819"/>
      <c r="BD31" s="819"/>
      <c r="BE31" s="819"/>
      <c r="BF31" s="819"/>
      <c r="BG31" s="820"/>
      <c r="BH31" s="14">
        <f>IF(BH28="⑦","7",IF(BH28="⑥","6",BH28))</f>
        <v>4</v>
      </c>
      <c r="BI31" s="12"/>
      <c r="BJ31" s="12"/>
      <c r="BK31" s="12"/>
      <c r="BL31" s="12"/>
      <c r="BM31" s="12"/>
      <c r="BN31" s="12"/>
      <c r="BO31" s="12"/>
      <c r="BP31" s="660"/>
      <c r="BQ31" s="805"/>
      <c r="BR31" s="805"/>
      <c r="BS31" s="805"/>
      <c r="BT31" s="767"/>
      <c r="BU31" s="767"/>
      <c r="BV31" s="767"/>
      <c r="BW31" s="768"/>
    </row>
    <row r="32" spans="1:75" ht="18.75" customHeight="1">
      <c r="A32" s="31"/>
      <c r="B32" s="636" t="s">
        <v>794</v>
      </c>
      <c r="C32" s="636"/>
      <c r="D32" s="636"/>
      <c r="E32" s="640" t="str">
        <f>IF(B32="ここに","",VLOOKUP(B32,登録ナンバー!$A$1:$C$620,2,0))</f>
        <v>谷口</v>
      </c>
      <c r="F32" s="640"/>
      <c r="G32" s="640"/>
      <c r="H32" s="640"/>
      <c r="I32" s="640"/>
      <c r="J32" s="640" t="s">
        <v>4</v>
      </c>
      <c r="K32" s="640" t="s">
        <v>1301</v>
      </c>
      <c r="L32" s="640"/>
      <c r="M32" s="640"/>
      <c r="N32" s="640" t="str">
        <f>IF(K32="ここに","",VLOOKUP(K32,登録ナンバー!$A$1:$C$620,2,0))</f>
        <v>野村</v>
      </c>
      <c r="O32" s="640"/>
      <c r="P32" s="640"/>
      <c r="Q32" s="640"/>
      <c r="R32" s="641"/>
      <c r="S32" s="640"/>
      <c r="T32" s="792" t="str">
        <f>IF(BM12="","",IF(AND(BM12=6,BH12&lt;&gt;"⑦"),"⑥",IF(BM12=7,"⑦",BM12)))</f>
        <v>⑥</v>
      </c>
      <c r="U32" s="792"/>
      <c r="V32" s="792"/>
      <c r="W32" s="634" t="s">
        <v>5</v>
      </c>
      <c r="X32" s="634"/>
      <c r="Y32" s="690">
        <f>IF(BM12="","",IF(BH12="⑥",6,IF(BH12="⑦",7,BH12)))</f>
        <v>1</v>
      </c>
      <c r="Z32" s="690"/>
      <c r="AA32" s="691"/>
      <c r="AB32" s="791" t="str">
        <f>IF(BM16="","",IF(AND(BM16=6,BH16&lt;&gt;"⑦"),"⑥",IF(BM16=7,"⑦",BM16)))</f>
        <v>⑥</v>
      </c>
      <c r="AC32" s="792"/>
      <c r="AD32" s="792"/>
      <c r="AE32" s="640" t="s">
        <v>5</v>
      </c>
      <c r="AF32" s="640"/>
      <c r="AG32" s="690">
        <f>IF(BM16="","",IF(BH16="⑥",6,IF(BH16="⑦",7,BH16)))</f>
        <v>2</v>
      </c>
      <c r="AH32" s="690"/>
      <c r="AI32" s="691"/>
      <c r="AJ32" s="791" t="str">
        <f>IF(BM20="","",IF(AND(BM20=6,BH20&lt;&gt;"⑦"),"⑥",IF(BM20=7,"⑦",BM20)))</f>
        <v>⑥</v>
      </c>
      <c r="AK32" s="792"/>
      <c r="AL32" s="792"/>
      <c r="AM32" s="640" t="s">
        <v>5</v>
      </c>
      <c r="AN32" s="640"/>
      <c r="AO32" s="690">
        <v>4</v>
      </c>
      <c r="AP32" s="690"/>
      <c r="AQ32" s="691"/>
      <c r="AR32" s="791" t="str">
        <f>IF(BH24="","",IF(AND(BM24=6,BH24&lt;&gt;"⑦"),"⑥",IF(BM24=7,"⑦",BM24)))</f>
        <v>⑥</v>
      </c>
      <c r="AS32" s="792"/>
      <c r="AT32" s="792"/>
      <c r="AU32" s="640" t="s">
        <v>5</v>
      </c>
      <c r="AV32" s="640"/>
      <c r="AW32" s="690">
        <f>IF(BH24="","",IF(BH24="⑥",6,IF(BH24="⑦",7,BH24)))</f>
        <v>2</v>
      </c>
      <c r="AX32" s="690"/>
      <c r="AY32" s="691"/>
      <c r="AZ32" s="791" t="str">
        <f>IF(BH28="","",IF(AND(BM28=6,BH28&lt;&gt;"⑦"),"⑥",IF(BM28=7,"⑦",BM28)))</f>
        <v>⑥</v>
      </c>
      <c r="BA32" s="792"/>
      <c r="BB32" s="792"/>
      <c r="BC32" s="640" t="s">
        <v>5</v>
      </c>
      <c r="BD32" s="640"/>
      <c r="BE32" s="690">
        <f>IF(BH28="","",IF(BH28="⑥",6,IF(BH28="⑦",7,BH28)))</f>
        <v>4</v>
      </c>
      <c r="BF32" s="690"/>
      <c r="BG32" s="691"/>
      <c r="BH32" s="795"/>
      <c r="BI32" s="796"/>
      <c r="BJ32" s="796"/>
      <c r="BK32" s="796"/>
      <c r="BL32" s="796"/>
      <c r="BM32" s="796"/>
      <c r="BN32" s="796"/>
      <c r="BO32" s="797"/>
      <c r="BP32" s="696" t="str">
        <f>IF(OR(AND(BQ32=2,COUNTIF($BQ$12:$BS$35,2)=2),AND(BQ32=1,COUNTIF($BQ$12:$BS$34,1)=2),AND(BQ32=3,COUNTIF($BQ$12:$BS$33,3)=2),AND(BQ32=4,COUNTIF($BQ$12:$BS$33,4)=2)),"直接対決","")</f>
        <v/>
      </c>
      <c r="BQ32" s="806">
        <f>COUNTIF(T32:BO35,"⑥")+COUNTIF(T32:BG34,"⑦")</f>
        <v>5</v>
      </c>
      <c r="BR32" s="806"/>
      <c r="BS32" s="806"/>
      <c r="BT32" s="781">
        <f>IF(AB12="","",5-BQ32)</f>
        <v>0</v>
      </c>
      <c r="BU32" s="781"/>
      <c r="BV32" s="781"/>
      <c r="BW32" s="782"/>
    </row>
    <row r="33" spans="1:112" ht="18.75" customHeight="1">
      <c r="A33" s="31"/>
      <c r="B33" s="638"/>
      <c r="C33" s="638"/>
      <c r="D33" s="638"/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634"/>
      <c r="R33" s="635"/>
      <c r="S33" s="634"/>
      <c r="T33" s="794"/>
      <c r="U33" s="794"/>
      <c r="V33" s="794"/>
      <c r="W33" s="634"/>
      <c r="X33" s="634"/>
      <c r="Y33" s="692"/>
      <c r="Z33" s="692"/>
      <c r="AA33" s="693"/>
      <c r="AB33" s="793"/>
      <c r="AC33" s="794"/>
      <c r="AD33" s="794"/>
      <c r="AE33" s="634"/>
      <c r="AF33" s="634"/>
      <c r="AG33" s="692"/>
      <c r="AH33" s="692"/>
      <c r="AI33" s="693"/>
      <c r="AJ33" s="793"/>
      <c r="AK33" s="794"/>
      <c r="AL33" s="794"/>
      <c r="AM33" s="634"/>
      <c r="AN33" s="634"/>
      <c r="AO33" s="692"/>
      <c r="AP33" s="692"/>
      <c r="AQ33" s="693"/>
      <c r="AR33" s="793"/>
      <c r="AS33" s="794"/>
      <c r="AT33" s="794"/>
      <c r="AU33" s="634"/>
      <c r="AV33" s="634"/>
      <c r="AW33" s="692"/>
      <c r="AX33" s="692"/>
      <c r="AY33" s="693"/>
      <c r="AZ33" s="793"/>
      <c r="BA33" s="794"/>
      <c r="BB33" s="794"/>
      <c r="BC33" s="634"/>
      <c r="BD33" s="634"/>
      <c r="BE33" s="692"/>
      <c r="BF33" s="692"/>
      <c r="BG33" s="693"/>
      <c r="BH33" s="798"/>
      <c r="BI33" s="799"/>
      <c r="BJ33" s="799"/>
      <c r="BK33" s="799"/>
      <c r="BL33" s="799"/>
      <c r="BM33" s="799"/>
      <c r="BN33" s="799"/>
      <c r="BO33" s="800"/>
      <c r="BP33" s="697"/>
      <c r="BQ33" s="807"/>
      <c r="BR33" s="807"/>
      <c r="BS33" s="807"/>
      <c r="BT33" s="783"/>
      <c r="BU33" s="783"/>
      <c r="BV33" s="783"/>
      <c r="BW33" s="784"/>
    </row>
    <row r="34" spans="1:112" ht="18.75" customHeight="1">
      <c r="A34" s="31"/>
      <c r="B34" s="636" t="s">
        <v>6</v>
      </c>
      <c r="C34" s="636"/>
      <c r="D34" s="636"/>
      <c r="E34" s="634" t="str">
        <f>IF(B32="ここに","",VLOOKUP(B32,登録ナンバー!$A$1:$D$620,4,0))</f>
        <v>TDC</v>
      </c>
      <c r="F34" s="634"/>
      <c r="G34" s="634"/>
      <c r="H34" s="634"/>
      <c r="I34" s="634"/>
      <c r="J34" s="327"/>
      <c r="K34" s="634" t="s">
        <v>6</v>
      </c>
      <c r="L34" s="634"/>
      <c r="M34" s="634"/>
      <c r="N34" s="634" t="str">
        <f>IF(K32="ここに","",VLOOKUP(K32,登録ナンバー!$A$1:$D$620,4,0))</f>
        <v>TDC</v>
      </c>
      <c r="O34" s="634"/>
      <c r="P34" s="634"/>
      <c r="Q34" s="634"/>
      <c r="R34" s="635"/>
      <c r="S34" s="640"/>
      <c r="T34" s="811"/>
      <c r="U34" s="811"/>
      <c r="V34" s="811"/>
      <c r="W34" s="829"/>
      <c r="X34" s="829"/>
      <c r="Y34" s="694"/>
      <c r="Z34" s="694"/>
      <c r="AA34" s="695"/>
      <c r="AB34" s="793"/>
      <c r="AC34" s="794"/>
      <c r="AD34" s="794"/>
      <c r="AE34" s="634"/>
      <c r="AF34" s="634"/>
      <c r="AG34" s="692"/>
      <c r="AH34" s="692"/>
      <c r="AI34" s="693"/>
      <c r="AJ34" s="793"/>
      <c r="AK34" s="794"/>
      <c r="AL34" s="794"/>
      <c r="AM34" s="634"/>
      <c r="AN34" s="634"/>
      <c r="AO34" s="692"/>
      <c r="AP34" s="692"/>
      <c r="AQ34" s="693"/>
      <c r="AR34" s="793"/>
      <c r="AS34" s="794"/>
      <c r="AT34" s="794"/>
      <c r="AU34" s="634"/>
      <c r="AV34" s="634"/>
      <c r="AW34" s="692"/>
      <c r="AX34" s="692"/>
      <c r="AY34" s="693"/>
      <c r="AZ34" s="793"/>
      <c r="BA34" s="794"/>
      <c r="BB34" s="794"/>
      <c r="BC34" s="634"/>
      <c r="BD34" s="634"/>
      <c r="BE34" s="692"/>
      <c r="BF34" s="692"/>
      <c r="BG34" s="693"/>
      <c r="BH34" s="798"/>
      <c r="BI34" s="799"/>
      <c r="BJ34" s="799"/>
      <c r="BK34" s="799"/>
      <c r="BL34" s="799"/>
      <c r="BM34" s="799"/>
      <c r="BN34" s="799"/>
      <c r="BO34" s="800"/>
      <c r="BP34" s="835" t="str">
        <f>IF(OR(COUNTIF(BQ12:BS35,2)&gt;=3,COUNTIF(BQ12:BS35,1)&gt;=3,COUNTIF(BQ12:BS33,3)&gt;=3),(AR35+AB35+AJ35+T35+AZ35)/(AR35+AG32+AW32+AO32+T35+Y32+AB35+AJ35+BE32+AZ35),"")</f>
        <v/>
      </c>
      <c r="BQ34" s="830"/>
      <c r="BR34" s="830"/>
      <c r="BS34" s="830"/>
      <c r="BT34" s="831">
        <f>RANK(BQ32,BQ12:BS35)</f>
        <v>1</v>
      </c>
      <c r="BU34" s="831"/>
      <c r="BV34" s="831"/>
      <c r="BW34" s="832"/>
    </row>
    <row r="35" spans="1:112" ht="4.5" hidden="1" customHeight="1">
      <c r="B35" s="650"/>
      <c r="C35" s="638"/>
      <c r="D35" s="638"/>
      <c r="E35" s="327"/>
      <c r="F35" s="327"/>
      <c r="G35" s="327"/>
      <c r="H35" s="327"/>
      <c r="I35" s="327"/>
      <c r="J35" s="327"/>
      <c r="K35" s="642"/>
      <c r="L35" s="634"/>
      <c r="M35" s="634"/>
      <c r="N35" s="327"/>
      <c r="O35" s="327"/>
      <c r="P35" s="327"/>
      <c r="Q35" s="370"/>
      <c r="R35" s="371"/>
      <c r="S35" s="634"/>
      <c r="T35" s="372" t="str">
        <f>IF(T32="⑦","7",IF(T32="⑥","6",T32))</f>
        <v>6</v>
      </c>
      <c r="U35" s="373"/>
      <c r="V35" s="373"/>
      <c r="W35" s="373"/>
      <c r="X35" s="373"/>
      <c r="Y35" s="373"/>
      <c r="Z35" s="373"/>
      <c r="AA35" s="374"/>
      <c r="AB35" s="375" t="str">
        <f>IF(AB32="⑦","7",IF(AB32="⑥","6",AB32))</f>
        <v>6</v>
      </c>
      <c r="AC35" s="370"/>
      <c r="AD35" s="370"/>
      <c r="AE35" s="370"/>
      <c r="AF35" s="370"/>
      <c r="AG35" s="370"/>
      <c r="AH35" s="370"/>
      <c r="AI35" s="371"/>
      <c r="AJ35" s="372" t="str">
        <f>IF(AJ32="⑦","7",IF(AJ32="⑥","6",AJ32))</f>
        <v>6</v>
      </c>
      <c r="AK35" s="373"/>
      <c r="AL35" s="373"/>
      <c r="AM35" s="373"/>
      <c r="AN35" s="373"/>
      <c r="AO35" s="373"/>
      <c r="AP35" s="373"/>
      <c r="AQ35" s="374"/>
      <c r="AR35" s="372" t="str">
        <f>IF(AR32="⑦","7",IF(AR32="⑥","6",AR32))</f>
        <v>6</v>
      </c>
      <c r="AS35" s="373"/>
      <c r="AT35" s="373"/>
      <c r="AU35" s="373"/>
      <c r="AV35" s="373"/>
      <c r="AW35" s="373"/>
      <c r="AX35" s="373"/>
      <c r="AY35" s="373"/>
      <c r="AZ35" s="375" t="str">
        <f>IF(AZ32="⑦","7",IF(AZ32="⑥","6",AZ32))</f>
        <v>6</v>
      </c>
      <c r="BA35" s="370"/>
      <c r="BB35" s="370"/>
      <c r="BC35" s="370"/>
      <c r="BD35" s="370"/>
      <c r="BE35" s="370"/>
      <c r="BF35" s="370"/>
      <c r="BG35" s="371"/>
      <c r="BH35" s="801"/>
      <c r="BI35" s="802"/>
      <c r="BJ35" s="802"/>
      <c r="BK35" s="802"/>
      <c r="BL35" s="802"/>
      <c r="BM35" s="802"/>
      <c r="BN35" s="802"/>
      <c r="BO35" s="803"/>
      <c r="BP35" s="835"/>
      <c r="BQ35" s="830"/>
      <c r="BR35" s="830"/>
      <c r="BS35" s="830"/>
      <c r="BT35" s="831"/>
      <c r="BU35" s="831"/>
      <c r="BV35" s="831"/>
      <c r="BW35" s="832"/>
    </row>
    <row r="36" spans="1:112" ht="51.75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0"/>
      <c r="U36" s="33"/>
      <c r="V36" s="33"/>
      <c r="W36" s="33"/>
      <c r="X36" s="33"/>
      <c r="Y36" s="33"/>
      <c r="Z36" s="33"/>
      <c r="AA36" s="33"/>
      <c r="AB36" s="40"/>
      <c r="AC36" s="33"/>
      <c r="AD36" s="33"/>
      <c r="AE36" s="33"/>
      <c r="AF36" s="33"/>
      <c r="AG36" s="33"/>
      <c r="AH36" s="33"/>
      <c r="AI36" s="33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41"/>
      <c r="BA36" s="41"/>
      <c r="BB36" s="41"/>
      <c r="BC36" s="41"/>
      <c r="BD36" s="42"/>
      <c r="BE36" s="42"/>
      <c r="BF36" s="42"/>
      <c r="BG36" s="42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</row>
    <row r="37" spans="1:112" ht="12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39"/>
      <c r="BA37" s="39"/>
      <c r="BB37" s="39"/>
      <c r="BC37" s="39"/>
      <c r="BD37" s="39"/>
      <c r="BE37" s="39"/>
      <c r="BF37" s="39"/>
      <c r="BG37" s="39"/>
    </row>
    <row r="38" spans="1:112" ht="12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37"/>
      <c r="AB38" s="37"/>
      <c r="AJ38" s="37"/>
      <c r="AR38" s="10"/>
      <c r="AS38" s="10"/>
      <c r="AT38" s="10"/>
      <c r="AU38" s="10"/>
      <c r="AV38" s="10"/>
      <c r="AW38" s="10"/>
      <c r="AX38" s="10"/>
      <c r="AY38" s="10"/>
      <c r="AZ38" s="34"/>
      <c r="BA38" s="34"/>
      <c r="BB38" s="34"/>
      <c r="BC38" s="34"/>
      <c r="BD38" s="35"/>
      <c r="BE38" s="35"/>
      <c r="BF38" s="35"/>
      <c r="BG38" s="35"/>
    </row>
    <row r="39" spans="1:112" s="5" customFormat="1" ht="25.5" customHeight="1">
      <c r="C39" s="4"/>
      <c r="D39" s="4"/>
      <c r="E39" s="4"/>
      <c r="F39" s="272" t="s">
        <v>1323</v>
      </c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</row>
    <row r="40" spans="1:112" s="3" customFormat="1" ht="21" customHeight="1">
      <c r="AW40" s="13"/>
      <c r="AX40" s="13"/>
      <c r="BL40" s="13"/>
      <c r="BM40" s="13"/>
    </row>
    <row r="41" spans="1:112" ht="7.5" customHeight="1"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</row>
    <row r="42" spans="1:112" ht="7.5" customHeight="1">
      <c r="BH42" s="10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</row>
    <row r="43" spans="1:112" ht="7.5" customHeight="1">
      <c r="BH43" s="10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</row>
    <row r="44" spans="1:112" ht="7.5" customHeight="1"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</row>
    <row r="45" spans="1:112" ht="7.5" customHeight="1"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</row>
    <row r="46" spans="1:112" ht="7.5" customHeight="1">
      <c r="BH46" s="10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</row>
    <row r="47" spans="1:112" ht="7.5" customHeight="1">
      <c r="BH47" s="10"/>
      <c r="CU47" s="37"/>
      <c r="CV47" s="38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</row>
    <row r="48" spans="1:112" s="27" customFormat="1" ht="7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0"/>
      <c r="CU48" s="37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</row>
    <row r="49" spans="2:157" s="27" customFormat="1" ht="7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37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</row>
    <row r="50" spans="2:157" s="27" customFormat="1" ht="7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</row>
    <row r="51" spans="2:157" s="27" customFormat="1" ht="7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</row>
    <row r="52" spans="2:157" s="27" customFormat="1" ht="7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</row>
    <row r="53" spans="2:157" s="27" customFormat="1" ht="7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38"/>
      <c r="CV53" s="13"/>
      <c r="CW53" s="13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</row>
    <row r="54" spans="2:157" s="27" customFormat="1" ht="7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38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</row>
    <row r="55" spans="2:157" s="27" customFormat="1" ht="7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</row>
    <row r="56" spans="2:157" s="27" customFormat="1" ht="7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</row>
    <row r="57" spans="2:157" s="27" customFormat="1" ht="7.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</row>
    <row r="58" spans="2:157" s="27" customFormat="1" ht="7.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37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</row>
    <row r="59" spans="2:157" s="27" customFormat="1" ht="7.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37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</row>
    <row r="60" spans="2:157" s="27" customFormat="1" ht="7.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37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</row>
    <row r="61" spans="2:157" s="27" customFormat="1" ht="7.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37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</row>
    <row r="64" spans="2:157" ht="7.5" customHeight="1">
      <c r="EF64" s="10"/>
    </row>
    <row r="74" spans="98:100" ht="7.5" customHeight="1">
      <c r="CT74" s="37"/>
    </row>
    <row r="75" spans="98:100" ht="7.5" customHeight="1">
      <c r="CT75" s="37"/>
    </row>
    <row r="76" spans="98:100" ht="7.5" customHeight="1">
      <c r="CT76" s="37"/>
    </row>
    <row r="77" spans="98:100" ht="7.5" customHeight="1">
      <c r="CT77" s="37"/>
    </row>
    <row r="78" spans="98:100" ht="7.5" customHeight="1">
      <c r="CT78" s="37"/>
    </row>
    <row r="79" spans="98:100" ht="7.5" customHeight="1">
      <c r="CT79" s="37"/>
    </row>
    <row r="80" spans="98:100" ht="7.5" customHeight="1">
      <c r="CT80" s="37"/>
      <c r="CV80" s="10"/>
    </row>
    <row r="81" spans="2:149" ht="7.5" customHeight="1">
      <c r="CT81" s="37"/>
      <c r="DU81" s="10"/>
      <c r="DV81" s="36"/>
      <c r="DW81" s="36"/>
      <c r="DX81" s="36"/>
      <c r="DY81" s="36"/>
      <c r="DZ81" s="36"/>
      <c r="EA81" s="36"/>
      <c r="EB81" s="36"/>
      <c r="EC81" s="36"/>
    </row>
    <row r="82" spans="2:149" ht="7.5" customHeight="1">
      <c r="CT82" s="37"/>
      <c r="CU82" s="10"/>
    </row>
    <row r="83" spans="2:149" ht="7.5" customHeight="1">
      <c r="CT83" s="37"/>
    </row>
    <row r="84" spans="2:149" s="27" customFormat="1" ht="7.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37"/>
      <c r="CU84" s="13"/>
      <c r="CV84" s="13"/>
      <c r="CW84" s="13"/>
      <c r="CX84" s="13"/>
      <c r="CY84" s="13"/>
      <c r="CZ84" s="13"/>
      <c r="DA84" s="13"/>
      <c r="DB84" s="13"/>
    </row>
    <row r="85" spans="2:149" s="27" customFormat="1" ht="7.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37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</row>
    <row r="86" spans="2:149" s="27" customFormat="1" ht="7.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</row>
    <row r="87" spans="2:149" s="27" customFormat="1" ht="7.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</row>
    <row r="88" spans="2:149" s="27" customFormat="1" ht="7.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</row>
    <row r="89" spans="2:149" s="27" customFormat="1" ht="7.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</row>
    <row r="90" spans="2:149" s="27" customFormat="1" ht="7.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</row>
    <row r="91" spans="2:149" s="27" customFormat="1" ht="7.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</row>
    <row r="92" spans="2:149" ht="7.5" customHeight="1"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</row>
    <row r="94" spans="2:149" ht="7.5" customHeight="1">
      <c r="DZ94" s="10"/>
    </row>
    <row r="98" spans="2:144" ht="7.5" customHeight="1">
      <c r="CV98" s="10"/>
      <c r="CW98" s="10"/>
      <c r="CX98" s="10"/>
      <c r="CY98" s="10"/>
      <c r="DA98" s="27"/>
      <c r="DB98" s="27"/>
    </row>
    <row r="99" spans="2:144" s="27" customFormat="1" ht="7.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0"/>
      <c r="CW99" s="10"/>
      <c r="CX99" s="10"/>
      <c r="CY99" s="10"/>
      <c r="CZ99" s="10"/>
      <c r="DA99" s="10"/>
      <c r="DB99" s="10"/>
      <c r="DC99" s="10"/>
      <c r="DF99" s="13"/>
      <c r="DG99" s="13"/>
      <c r="DH99" s="13"/>
      <c r="DI99" s="13"/>
      <c r="DJ99" s="13"/>
      <c r="DK99" s="13"/>
      <c r="DL99" s="13"/>
      <c r="DM99" s="13"/>
    </row>
    <row r="100" spans="2:144" s="27" customFormat="1" ht="7.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</row>
    <row r="101" spans="2:144" s="27" customFormat="1" ht="7.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</row>
    <row r="102" spans="2:144" s="27" customFormat="1" ht="7.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0"/>
      <c r="CW102" s="10"/>
      <c r="CX102" s="10"/>
      <c r="CY102" s="10"/>
      <c r="CZ102" s="10"/>
      <c r="DA102" s="10"/>
      <c r="DB102" s="10"/>
      <c r="DC102" s="10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</row>
    <row r="103" spans="2:144" s="27" customFormat="1" ht="7.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0"/>
      <c r="CW103" s="10"/>
      <c r="CX103" s="10"/>
      <c r="CY103" s="10"/>
      <c r="CZ103" s="10"/>
      <c r="DA103" s="10"/>
      <c r="DB103" s="10"/>
      <c r="DC103" s="10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0"/>
    </row>
    <row r="104" spans="2:144" s="27" customFormat="1" ht="7.5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0"/>
      <c r="CW104" s="10"/>
      <c r="CX104" s="10"/>
      <c r="CY104" s="10"/>
      <c r="CZ104" s="10"/>
      <c r="DA104" s="10"/>
      <c r="DB104" s="10"/>
      <c r="DC104" s="10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0"/>
    </row>
    <row r="105" spans="2:144" s="27" customFormat="1" ht="7.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0"/>
      <c r="CW105" s="10"/>
      <c r="CX105" s="10"/>
      <c r="CY105" s="10"/>
      <c r="CZ105" s="10"/>
      <c r="DA105" s="10"/>
      <c r="DB105" s="10"/>
      <c r="DC105" s="10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</row>
    <row r="106" spans="2:144" s="27" customFormat="1" ht="7.5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0"/>
      <c r="CW106" s="10"/>
      <c r="CX106" s="10"/>
      <c r="CY106" s="10"/>
      <c r="CZ106" s="10"/>
      <c r="DA106" s="10"/>
      <c r="DB106" s="10"/>
      <c r="DC106" s="10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13"/>
    </row>
    <row r="107" spans="2:144" ht="7.5" customHeight="1">
      <c r="CV107" s="10"/>
      <c r="CW107" s="10"/>
      <c r="CX107" s="10"/>
      <c r="CY107" s="10"/>
      <c r="CZ107" s="10"/>
      <c r="DA107" s="10"/>
      <c r="DB107" s="10"/>
      <c r="DC107" s="10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10"/>
    </row>
    <row r="108" spans="2:144" ht="7.5" customHeight="1">
      <c r="CV108" s="10"/>
      <c r="CW108" s="10"/>
      <c r="CX108" s="10"/>
      <c r="CY108" s="10"/>
      <c r="CZ108" s="10"/>
      <c r="DA108" s="10"/>
      <c r="DB108" s="10"/>
      <c r="DC108" s="10"/>
      <c r="EA108" s="10"/>
    </row>
    <row r="109" spans="2:144" ht="7.5" customHeight="1">
      <c r="CV109" s="10"/>
      <c r="CW109" s="10"/>
      <c r="CX109" s="10"/>
      <c r="CY109" s="10"/>
      <c r="CZ109" s="10"/>
      <c r="DA109" s="10"/>
      <c r="DB109" s="10"/>
      <c r="DC109" s="10"/>
      <c r="EA109" s="10"/>
    </row>
    <row r="110" spans="2:144" ht="7.5" customHeight="1">
      <c r="CV110" s="10"/>
      <c r="CW110" s="10"/>
      <c r="CX110" s="10"/>
      <c r="CY110" s="10"/>
      <c r="CZ110" s="10"/>
      <c r="DA110" s="10"/>
      <c r="DB110" s="10"/>
      <c r="DC110" s="10"/>
    </row>
    <row r="111" spans="2:144" ht="7.5" customHeight="1">
      <c r="CV111" s="10"/>
      <c r="CW111" s="10"/>
      <c r="CX111" s="10"/>
      <c r="CY111" s="10"/>
      <c r="CZ111" s="10"/>
    </row>
    <row r="112" spans="2:144" ht="7.5" customHeight="1">
      <c r="CZ112" s="10"/>
    </row>
  </sheetData>
  <mergeCells count="218">
    <mergeCell ref="B2:BW3"/>
    <mergeCell ref="D4:BP4"/>
    <mergeCell ref="E5:AC5"/>
    <mergeCell ref="BH8:BO9"/>
    <mergeCell ref="N24:R25"/>
    <mergeCell ref="E28:I29"/>
    <mergeCell ref="BQ14:BS15"/>
    <mergeCell ref="AJ10:AQ11"/>
    <mergeCell ref="AR10:AY11"/>
    <mergeCell ref="AZ10:BG11"/>
    <mergeCell ref="B6:BG7"/>
    <mergeCell ref="B8:S11"/>
    <mergeCell ref="T8:AA9"/>
    <mergeCell ref="AB8:AI9"/>
    <mergeCell ref="AJ8:AQ9"/>
    <mergeCell ref="AR8:AY9"/>
    <mergeCell ref="AZ8:BG9"/>
    <mergeCell ref="T10:AA11"/>
    <mergeCell ref="AB10:AI11"/>
    <mergeCell ref="BQ12:BS13"/>
    <mergeCell ref="BR8:BW9"/>
    <mergeCell ref="BT14:BW15"/>
    <mergeCell ref="AO12:AQ14"/>
    <mergeCell ref="AR12:AT14"/>
    <mergeCell ref="T32:V34"/>
    <mergeCell ref="AO32:AQ34"/>
    <mergeCell ref="AR32:AT34"/>
    <mergeCell ref="AZ28:BG31"/>
    <mergeCell ref="BQ16:BS17"/>
    <mergeCell ref="BQ26:BS27"/>
    <mergeCell ref="BQ20:BS21"/>
    <mergeCell ref="BM28:BO30"/>
    <mergeCell ref="BR10:BW11"/>
    <mergeCell ref="BT12:BW13"/>
    <mergeCell ref="BT18:BW19"/>
    <mergeCell ref="W32:X34"/>
    <mergeCell ref="AE32:AF34"/>
    <mergeCell ref="AM32:AN34"/>
    <mergeCell ref="AU32:AV34"/>
    <mergeCell ref="BC32:BD34"/>
    <mergeCell ref="BQ34:BS35"/>
    <mergeCell ref="BT34:BW35"/>
    <mergeCell ref="BH24:BJ26"/>
    <mergeCell ref="BM24:BO26"/>
    <mergeCell ref="BP34:BP35"/>
    <mergeCell ref="AB32:AD34"/>
    <mergeCell ref="AG32:AI34"/>
    <mergeCell ref="AJ32:AL34"/>
    <mergeCell ref="BE32:BG34"/>
    <mergeCell ref="AE28:AF30"/>
    <mergeCell ref="AM28:AN30"/>
    <mergeCell ref="BH32:BO35"/>
    <mergeCell ref="BQ30:BS31"/>
    <mergeCell ref="BQ32:BS33"/>
    <mergeCell ref="BH10:BO11"/>
    <mergeCell ref="BP10:BQ11"/>
    <mergeCell ref="BT26:BW27"/>
    <mergeCell ref="BQ28:BS29"/>
    <mergeCell ref="BM12:BO14"/>
    <mergeCell ref="AU28:AV30"/>
    <mergeCell ref="BT20:BW21"/>
    <mergeCell ref="BT16:BW17"/>
    <mergeCell ref="BQ18:BS19"/>
    <mergeCell ref="BT32:BW33"/>
    <mergeCell ref="BT28:BW29"/>
    <mergeCell ref="BT24:BW25"/>
    <mergeCell ref="BT30:BW31"/>
    <mergeCell ref="BQ24:BS25"/>
    <mergeCell ref="BQ22:BS23"/>
    <mergeCell ref="BT22:BW23"/>
    <mergeCell ref="AW32:AY34"/>
    <mergeCell ref="AZ32:BB34"/>
    <mergeCell ref="AR16:AT18"/>
    <mergeCell ref="Y28:AA30"/>
    <mergeCell ref="AO24:AQ26"/>
    <mergeCell ref="AJ20:AQ23"/>
    <mergeCell ref="AM24:AN26"/>
    <mergeCell ref="AG24:AI26"/>
    <mergeCell ref="BK16:BL18"/>
    <mergeCell ref="BK20:BL22"/>
    <mergeCell ref="AG20:AI22"/>
    <mergeCell ref="BE20:BG22"/>
    <mergeCell ref="BE16:BG18"/>
    <mergeCell ref="BC24:BD26"/>
    <mergeCell ref="BH20:BJ22"/>
    <mergeCell ref="BC16:BD18"/>
    <mergeCell ref="AR20:AT22"/>
    <mergeCell ref="AR24:AY27"/>
    <mergeCell ref="AJ24:AL26"/>
    <mergeCell ref="BE24:BG26"/>
    <mergeCell ref="BH28:BJ30"/>
    <mergeCell ref="BK24:BL26"/>
    <mergeCell ref="BK28:BL30"/>
    <mergeCell ref="AW28:AY30"/>
    <mergeCell ref="B14:D15"/>
    <mergeCell ref="K14:M15"/>
    <mergeCell ref="B12:D13"/>
    <mergeCell ref="K12:M13"/>
    <mergeCell ref="N12:R13"/>
    <mergeCell ref="W20:X22"/>
    <mergeCell ref="T16:V18"/>
    <mergeCell ref="Y16:AA18"/>
    <mergeCell ref="BE12:BG14"/>
    <mergeCell ref="AJ12:AL14"/>
    <mergeCell ref="E12:I13"/>
    <mergeCell ref="E20:I21"/>
    <mergeCell ref="AM12:AN14"/>
    <mergeCell ref="AU12:AV14"/>
    <mergeCell ref="BC12:BD14"/>
    <mergeCell ref="AG12:AI14"/>
    <mergeCell ref="AZ20:BB22"/>
    <mergeCell ref="AM16:AN18"/>
    <mergeCell ref="T12:AA15"/>
    <mergeCell ref="AB12:AD14"/>
    <mergeCell ref="AW12:AY14"/>
    <mergeCell ref="AZ12:BB14"/>
    <mergeCell ref="AE12:AF14"/>
    <mergeCell ref="AU16:AV18"/>
    <mergeCell ref="B18:D19"/>
    <mergeCell ref="K18:M19"/>
    <mergeCell ref="AB16:AI19"/>
    <mergeCell ref="E24:I25"/>
    <mergeCell ref="T24:V26"/>
    <mergeCell ref="B20:D21"/>
    <mergeCell ref="K20:M21"/>
    <mergeCell ref="T20:V22"/>
    <mergeCell ref="BM20:BO22"/>
    <mergeCell ref="B16:D17"/>
    <mergeCell ref="K16:M17"/>
    <mergeCell ref="N16:R17"/>
    <mergeCell ref="B24:D25"/>
    <mergeCell ref="K24:M25"/>
    <mergeCell ref="B22:D23"/>
    <mergeCell ref="E16:I17"/>
    <mergeCell ref="N20:R21"/>
    <mergeCell ref="BM16:BO18"/>
    <mergeCell ref="AU20:AV22"/>
    <mergeCell ref="W16:X18"/>
    <mergeCell ref="AO16:AQ18"/>
    <mergeCell ref="AZ16:BB18"/>
    <mergeCell ref="Y24:AA26"/>
    <mergeCell ref="AB24:AD26"/>
    <mergeCell ref="B34:D35"/>
    <mergeCell ref="Y32:AA34"/>
    <mergeCell ref="BP24:BP25"/>
    <mergeCell ref="BP26:BP27"/>
    <mergeCell ref="BP28:BP29"/>
    <mergeCell ref="BP30:BP31"/>
    <mergeCell ref="BP32:BP33"/>
    <mergeCell ref="S30:S31"/>
    <mergeCell ref="S24:S25"/>
    <mergeCell ref="B30:D31"/>
    <mergeCell ref="K30:M31"/>
    <mergeCell ref="B28:D29"/>
    <mergeCell ref="K28:M29"/>
    <mergeCell ref="B32:D33"/>
    <mergeCell ref="K32:M33"/>
    <mergeCell ref="E32:I33"/>
    <mergeCell ref="T28:V30"/>
    <mergeCell ref="AO28:AQ30"/>
    <mergeCell ref="AR28:AT30"/>
    <mergeCell ref="S28:S29"/>
    <mergeCell ref="AB28:AD30"/>
    <mergeCell ref="AG28:AI30"/>
    <mergeCell ref="AJ28:AL30"/>
    <mergeCell ref="B26:D27"/>
    <mergeCell ref="S34:S35"/>
    <mergeCell ref="BP8:BP9"/>
    <mergeCell ref="BP12:BP13"/>
    <mergeCell ref="BP14:BP15"/>
    <mergeCell ref="BP16:BP17"/>
    <mergeCell ref="BP18:BP19"/>
    <mergeCell ref="BP20:BP21"/>
    <mergeCell ref="AW20:AY22"/>
    <mergeCell ref="W28:X30"/>
    <mergeCell ref="BP22:BP23"/>
    <mergeCell ref="S32:S33"/>
    <mergeCell ref="AE20:AF22"/>
    <mergeCell ref="S22:S23"/>
    <mergeCell ref="BK12:BL14"/>
    <mergeCell ref="BH12:BJ14"/>
    <mergeCell ref="AZ24:BB26"/>
    <mergeCell ref="BH16:BJ18"/>
    <mergeCell ref="Y20:AA22"/>
    <mergeCell ref="AB20:AD22"/>
    <mergeCell ref="BC20:BD22"/>
    <mergeCell ref="AE24:AF26"/>
    <mergeCell ref="AW16:AY18"/>
    <mergeCell ref="W24:X26"/>
    <mergeCell ref="AJ16:AL18"/>
    <mergeCell ref="S12:S13"/>
    <mergeCell ref="S14:S15"/>
    <mergeCell ref="S16:S17"/>
    <mergeCell ref="E26:I26"/>
    <mergeCell ref="N26:R26"/>
    <mergeCell ref="E30:I30"/>
    <mergeCell ref="N30:R30"/>
    <mergeCell ref="N22:R22"/>
    <mergeCell ref="S18:S19"/>
    <mergeCell ref="S20:S21"/>
    <mergeCell ref="J12:J13"/>
    <mergeCell ref="J16:J17"/>
    <mergeCell ref="J20:J21"/>
    <mergeCell ref="J24:J25"/>
    <mergeCell ref="J28:J29"/>
    <mergeCell ref="K22:M23"/>
    <mergeCell ref="K26:M27"/>
    <mergeCell ref="E34:I34"/>
    <mergeCell ref="N34:R34"/>
    <mergeCell ref="N28:R29"/>
    <mergeCell ref="N32:R33"/>
    <mergeCell ref="K34:M35"/>
    <mergeCell ref="E14:I14"/>
    <mergeCell ref="N14:R14"/>
    <mergeCell ref="E18:I18"/>
    <mergeCell ref="N18:R18"/>
    <mergeCell ref="E22:I22"/>
    <mergeCell ref="J32:J33"/>
  </mergeCells>
  <phoneticPr fontId="20"/>
  <conditionalFormatting sqref="B28">
    <cfRule type="expression" dxfId="32" priority="7" stopIfTrue="1">
      <formula>$AZ$14=2</formula>
    </cfRule>
    <cfRule type="expression" dxfId="31" priority="8" stopIfTrue="1">
      <formula>$AZ$14=1</formula>
    </cfRule>
  </conditionalFormatting>
  <conditionalFormatting sqref="B30">
    <cfRule type="expression" dxfId="30" priority="5" stopIfTrue="1">
      <formula>$BC$14=2</formula>
    </cfRule>
    <cfRule type="expression" dxfId="29" priority="6" stopIfTrue="1">
      <formula>$BC$14=1</formula>
    </cfRule>
  </conditionalFormatting>
  <conditionalFormatting sqref="B32">
    <cfRule type="expression" dxfId="28" priority="25" stopIfTrue="1">
      <formula>$AZ$14=2</formula>
    </cfRule>
    <cfRule type="expression" dxfId="27" priority="26" stopIfTrue="1">
      <formula>$AZ$14=1</formula>
    </cfRule>
  </conditionalFormatting>
  <conditionalFormatting sqref="B34">
    <cfRule type="expression" dxfId="26" priority="23" stopIfTrue="1">
      <formula>$BC$14=2</formula>
    </cfRule>
    <cfRule type="expression" dxfId="25" priority="24" stopIfTrue="1">
      <formula>$BC$14=1</formula>
    </cfRule>
  </conditionalFormatting>
  <conditionalFormatting sqref="B38:BG38">
    <cfRule type="expression" dxfId="24" priority="3" stopIfTrue="1">
      <formula>#REF!=2</formula>
    </cfRule>
    <cfRule type="expression" dxfId="23" priority="4" stopIfTrue="1">
      <formula>#REF!=1</formula>
    </cfRule>
  </conditionalFormatting>
  <conditionalFormatting sqref="B26:B27">
    <cfRule type="expression" dxfId="22" priority="11" stopIfTrue="1">
      <formula>$AV$14=2</formula>
    </cfRule>
    <cfRule type="expression" dxfId="21" priority="12" stopIfTrue="1">
      <formula>$AV$14=1</formula>
    </cfRule>
  </conditionalFormatting>
  <conditionalFormatting sqref="B14 B22 B18">
    <cfRule type="expression" dxfId="20" priority="9" stopIfTrue="1">
      <formula>$AV$14=2</formula>
    </cfRule>
    <cfRule type="expression" dxfId="19" priority="10" stopIfTrue="1">
      <formula>$AV$14=1</formula>
    </cfRule>
  </conditionalFormatting>
  <conditionalFormatting sqref="E14 K14 N14">
    <cfRule type="expression" dxfId="18" priority="13" stopIfTrue="1">
      <formula>$AV$14=2</formula>
    </cfRule>
    <cfRule type="expression" dxfId="17" priority="14" stopIfTrue="1">
      <formula>$AV$14=1</formula>
    </cfRule>
  </conditionalFormatting>
  <conditionalFormatting sqref="E18 K18 N18">
    <cfRule type="expression" dxfId="16" priority="15" stopIfTrue="1">
      <formula>$AV$14=2</formula>
    </cfRule>
    <cfRule type="expression" dxfId="15" priority="16" stopIfTrue="1">
      <formula>$AV$14=1</formula>
    </cfRule>
  </conditionalFormatting>
  <conditionalFormatting sqref="E22 K22 N22">
    <cfRule type="expression" dxfId="14" priority="17" stopIfTrue="1">
      <formula>$AV$14=2</formula>
    </cfRule>
    <cfRule type="expression" dxfId="13" priority="18" stopIfTrue="1">
      <formula>$AV$14=1</formula>
    </cfRule>
  </conditionalFormatting>
  <conditionalFormatting sqref="E26:E27 K26:K27 N26:N27">
    <cfRule type="expression" dxfId="12" priority="19" stopIfTrue="1">
      <formula>$AV$14=2</formula>
    </cfRule>
    <cfRule type="expression" dxfId="11" priority="20" stopIfTrue="1">
      <formula>$AV$14=1</formula>
    </cfRule>
  </conditionalFormatting>
  <conditionalFormatting sqref="E30 K30 N30">
    <cfRule type="expression" dxfId="10" priority="21" stopIfTrue="1">
      <formula>$AV$14=2</formula>
    </cfRule>
    <cfRule type="expression" dxfId="9" priority="22" stopIfTrue="1">
      <formula>$AV$14=1</formula>
    </cfRule>
  </conditionalFormatting>
  <conditionalFormatting sqref="E34 K34 N34">
    <cfRule type="expression" dxfId="8" priority="27" stopIfTrue="1">
      <formula>$AV$14=2</formula>
    </cfRule>
    <cfRule type="expression" dxfId="7" priority="28" stopIfTrue="1">
      <formula>$AV$14=1</formula>
    </cfRule>
  </conditionalFormatting>
  <conditionalFormatting sqref="BD36:BG36 AB36 T36">
    <cfRule type="expression" dxfId="6" priority="1" stopIfTrue="1">
      <formula>"2位"</formula>
    </cfRule>
    <cfRule type="expression" dxfId="5" priority="2" stopIfTrue="1">
      <formula>"1位"</formula>
    </cfRule>
  </conditionalFormatting>
  <pageMargins left="0" right="0" top="0" bottom="0" header="0.31496062992125984" footer="0.31496062992125984"/>
  <pageSetup paperSize="9" orientation="portrait" horizontalDpi="4294967293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rgb="FF0070C0"/>
    <pageSetUpPr fitToPage="1"/>
  </sheetPr>
  <dimension ref="A1:DS104"/>
  <sheetViews>
    <sheetView topLeftCell="A53" zoomScaleSheetLayoutView="100" workbookViewId="0">
      <selection activeCell="A52" sqref="A52:O55"/>
    </sheetView>
  </sheetViews>
  <sheetFormatPr defaultColWidth="1.875" defaultRowHeight="7.5" customHeight="1"/>
  <cols>
    <col min="1" max="1" width="3.125" style="213" customWidth="1"/>
    <col min="2" max="5" width="3.125" style="213" hidden="1" customWidth="1"/>
    <col min="6" max="6" width="3.125" style="213" customWidth="1"/>
    <col min="7" max="9" width="2.5" style="213" customWidth="1"/>
    <col min="10" max="10" width="1.875" style="213" customWidth="1"/>
    <col min="11" max="11" width="2.5" style="213" customWidth="1"/>
    <col min="12" max="14" width="2.5" style="213" hidden="1" customWidth="1"/>
    <col min="15" max="18" width="2.5" style="213" customWidth="1"/>
    <col min="19" max="19" width="0.875" style="213" customWidth="1"/>
    <col min="20" max="26" width="1.875" style="213" customWidth="1"/>
    <col min="27" max="27" width="0.75" style="213" customWidth="1"/>
    <col min="28" max="34" width="1.875" style="213" customWidth="1"/>
    <col min="35" max="35" width="0.625" style="213" customWidth="1"/>
    <col min="36" max="41" width="1.875" style="213" customWidth="1"/>
    <col min="42" max="42" width="1.625" style="213" customWidth="1"/>
    <col min="43" max="43" width="0.75" style="213" hidden="1" customWidth="1"/>
    <col min="44" max="44" width="2.125" style="213" customWidth="1"/>
    <col min="45" max="45" width="3.5" style="213" customWidth="1"/>
    <col min="46" max="46" width="2" style="213" customWidth="1"/>
    <col min="47" max="47" width="1" style="213" customWidth="1"/>
    <col min="48" max="48" width="1.5" style="213" customWidth="1"/>
    <col min="49" max="50" width="1.875" style="213" customWidth="1"/>
    <col min="51" max="51" width="0.875" style="213" customWidth="1"/>
    <col min="52" max="52" width="5.375" style="213" customWidth="1"/>
    <col min="53" max="53" width="3.25" style="213" customWidth="1"/>
    <col min="54" max="16384" width="1.875" style="213"/>
  </cols>
  <sheetData>
    <row r="1" spans="1:88" ht="12" customHeight="1">
      <c r="C1" s="874" t="s">
        <v>1279</v>
      </c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4"/>
      <c r="Z1" s="874"/>
      <c r="AA1" s="874"/>
      <c r="AB1" s="874"/>
      <c r="AC1" s="874"/>
      <c r="AD1" s="874"/>
      <c r="AE1" s="874"/>
      <c r="AF1" s="874"/>
      <c r="AG1" s="874"/>
      <c r="AH1" s="874"/>
      <c r="AI1" s="874"/>
      <c r="AJ1" s="874"/>
      <c r="AK1" s="874"/>
      <c r="AL1" s="874"/>
      <c r="AM1" s="874"/>
      <c r="AN1" s="874"/>
      <c r="AO1" s="874"/>
      <c r="AP1" s="874"/>
      <c r="AQ1" s="874"/>
      <c r="AR1" s="874"/>
      <c r="AS1" s="874"/>
      <c r="AT1" s="874"/>
      <c r="AU1" s="874"/>
      <c r="AV1" s="874"/>
      <c r="AW1" s="874"/>
      <c r="AX1" s="874"/>
      <c r="AY1" s="874"/>
      <c r="AZ1" s="874"/>
      <c r="BA1" s="874"/>
      <c r="BB1" s="874"/>
      <c r="BC1" s="874"/>
      <c r="BD1" s="874"/>
      <c r="BE1" s="874"/>
      <c r="BF1" s="874"/>
      <c r="BG1" s="87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</row>
    <row r="2" spans="1:88" ht="15.75" customHeight="1"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  <c r="AP2" s="874"/>
      <c r="AQ2" s="874"/>
      <c r="AR2" s="874"/>
      <c r="AS2" s="874"/>
      <c r="AT2" s="874"/>
      <c r="AU2" s="874"/>
      <c r="AV2" s="874"/>
      <c r="AW2" s="874"/>
      <c r="AX2" s="874"/>
      <c r="AY2" s="874"/>
      <c r="AZ2" s="874"/>
      <c r="BA2" s="874"/>
      <c r="BB2" s="874"/>
      <c r="BC2" s="874"/>
      <c r="BD2" s="874"/>
      <c r="BE2" s="874"/>
      <c r="BF2" s="874"/>
      <c r="BG2" s="87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</row>
    <row r="3" spans="1:88" ht="24" customHeight="1">
      <c r="C3" s="254"/>
      <c r="D3" s="254"/>
      <c r="E3" s="254"/>
      <c r="F3" s="874" t="s">
        <v>1322</v>
      </c>
      <c r="G3" s="874"/>
      <c r="H3" s="874"/>
      <c r="I3" s="874"/>
      <c r="J3" s="874"/>
      <c r="K3" s="874"/>
      <c r="L3" s="276"/>
      <c r="M3" s="276"/>
      <c r="N3" s="276"/>
      <c r="O3" s="874" t="s">
        <v>1326</v>
      </c>
      <c r="P3" s="874"/>
      <c r="Q3" s="874"/>
      <c r="R3" s="874"/>
      <c r="S3" s="874"/>
      <c r="T3" s="874"/>
      <c r="U3" s="874"/>
      <c r="V3" s="874"/>
      <c r="W3" s="874"/>
      <c r="X3" s="874"/>
      <c r="Y3" s="874"/>
      <c r="Z3" s="874"/>
      <c r="AA3" s="874"/>
      <c r="AB3" s="874"/>
      <c r="AC3" s="874"/>
      <c r="AD3" s="874"/>
      <c r="AE3" s="874"/>
      <c r="AF3" s="874"/>
      <c r="AG3" s="874"/>
      <c r="AH3" s="874"/>
      <c r="AI3" s="874"/>
      <c r="AJ3" s="874"/>
      <c r="AK3" s="874"/>
      <c r="AL3" s="874"/>
      <c r="AM3" s="874"/>
      <c r="AN3" s="874"/>
      <c r="AO3" s="874"/>
      <c r="AP3" s="874"/>
      <c r="AQ3" s="874"/>
      <c r="AR3" s="874"/>
      <c r="AS3" s="874"/>
      <c r="AT3" s="874"/>
      <c r="AU3" s="874"/>
      <c r="AV3" s="874"/>
      <c r="AW3" s="874"/>
      <c r="AX3" s="874"/>
      <c r="AY3" s="874"/>
      <c r="AZ3" s="874"/>
      <c r="BA3" s="874"/>
      <c r="BB3" s="874"/>
      <c r="BC3" s="874"/>
      <c r="BD3" s="874"/>
      <c r="BE3" s="874"/>
      <c r="BF3" s="874"/>
      <c r="BG3" s="87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</row>
    <row r="4" spans="1:88" ht="7.5" customHeight="1">
      <c r="C4" s="254"/>
      <c r="D4" s="254"/>
      <c r="E4" s="254"/>
      <c r="F4" s="874"/>
      <c r="G4" s="874"/>
      <c r="H4" s="874"/>
      <c r="I4" s="874"/>
      <c r="J4" s="874"/>
      <c r="K4" s="874"/>
      <c r="L4" s="276"/>
      <c r="M4" s="276"/>
      <c r="N4" s="276"/>
      <c r="O4" s="874"/>
      <c r="P4" s="874"/>
      <c r="Q4" s="874"/>
      <c r="R4" s="874"/>
      <c r="S4" s="874"/>
      <c r="T4" s="874"/>
      <c r="U4" s="874"/>
      <c r="V4" s="874"/>
      <c r="W4" s="874"/>
      <c r="X4" s="874"/>
      <c r="Y4" s="874"/>
      <c r="Z4" s="874"/>
      <c r="AA4" s="874"/>
      <c r="AB4" s="874"/>
      <c r="AC4" s="874"/>
      <c r="AD4" s="874"/>
      <c r="AE4" s="874"/>
      <c r="AF4" s="874"/>
      <c r="AG4" s="874"/>
      <c r="AH4" s="874"/>
      <c r="AI4" s="874"/>
      <c r="AJ4" s="874"/>
      <c r="AK4" s="874"/>
      <c r="AL4" s="874"/>
      <c r="AM4" s="874"/>
      <c r="AN4" s="874"/>
      <c r="AO4" s="874"/>
      <c r="AP4" s="874"/>
      <c r="AQ4" s="874"/>
      <c r="AR4" s="874"/>
      <c r="AS4" s="874"/>
      <c r="AT4" s="874"/>
      <c r="AU4" s="874"/>
      <c r="AV4" s="874"/>
      <c r="AW4" s="874"/>
      <c r="AX4" s="874"/>
      <c r="AY4" s="874"/>
      <c r="AZ4" s="874"/>
      <c r="BA4" s="874"/>
      <c r="BB4" s="874"/>
      <c r="BC4" s="874"/>
      <c r="BD4" s="874"/>
      <c r="BE4" s="874"/>
      <c r="BF4" s="874"/>
      <c r="BG4" s="87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</row>
    <row r="5" spans="1:88" ht="12" customHeight="1">
      <c r="C5" s="213" t="s">
        <v>25</v>
      </c>
      <c r="D5" s="215"/>
      <c r="E5" s="215"/>
      <c r="F5" s="874" t="s">
        <v>1316</v>
      </c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874"/>
      <c r="Y5" s="874"/>
      <c r="Z5" s="874"/>
      <c r="AA5" s="874"/>
      <c r="AB5" s="874"/>
      <c r="AC5" s="874"/>
      <c r="AD5" s="874"/>
      <c r="AE5" s="874"/>
      <c r="AF5" s="874"/>
      <c r="AG5" s="874"/>
      <c r="AH5" s="874"/>
      <c r="AI5" s="874"/>
      <c r="AJ5" s="874"/>
      <c r="AK5" s="874"/>
      <c r="AL5" s="874"/>
      <c r="AM5" s="874"/>
      <c r="AN5" s="874"/>
      <c r="AO5" s="874"/>
      <c r="AP5" s="874"/>
      <c r="AQ5" s="874"/>
      <c r="AR5" s="874"/>
      <c r="AS5" s="874"/>
      <c r="AT5" s="874"/>
      <c r="AU5" s="874"/>
      <c r="AV5" s="874"/>
      <c r="AW5" s="874"/>
      <c r="AX5" s="874"/>
      <c r="AY5" s="874"/>
      <c r="AZ5" s="874"/>
      <c r="BA5" s="874"/>
      <c r="BB5" s="874"/>
      <c r="BC5" s="874"/>
      <c r="BD5" s="874"/>
      <c r="BE5" s="874"/>
      <c r="BF5" s="874"/>
      <c r="BG5" s="874"/>
    </row>
    <row r="6" spans="1:88" ht="12" customHeight="1">
      <c r="D6" s="215"/>
      <c r="E6" s="215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874"/>
      <c r="AL6" s="874"/>
      <c r="AM6" s="874"/>
      <c r="AN6" s="874"/>
      <c r="AO6" s="874"/>
      <c r="AP6" s="874"/>
      <c r="AQ6" s="874"/>
      <c r="AR6" s="874"/>
      <c r="AS6" s="874"/>
      <c r="AT6" s="874"/>
      <c r="AU6" s="874"/>
      <c r="AV6" s="874"/>
      <c r="AW6" s="874"/>
      <c r="AX6" s="874"/>
      <c r="AY6" s="874"/>
      <c r="AZ6" s="874"/>
      <c r="BA6" s="874"/>
      <c r="BB6" s="874"/>
      <c r="BC6" s="874"/>
      <c r="BD6" s="874"/>
      <c r="BE6" s="874"/>
      <c r="BF6" s="874"/>
      <c r="BG6" s="874"/>
    </row>
    <row r="7" spans="1:88" ht="12" customHeight="1" thickBot="1">
      <c r="C7" s="216"/>
      <c r="D7" s="216"/>
      <c r="E7" s="216"/>
      <c r="F7" s="931"/>
      <c r="G7" s="931"/>
      <c r="H7" s="931"/>
      <c r="I7" s="931"/>
      <c r="J7" s="931"/>
      <c r="K7" s="931"/>
      <c r="L7" s="931"/>
      <c r="M7" s="931"/>
      <c r="N7" s="931"/>
      <c r="O7" s="931"/>
      <c r="P7" s="931"/>
      <c r="Q7" s="931"/>
      <c r="R7" s="931"/>
      <c r="S7" s="931"/>
      <c r="T7" s="931"/>
      <c r="U7" s="931"/>
      <c r="V7" s="931"/>
      <c r="W7" s="931"/>
      <c r="X7" s="931"/>
      <c r="Y7" s="931"/>
      <c r="Z7" s="931"/>
      <c r="AA7" s="931"/>
      <c r="AB7" s="931"/>
      <c r="AC7" s="931"/>
      <c r="AD7" s="931"/>
      <c r="AE7" s="931"/>
      <c r="AF7" s="931"/>
      <c r="AG7" s="931"/>
      <c r="AH7" s="931"/>
      <c r="AI7" s="931"/>
      <c r="AJ7" s="931"/>
      <c r="AK7" s="931"/>
      <c r="AL7" s="931"/>
      <c r="AM7" s="931"/>
      <c r="AN7" s="931"/>
      <c r="AO7" s="931"/>
      <c r="AP7" s="931"/>
      <c r="AQ7" s="931"/>
      <c r="AR7" s="931"/>
      <c r="AS7" s="931"/>
      <c r="AT7" s="931"/>
      <c r="AU7" s="931"/>
      <c r="AV7" s="931"/>
      <c r="AW7" s="931"/>
      <c r="AX7" s="931"/>
      <c r="AY7" s="931"/>
      <c r="AZ7" s="931"/>
      <c r="BA7" s="931"/>
      <c r="BB7" s="931"/>
      <c r="BC7" s="931"/>
      <c r="BD7" s="931"/>
      <c r="BE7" s="931"/>
      <c r="BF7" s="931"/>
      <c r="BG7" s="931"/>
    </row>
    <row r="8" spans="1:88" ht="10.5" customHeight="1">
      <c r="A8" s="217"/>
      <c r="C8" s="942" t="s">
        <v>0</v>
      </c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860"/>
      <c r="S8" s="873"/>
      <c r="T8" s="944" t="str">
        <f>F12</f>
        <v>原</v>
      </c>
      <c r="U8" s="945"/>
      <c r="V8" s="945"/>
      <c r="W8" s="945"/>
      <c r="X8" s="945"/>
      <c r="Y8" s="945"/>
      <c r="Z8" s="945"/>
      <c r="AA8" s="946"/>
      <c r="AB8" s="917" t="str">
        <f>F16</f>
        <v>岡</v>
      </c>
      <c r="AC8" s="860"/>
      <c r="AD8" s="860"/>
      <c r="AE8" s="860"/>
      <c r="AF8" s="860"/>
      <c r="AG8" s="860"/>
      <c r="AH8" s="860"/>
      <c r="AI8" s="860"/>
      <c r="AJ8" s="917" t="str">
        <f>F20</f>
        <v>津曲</v>
      </c>
      <c r="AK8" s="860"/>
      <c r="AL8" s="860"/>
      <c r="AM8" s="860"/>
      <c r="AN8" s="860"/>
      <c r="AO8" s="860"/>
      <c r="AP8" s="860"/>
      <c r="AQ8" s="873"/>
      <c r="AR8" s="944" t="str">
        <f>F24</f>
        <v>藤井</v>
      </c>
      <c r="AS8" s="945"/>
      <c r="AT8" s="945"/>
      <c r="AU8" s="945"/>
      <c r="AV8" s="945"/>
      <c r="AW8" s="945"/>
      <c r="AX8" s="945"/>
      <c r="AY8" s="947"/>
      <c r="AZ8" s="935" t="str">
        <f>IF(AZ14&lt;&gt;"","取得","")</f>
        <v/>
      </c>
      <c r="BA8" s="218"/>
      <c r="BB8" s="945" t="s">
        <v>1</v>
      </c>
      <c r="BC8" s="945"/>
      <c r="BD8" s="945"/>
      <c r="BE8" s="945"/>
      <c r="BF8" s="945"/>
      <c r="BG8" s="980"/>
    </row>
    <row r="9" spans="1:88" ht="10.5" customHeight="1">
      <c r="A9" s="217"/>
      <c r="C9" s="942"/>
      <c r="D9" s="860"/>
      <c r="E9" s="860"/>
      <c r="F9" s="860"/>
      <c r="G9" s="860"/>
      <c r="H9" s="860"/>
      <c r="I9" s="860"/>
      <c r="J9" s="860"/>
      <c r="K9" s="860"/>
      <c r="L9" s="860"/>
      <c r="M9" s="860"/>
      <c r="N9" s="860"/>
      <c r="O9" s="860"/>
      <c r="P9" s="860"/>
      <c r="Q9" s="860"/>
      <c r="R9" s="860"/>
      <c r="S9" s="873"/>
      <c r="T9" s="917"/>
      <c r="U9" s="860"/>
      <c r="V9" s="860"/>
      <c r="W9" s="860"/>
      <c r="X9" s="860"/>
      <c r="Y9" s="860"/>
      <c r="Z9" s="860"/>
      <c r="AA9" s="873"/>
      <c r="AB9" s="917"/>
      <c r="AC9" s="860"/>
      <c r="AD9" s="860"/>
      <c r="AE9" s="860"/>
      <c r="AF9" s="860"/>
      <c r="AG9" s="860"/>
      <c r="AH9" s="860"/>
      <c r="AI9" s="860"/>
      <c r="AJ9" s="917"/>
      <c r="AK9" s="860"/>
      <c r="AL9" s="860"/>
      <c r="AM9" s="860"/>
      <c r="AN9" s="860"/>
      <c r="AO9" s="860"/>
      <c r="AP9" s="860"/>
      <c r="AQ9" s="873"/>
      <c r="AR9" s="917"/>
      <c r="AS9" s="860"/>
      <c r="AT9" s="860"/>
      <c r="AU9" s="860"/>
      <c r="AV9" s="860"/>
      <c r="AW9" s="860"/>
      <c r="AX9" s="860"/>
      <c r="AY9" s="940"/>
      <c r="AZ9" s="936"/>
      <c r="BB9" s="860"/>
      <c r="BC9" s="860"/>
      <c r="BD9" s="860"/>
      <c r="BE9" s="860"/>
      <c r="BF9" s="860"/>
      <c r="BG9" s="904"/>
    </row>
    <row r="10" spans="1:88" ht="10.5" customHeight="1">
      <c r="A10" s="217"/>
      <c r="C10" s="942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860"/>
      <c r="R10" s="860"/>
      <c r="S10" s="873"/>
      <c r="T10" s="917" t="str">
        <f>O12</f>
        <v>ピーター</v>
      </c>
      <c r="U10" s="860"/>
      <c r="V10" s="860"/>
      <c r="W10" s="860"/>
      <c r="X10" s="860"/>
      <c r="Y10" s="860"/>
      <c r="Z10" s="860"/>
      <c r="AA10" s="873"/>
      <c r="AB10" s="917" t="str">
        <f>O16</f>
        <v>寺本</v>
      </c>
      <c r="AC10" s="860"/>
      <c r="AD10" s="860"/>
      <c r="AE10" s="860"/>
      <c r="AF10" s="860"/>
      <c r="AG10" s="860"/>
      <c r="AH10" s="860"/>
      <c r="AI10" s="860"/>
      <c r="AJ10" s="917" t="str">
        <f>O20</f>
        <v>辻本</v>
      </c>
      <c r="AK10" s="860"/>
      <c r="AL10" s="860"/>
      <c r="AM10" s="860"/>
      <c r="AN10" s="860"/>
      <c r="AO10" s="860"/>
      <c r="AP10" s="860"/>
      <c r="AQ10" s="873"/>
      <c r="AR10" s="917" t="str">
        <f>O24</f>
        <v>遠池</v>
      </c>
      <c r="AS10" s="860"/>
      <c r="AT10" s="860"/>
      <c r="AU10" s="860"/>
      <c r="AV10" s="860"/>
      <c r="AW10" s="860"/>
      <c r="AX10" s="860"/>
      <c r="AY10" s="940"/>
      <c r="AZ10" s="936" t="str">
        <f>IF(AZ14&lt;&gt;"","ゲーム率","")</f>
        <v/>
      </c>
      <c r="BA10" s="860"/>
      <c r="BB10" s="860" t="s">
        <v>2</v>
      </c>
      <c r="BC10" s="860"/>
      <c r="BD10" s="860"/>
      <c r="BE10" s="860"/>
      <c r="BF10" s="860"/>
      <c r="BG10" s="904"/>
    </row>
    <row r="11" spans="1:88" ht="10.5" customHeight="1">
      <c r="A11" s="217"/>
      <c r="C11" s="943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8"/>
      <c r="O11" s="938"/>
      <c r="P11" s="938"/>
      <c r="Q11" s="938"/>
      <c r="R11" s="938"/>
      <c r="S11" s="939"/>
      <c r="T11" s="937"/>
      <c r="U11" s="938"/>
      <c r="V11" s="938"/>
      <c r="W11" s="938"/>
      <c r="X11" s="938"/>
      <c r="Y11" s="938"/>
      <c r="Z11" s="938"/>
      <c r="AA11" s="939"/>
      <c r="AB11" s="937"/>
      <c r="AC11" s="938"/>
      <c r="AD11" s="938"/>
      <c r="AE11" s="938"/>
      <c r="AF11" s="938"/>
      <c r="AG11" s="938"/>
      <c r="AH11" s="938"/>
      <c r="AI11" s="938"/>
      <c r="AJ11" s="937"/>
      <c r="AK11" s="938"/>
      <c r="AL11" s="938"/>
      <c r="AM11" s="938"/>
      <c r="AN11" s="938"/>
      <c r="AO11" s="938"/>
      <c r="AP11" s="938"/>
      <c r="AQ11" s="939"/>
      <c r="AR11" s="937"/>
      <c r="AS11" s="938"/>
      <c r="AT11" s="938"/>
      <c r="AU11" s="938"/>
      <c r="AV11" s="938"/>
      <c r="AW11" s="938"/>
      <c r="AX11" s="938"/>
      <c r="AY11" s="941"/>
      <c r="AZ11" s="974"/>
      <c r="BA11" s="938"/>
      <c r="BB11" s="938"/>
      <c r="BC11" s="938"/>
      <c r="BD11" s="938"/>
      <c r="BE11" s="938"/>
      <c r="BF11" s="938"/>
      <c r="BG11" s="975"/>
    </row>
    <row r="12" spans="1:88" s="215" customFormat="1" ht="12" customHeight="1">
      <c r="A12" s="219"/>
      <c r="B12" s="903">
        <f>BD14</f>
        <v>3</v>
      </c>
      <c r="C12" s="905" t="s">
        <v>1302</v>
      </c>
      <c r="D12" s="531"/>
      <c r="E12" s="531"/>
      <c r="F12" s="531" t="str">
        <f>IF(C12="ここに","",VLOOKUP(C12,登録ナンバー!$A$1:$C$620,2,0))</f>
        <v>原</v>
      </c>
      <c r="G12" s="531"/>
      <c r="H12" s="531"/>
      <c r="I12" s="531"/>
      <c r="J12" s="531"/>
      <c r="K12" s="889" t="s">
        <v>4</v>
      </c>
      <c r="L12" s="531" t="s">
        <v>1303</v>
      </c>
      <c r="M12" s="531"/>
      <c r="N12" s="531"/>
      <c r="O12" s="531" t="str">
        <f>IF(L12="ここに","",VLOOKUP(L12,登録ナンバー!$A$1:$C$620,2,0))</f>
        <v>ピーター</v>
      </c>
      <c r="P12" s="531"/>
      <c r="Q12" s="531"/>
      <c r="R12" s="531"/>
      <c r="S12" s="531"/>
      <c r="T12" s="952" t="str">
        <f>IF(AB12="","丸付き数字は試合順番","")</f>
        <v/>
      </c>
      <c r="U12" s="953"/>
      <c r="V12" s="953"/>
      <c r="W12" s="953"/>
      <c r="X12" s="953"/>
      <c r="Y12" s="953"/>
      <c r="Z12" s="953"/>
      <c r="AA12" s="954"/>
      <c r="AB12" s="948">
        <v>6</v>
      </c>
      <c r="AC12" s="922"/>
      <c r="AD12" s="922"/>
      <c r="AE12" s="922" t="s">
        <v>5</v>
      </c>
      <c r="AF12" s="922">
        <v>8</v>
      </c>
      <c r="AG12" s="922"/>
      <c r="AH12" s="922"/>
      <c r="AI12" s="963"/>
      <c r="AJ12" s="948" t="s">
        <v>1328</v>
      </c>
      <c r="AK12" s="922"/>
      <c r="AL12" s="922"/>
      <c r="AM12" s="922" t="s">
        <v>5</v>
      </c>
      <c r="AN12" s="885">
        <v>4</v>
      </c>
      <c r="AO12" s="885"/>
      <c r="AP12" s="885"/>
      <c r="AQ12" s="887"/>
      <c r="AR12" s="948">
        <v>6</v>
      </c>
      <c r="AS12" s="922"/>
      <c r="AT12" s="922" t="s">
        <v>5</v>
      </c>
      <c r="AU12" s="922">
        <v>8</v>
      </c>
      <c r="AV12" s="922"/>
      <c r="AW12" s="922"/>
      <c r="AX12" s="922"/>
      <c r="AY12" s="961"/>
      <c r="AZ12" s="932" t="str">
        <f>IF(COUNTIF(BA12:BC25,1)=2,"直接対決","")</f>
        <v/>
      </c>
      <c r="BA12" s="891" t="s">
        <v>1337</v>
      </c>
      <c r="BB12" s="891"/>
      <c r="BC12" s="891"/>
      <c r="BD12" s="893" t="s">
        <v>1338</v>
      </c>
      <c r="BE12" s="893"/>
      <c r="BF12" s="893"/>
      <c r="BG12" s="894"/>
    </row>
    <row r="13" spans="1:88" s="215" customFormat="1" ht="6" customHeight="1">
      <c r="A13" s="219"/>
      <c r="B13" s="903"/>
      <c r="C13" s="882"/>
      <c r="D13" s="532"/>
      <c r="E13" s="532"/>
      <c r="F13" s="532"/>
      <c r="G13" s="532"/>
      <c r="H13" s="532"/>
      <c r="I13" s="532"/>
      <c r="J13" s="532"/>
      <c r="K13" s="889"/>
      <c r="L13" s="532"/>
      <c r="M13" s="532"/>
      <c r="N13" s="532"/>
      <c r="O13" s="532"/>
      <c r="P13" s="532"/>
      <c r="Q13" s="532"/>
      <c r="R13" s="532"/>
      <c r="S13" s="532"/>
      <c r="T13" s="955"/>
      <c r="U13" s="956"/>
      <c r="V13" s="956"/>
      <c r="W13" s="956"/>
      <c r="X13" s="956"/>
      <c r="Y13" s="956"/>
      <c r="Z13" s="956"/>
      <c r="AA13" s="957"/>
      <c r="AB13" s="949"/>
      <c r="AC13" s="923"/>
      <c r="AD13" s="923"/>
      <c r="AE13" s="923"/>
      <c r="AF13" s="923"/>
      <c r="AG13" s="923"/>
      <c r="AH13" s="923"/>
      <c r="AI13" s="964"/>
      <c r="AJ13" s="949"/>
      <c r="AK13" s="923"/>
      <c r="AL13" s="923"/>
      <c r="AM13" s="923"/>
      <c r="AN13" s="860"/>
      <c r="AO13" s="860"/>
      <c r="AP13" s="860"/>
      <c r="AQ13" s="873"/>
      <c r="AR13" s="949"/>
      <c r="AS13" s="923"/>
      <c r="AT13" s="923"/>
      <c r="AU13" s="923"/>
      <c r="AV13" s="923"/>
      <c r="AW13" s="923"/>
      <c r="AX13" s="923"/>
      <c r="AY13" s="962"/>
      <c r="AZ13" s="933"/>
      <c r="BA13" s="892"/>
      <c r="BB13" s="892"/>
      <c r="BC13" s="892"/>
      <c r="BD13" s="895"/>
      <c r="BE13" s="895"/>
      <c r="BF13" s="895"/>
      <c r="BG13" s="896"/>
    </row>
    <row r="14" spans="1:88" ht="17.25" customHeight="1">
      <c r="A14" s="217"/>
      <c r="C14" s="882" t="s">
        <v>6</v>
      </c>
      <c r="D14" s="532"/>
      <c r="E14" s="532"/>
      <c r="F14" s="532" t="str">
        <f>IF(C12="ここに","",VLOOKUP(C12,登録ナンバー!$A$1:$D$620,4,0))</f>
        <v>アンヴァース</v>
      </c>
      <c r="G14" s="532"/>
      <c r="H14" s="532"/>
      <c r="I14" s="532"/>
      <c r="J14" s="532"/>
      <c r="K14" s="220"/>
      <c r="L14" s="889" t="s">
        <v>6</v>
      </c>
      <c r="M14" s="889"/>
      <c r="N14" s="889"/>
      <c r="O14" s="532" t="str">
        <f>IF(L12="ここに","",VLOOKUP(L12,登録ナンバー!$A$1:$D$620,4,0))</f>
        <v>アンヴァース</v>
      </c>
      <c r="P14" s="532"/>
      <c r="Q14" s="532"/>
      <c r="R14" s="532"/>
      <c r="S14" s="534"/>
      <c r="T14" s="955"/>
      <c r="U14" s="956"/>
      <c r="V14" s="956"/>
      <c r="W14" s="956"/>
      <c r="X14" s="956"/>
      <c r="Y14" s="956"/>
      <c r="Z14" s="956"/>
      <c r="AA14" s="957"/>
      <c r="AB14" s="949"/>
      <c r="AC14" s="923"/>
      <c r="AD14" s="923"/>
      <c r="AE14" s="923"/>
      <c r="AF14" s="923"/>
      <c r="AG14" s="923"/>
      <c r="AH14" s="923"/>
      <c r="AI14" s="964"/>
      <c r="AJ14" s="949"/>
      <c r="AK14" s="923"/>
      <c r="AL14" s="923"/>
      <c r="AM14" s="923"/>
      <c r="AN14" s="860"/>
      <c r="AO14" s="860"/>
      <c r="AP14" s="860"/>
      <c r="AQ14" s="873"/>
      <c r="AR14" s="949"/>
      <c r="AS14" s="923"/>
      <c r="AT14" s="923"/>
      <c r="AU14" s="923"/>
      <c r="AV14" s="923"/>
      <c r="AW14" s="923"/>
      <c r="AX14" s="923"/>
      <c r="AY14" s="962"/>
      <c r="AZ14" s="884" t="str">
        <f>IF(OR(COUNTIF(BA12:BC25,2)=3,COUNTIF(BA12:BC25,1)=3),(AB15+AJ15+AR15)/(AB15+AJ15+AF12+AN12+AW12+AR15),"")</f>
        <v/>
      </c>
      <c r="BA14" s="981"/>
      <c r="BB14" s="981"/>
      <c r="BC14" s="981"/>
      <c r="BD14" s="976">
        <v>3</v>
      </c>
      <c r="BE14" s="976"/>
      <c r="BF14" s="976"/>
      <c r="BG14" s="977"/>
    </row>
    <row r="15" spans="1:88" ht="3.75" hidden="1" customHeight="1">
      <c r="A15" s="217"/>
      <c r="C15" s="883"/>
      <c r="D15" s="535"/>
      <c r="E15" s="535"/>
      <c r="F15" s="220"/>
      <c r="G15" s="220"/>
      <c r="H15" s="220"/>
      <c r="I15" s="220"/>
      <c r="J15" s="222"/>
      <c r="K15" s="220"/>
      <c r="L15" s="535"/>
      <c r="M15" s="535"/>
      <c r="N15" s="535"/>
      <c r="O15" s="220"/>
      <c r="P15" s="220"/>
      <c r="Q15" s="220"/>
      <c r="R15" s="223"/>
      <c r="S15" s="224"/>
      <c r="T15" s="958"/>
      <c r="U15" s="959"/>
      <c r="V15" s="959"/>
      <c r="W15" s="959"/>
      <c r="X15" s="959"/>
      <c r="Y15" s="959"/>
      <c r="Z15" s="959"/>
      <c r="AA15" s="960"/>
      <c r="AB15" s="225">
        <f>IF(AB12="⑨","⑨",IF(AB12="⑧","⑧",AB12))</f>
        <v>6</v>
      </c>
      <c r="AC15" s="226"/>
      <c r="AD15" s="226"/>
      <c r="AE15" s="226"/>
      <c r="AF15" s="226"/>
      <c r="AG15" s="226"/>
      <c r="AH15" s="226"/>
      <c r="AI15" s="227"/>
      <c r="AJ15" s="225" t="str">
        <f>IF(AJ12="⑨","⑨",IF(AJ12="⑧","⑧",AJ12))</f>
        <v>➇</v>
      </c>
      <c r="AK15" s="226"/>
      <c r="AL15" s="226"/>
      <c r="AM15" s="226"/>
      <c r="AN15" s="226"/>
      <c r="AO15" s="226"/>
      <c r="AP15" s="226"/>
      <c r="AQ15" s="227"/>
      <c r="AR15" s="226">
        <f>IF(AR12="⑨","⑨",IF(AR12="⑧","⑧",AR12))</f>
        <v>6</v>
      </c>
      <c r="AS15" s="226"/>
      <c r="AT15" s="226"/>
      <c r="AU15" s="228"/>
      <c r="AV15" s="291"/>
      <c r="AW15" s="228"/>
      <c r="AX15" s="228"/>
      <c r="AY15" s="229"/>
      <c r="AZ15" s="934"/>
      <c r="BA15" s="982"/>
      <c r="BB15" s="982"/>
      <c r="BC15" s="982"/>
      <c r="BD15" s="978"/>
      <c r="BE15" s="978"/>
      <c r="BF15" s="978"/>
      <c r="BG15" s="979"/>
    </row>
    <row r="16" spans="1:88" ht="12" customHeight="1">
      <c r="A16" s="217"/>
      <c r="B16" s="903">
        <f>BD18</f>
        <v>2</v>
      </c>
      <c r="C16" s="905" t="s">
        <v>1306</v>
      </c>
      <c r="D16" s="531"/>
      <c r="E16" s="531"/>
      <c r="F16" s="478" t="str">
        <f>IF(C16="ここに","",VLOOKUP(C16,登録ナンバー!$A$1:$C$620,2,0))</f>
        <v>岡</v>
      </c>
      <c r="G16" s="478"/>
      <c r="H16" s="478"/>
      <c r="I16" s="478"/>
      <c r="J16" s="478"/>
      <c r="K16" s="478" t="s">
        <v>4</v>
      </c>
      <c r="L16" s="478" t="s">
        <v>3</v>
      </c>
      <c r="M16" s="478"/>
      <c r="N16" s="478"/>
      <c r="O16" s="478" t="s">
        <v>585</v>
      </c>
      <c r="P16" s="478"/>
      <c r="Q16" s="478"/>
      <c r="R16" s="478"/>
      <c r="S16" s="584"/>
      <c r="T16" s="950" t="s">
        <v>1328</v>
      </c>
      <c r="U16" s="648"/>
      <c r="V16" s="648"/>
      <c r="W16" s="648" t="s">
        <v>5</v>
      </c>
      <c r="X16" s="648">
        <v>6</v>
      </c>
      <c r="Y16" s="648"/>
      <c r="Z16" s="648"/>
      <c r="AA16" s="718"/>
      <c r="AB16" s="965"/>
      <c r="AC16" s="966"/>
      <c r="AD16" s="966"/>
      <c r="AE16" s="966"/>
      <c r="AF16" s="966"/>
      <c r="AG16" s="966"/>
      <c r="AH16" s="966"/>
      <c r="AI16" s="967"/>
      <c r="AJ16" s="918" t="s">
        <v>1328</v>
      </c>
      <c r="AK16" s="684"/>
      <c r="AL16" s="684"/>
      <c r="AM16" s="684" t="s">
        <v>5</v>
      </c>
      <c r="AN16" s="648">
        <v>1</v>
      </c>
      <c r="AO16" s="648"/>
      <c r="AP16" s="648"/>
      <c r="AQ16" s="718"/>
      <c r="AR16" s="918">
        <v>3</v>
      </c>
      <c r="AS16" s="684"/>
      <c r="AT16" s="684" t="s">
        <v>5</v>
      </c>
      <c r="AU16" s="684">
        <v>8</v>
      </c>
      <c r="AV16" s="684"/>
      <c r="AW16" s="684"/>
      <c r="AX16" s="684"/>
      <c r="AY16" s="929"/>
      <c r="AZ16" s="661" t="str">
        <f>IF(COUNTIF(BA12:BC27,1)=2,"直接対決","")</f>
        <v/>
      </c>
      <c r="BA16" s="821" t="s">
        <v>1340</v>
      </c>
      <c r="BB16" s="821"/>
      <c r="BC16" s="821"/>
      <c r="BD16" s="773" t="s">
        <v>1341</v>
      </c>
      <c r="BE16" s="773"/>
      <c r="BF16" s="773"/>
      <c r="BG16" s="774"/>
    </row>
    <row r="17" spans="1:73" ht="6.75" customHeight="1">
      <c r="A17" s="217"/>
      <c r="B17" s="903"/>
      <c r="C17" s="882"/>
      <c r="D17" s="532"/>
      <c r="E17" s="532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82"/>
      <c r="T17" s="951"/>
      <c r="U17" s="645"/>
      <c r="V17" s="645"/>
      <c r="W17" s="645"/>
      <c r="X17" s="645"/>
      <c r="Y17" s="645"/>
      <c r="Z17" s="645"/>
      <c r="AA17" s="647"/>
      <c r="AB17" s="968"/>
      <c r="AC17" s="969"/>
      <c r="AD17" s="969"/>
      <c r="AE17" s="969"/>
      <c r="AF17" s="969"/>
      <c r="AG17" s="969"/>
      <c r="AH17" s="969"/>
      <c r="AI17" s="970"/>
      <c r="AJ17" s="919"/>
      <c r="AK17" s="685"/>
      <c r="AL17" s="685"/>
      <c r="AM17" s="685"/>
      <c r="AN17" s="645"/>
      <c r="AO17" s="645"/>
      <c r="AP17" s="645"/>
      <c r="AQ17" s="647"/>
      <c r="AR17" s="919"/>
      <c r="AS17" s="685"/>
      <c r="AT17" s="685"/>
      <c r="AU17" s="685"/>
      <c r="AV17" s="685"/>
      <c r="AW17" s="685"/>
      <c r="AX17" s="685"/>
      <c r="AY17" s="930"/>
      <c r="AZ17" s="662"/>
      <c r="BA17" s="822"/>
      <c r="BB17" s="822"/>
      <c r="BC17" s="822"/>
      <c r="BD17" s="775"/>
      <c r="BE17" s="775"/>
      <c r="BF17" s="775"/>
      <c r="BG17" s="776"/>
    </row>
    <row r="18" spans="1:73" ht="15.75" customHeight="1">
      <c r="A18" s="217"/>
      <c r="B18" s="217"/>
      <c r="C18" s="882" t="s">
        <v>6</v>
      </c>
      <c r="D18" s="532"/>
      <c r="E18" s="532"/>
      <c r="F18" s="479" t="str">
        <f>IF(C16="ここに","",VLOOKUP(C16,登録ナンバー!$A$1:$D$620,4,0))</f>
        <v>アンヴァース</v>
      </c>
      <c r="G18" s="479"/>
      <c r="H18" s="479"/>
      <c r="I18" s="479"/>
      <c r="J18" s="479"/>
      <c r="K18" s="363"/>
      <c r="L18" s="583" t="s">
        <v>6</v>
      </c>
      <c r="M18" s="583"/>
      <c r="N18" s="583"/>
      <c r="O18" s="479" t="s">
        <v>796</v>
      </c>
      <c r="P18" s="479"/>
      <c r="Q18" s="479"/>
      <c r="R18" s="479"/>
      <c r="S18" s="482"/>
      <c r="T18" s="951"/>
      <c r="U18" s="645"/>
      <c r="V18" s="645"/>
      <c r="W18" s="645"/>
      <c r="X18" s="645"/>
      <c r="Y18" s="645"/>
      <c r="Z18" s="645"/>
      <c r="AA18" s="647"/>
      <c r="AB18" s="968"/>
      <c r="AC18" s="969"/>
      <c r="AD18" s="969"/>
      <c r="AE18" s="969"/>
      <c r="AF18" s="969"/>
      <c r="AG18" s="969"/>
      <c r="AH18" s="969"/>
      <c r="AI18" s="970"/>
      <c r="AJ18" s="919"/>
      <c r="AK18" s="685"/>
      <c r="AL18" s="685"/>
      <c r="AM18" s="685"/>
      <c r="AN18" s="645"/>
      <c r="AO18" s="645"/>
      <c r="AP18" s="645"/>
      <c r="AQ18" s="647"/>
      <c r="AR18" s="919"/>
      <c r="AS18" s="685"/>
      <c r="AT18" s="685"/>
      <c r="AU18" s="685"/>
      <c r="AV18" s="685"/>
      <c r="AW18" s="685"/>
      <c r="AX18" s="685"/>
      <c r="AY18" s="930"/>
      <c r="AZ18" s="668" t="str">
        <f>IF(OR(COUNTIF(BA12:BC25,2)=3,COUNTIF(BA12:BC25,1)=3),(T19+AJ19+AR19)/(T19+AJ19+X16+AN16+AW16+AR19),"")</f>
        <v/>
      </c>
      <c r="BA18" s="645"/>
      <c r="BB18" s="645"/>
      <c r="BC18" s="645"/>
      <c r="BD18" s="787">
        <v>2</v>
      </c>
      <c r="BE18" s="787"/>
      <c r="BF18" s="787"/>
      <c r="BG18" s="788"/>
    </row>
    <row r="19" spans="1:73" ht="5.25" hidden="1" customHeight="1">
      <c r="A19" s="217"/>
      <c r="B19" s="217"/>
      <c r="C19" s="883"/>
      <c r="D19" s="535"/>
      <c r="E19" s="535"/>
      <c r="F19" s="353"/>
      <c r="G19" s="353"/>
      <c r="H19" s="353"/>
      <c r="I19" s="353"/>
      <c r="J19" s="394"/>
      <c r="K19" s="353"/>
      <c r="L19" s="481"/>
      <c r="M19" s="481"/>
      <c r="N19" s="481"/>
      <c r="O19" s="353"/>
      <c r="P19" s="353"/>
      <c r="Q19" s="353"/>
      <c r="R19" s="354"/>
      <c r="S19" s="355"/>
      <c r="T19" s="382" t="str">
        <f>IF(T16="⑨","⑨",IF(T16="⑧","⑧",T16))</f>
        <v>➇</v>
      </c>
      <c r="U19" s="377"/>
      <c r="V19" s="377"/>
      <c r="W19" s="377"/>
      <c r="X19" s="377"/>
      <c r="Y19" s="377"/>
      <c r="Z19" s="377"/>
      <c r="AA19" s="378"/>
      <c r="AB19" s="971"/>
      <c r="AC19" s="972"/>
      <c r="AD19" s="972"/>
      <c r="AE19" s="972"/>
      <c r="AF19" s="972"/>
      <c r="AG19" s="972"/>
      <c r="AH19" s="972"/>
      <c r="AI19" s="973"/>
      <c r="AJ19" s="382" t="str">
        <f>IF(AJ16="⑨","⑨",IF(AJ16="⑧","⑧",AJ16))</f>
        <v>➇</v>
      </c>
      <c r="AK19" s="383"/>
      <c r="AL19" s="383"/>
      <c r="AM19" s="383"/>
      <c r="AN19" s="383"/>
      <c r="AO19" s="383"/>
      <c r="AP19" s="383"/>
      <c r="AQ19" s="384"/>
      <c r="AR19" s="383">
        <f>IF(AR16="⑨","⑨",IF(AR16="⑧","⑧",AR16))</f>
        <v>3</v>
      </c>
      <c r="AS19" s="383"/>
      <c r="AT19" s="383"/>
      <c r="AU19" s="383"/>
      <c r="AV19" s="383"/>
      <c r="AW19" s="383"/>
      <c r="AX19" s="383"/>
      <c r="AY19" s="395"/>
      <c r="AZ19" s="669"/>
      <c r="BA19" s="983"/>
      <c r="BB19" s="983"/>
      <c r="BC19" s="983"/>
      <c r="BD19" s="789"/>
      <c r="BE19" s="789"/>
      <c r="BF19" s="789"/>
      <c r="BG19" s="790"/>
    </row>
    <row r="20" spans="1:73" ht="12" customHeight="1">
      <c r="A20" s="217"/>
      <c r="B20" s="903">
        <f>BD22</f>
        <v>4</v>
      </c>
      <c r="C20" s="905" t="s">
        <v>1304</v>
      </c>
      <c r="D20" s="531"/>
      <c r="E20" s="531"/>
      <c r="F20" s="531" t="str">
        <f>IF(C20="ここに","",VLOOKUP(C20,登録ナンバー!$A$1:$C$620,2,0))</f>
        <v>津曲</v>
      </c>
      <c r="G20" s="531"/>
      <c r="H20" s="531"/>
      <c r="I20" s="531"/>
      <c r="J20" s="531"/>
      <c r="K20" s="531" t="s">
        <v>4</v>
      </c>
      <c r="L20" s="531" t="s">
        <v>1305</v>
      </c>
      <c r="M20" s="531"/>
      <c r="N20" s="531"/>
      <c r="O20" s="531" t="str">
        <f>IF(L20="ここに","",VLOOKUP(L20,登録ナンバー!$A$1:$C$620,2,0))</f>
        <v>辻本</v>
      </c>
      <c r="P20" s="531"/>
      <c r="Q20" s="531"/>
      <c r="R20" s="531"/>
      <c r="S20" s="533"/>
      <c r="T20" s="988">
        <v>4</v>
      </c>
      <c r="U20" s="885"/>
      <c r="V20" s="885"/>
      <c r="W20" s="885" t="s">
        <v>5</v>
      </c>
      <c r="X20" s="885">
        <v>8</v>
      </c>
      <c r="Y20" s="885"/>
      <c r="Z20" s="885"/>
      <c r="AA20" s="887"/>
      <c r="AB20" s="988">
        <v>1</v>
      </c>
      <c r="AC20" s="885"/>
      <c r="AD20" s="885"/>
      <c r="AE20" s="885" t="s">
        <v>5</v>
      </c>
      <c r="AF20" s="885">
        <v>8</v>
      </c>
      <c r="AG20" s="885"/>
      <c r="AH20" s="885"/>
      <c r="AI20" s="887"/>
      <c r="AJ20" s="897"/>
      <c r="AK20" s="898"/>
      <c r="AL20" s="898"/>
      <c r="AM20" s="898"/>
      <c r="AN20" s="898"/>
      <c r="AO20" s="898"/>
      <c r="AP20" s="898"/>
      <c r="AQ20" s="1003"/>
      <c r="AR20" s="948" t="s">
        <v>1344</v>
      </c>
      <c r="AS20" s="922"/>
      <c r="AT20" s="922" t="s">
        <v>5</v>
      </c>
      <c r="AU20" s="922">
        <v>7</v>
      </c>
      <c r="AV20" s="922"/>
      <c r="AW20" s="922"/>
      <c r="AX20" s="922"/>
      <c r="AY20" s="961"/>
      <c r="AZ20" s="932" t="str">
        <f>IF(COUNTIF(BA12:BC27,1)=2,"直接対決","")</f>
        <v/>
      </c>
      <c r="BA20" s="891">
        <f>COUNTIF(T20:AY21,"⑧")+COUNTIF(T20:AY21,"⑨")</f>
        <v>1</v>
      </c>
      <c r="BB20" s="891"/>
      <c r="BC20" s="891"/>
      <c r="BD20" s="893">
        <f>IF(AB12="","",3-BA20)</f>
        <v>2</v>
      </c>
      <c r="BE20" s="893"/>
      <c r="BF20" s="893"/>
      <c r="BG20" s="894"/>
    </row>
    <row r="21" spans="1:73" ht="6.75" customHeight="1">
      <c r="A21" s="217"/>
      <c r="B21" s="903"/>
      <c r="C21" s="88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4"/>
      <c r="T21" s="917"/>
      <c r="U21" s="860"/>
      <c r="V21" s="860"/>
      <c r="W21" s="860"/>
      <c r="X21" s="860"/>
      <c r="Y21" s="860"/>
      <c r="Z21" s="860"/>
      <c r="AA21" s="873"/>
      <c r="AB21" s="917"/>
      <c r="AC21" s="860"/>
      <c r="AD21" s="860"/>
      <c r="AE21" s="860"/>
      <c r="AF21" s="860"/>
      <c r="AG21" s="860"/>
      <c r="AH21" s="860"/>
      <c r="AI21" s="873"/>
      <c r="AJ21" s="900"/>
      <c r="AK21" s="901"/>
      <c r="AL21" s="901"/>
      <c r="AM21" s="901"/>
      <c r="AN21" s="901"/>
      <c r="AO21" s="901"/>
      <c r="AP21" s="901"/>
      <c r="AQ21" s="1004"/>
      <c r="AR21" s="949"/>
      <c r="AS21" s="923"/>
      <c r="AT21" s="923"/>
      <c r="AU21" s="923"/>
      <c r="AV21" s="923"/>
      <c r="AW21" s="923"/>
      <c r="AX21" s="923"/>
      <c r="AY21" s="962"/>
      <c r="AZ21" s="933"/>
      <c r="BA21" s="892"/>
      <c r="BB21" s="892"/>
      <c r="BC21" s="892"/>
      <c r="BD21" s="895"/>
      <c r="BE21" s="895"/>
      <c r="BF21" s="895"/>
      <c r="BG21" s="896"/>
    </row>
    <row r="22" spans="1:73" ht="15" customHeight="1">
      <c r="A22" s="217"/>
      <c r="B22" s="217"/>
      <c r="C22" s="882" t="s">
        <v>6</v>
      </c>
      <c r="D22" s="532"/>
      <c r="E22" s="532"/>
      <c r="F22" s="532" t="str">
        <f>IF(C20="ここに","",VLOOKUP(C20,登録ナンバー!$A$1:$D$620,4,0))</f>
        <v>アンヴァース</v>
      </c>
      <c r="G22" s="532"/>
      <c r="H22" s="532"/>
      <c r="I22" s="532"/>
      <c r="J22" s="532"/>
      <c r="K22" s="221"/>
      <c r="L22" s="889" t="s">
        <v>6</v>
      </c>
      <c r="M22" s="889"/>
      <c r="N22" s="889"/>
      <c r="O22" s="532" t="str">
        <f>IF(L20="ここに","",VLOOKUP(L20,登録ナンバー!$A$1:$D$620,4,0))</f>
        <v>アンヴァース</v>
      </c>
      <c r="P22" s="532"/>
      <c r="Q22" s="532"/>
      <c r="R22" s="532"/>
      <c r="S22" s="534"/>
      <c r="T22" s="917"/>
      <c r="U22" s="860"/>
      <c r="V22" s="860"/>
      <c r="W22" s="860"/>
      <c r="X22" s="860"/>
      <c r="Y22" s="860"/>
      <c r="Z22" s="860"/>
      <c r="AA22" s="873"/>
      <c r="AB22" s="917"/>
      <c r="AC22" s="860"/>
      <c r="AD22" s="860"/>
      <c r="AE22" s="860"/>
      <c r="AF22" s="860"/>
      <c r="AG22" s="860"/>
      <c r="AH22" s="860"/>
      <c r="AI22" s="873"/>
      <c r="AJ22" s="900"/>
      <c r="AK22" s="901"/>
      <c r="AL22" s="901"/>
      <c r="AM22" s="901"/>
      <c r="AN22" s="901"/>
      <c r="AO22" s="901"/>
      <c r="AP22" s="901"/>
      <c r="AQ22" s="1004"/>
      <c r="AR22" s="949"/>
      <c r="AS22" s="923"/>
      <c r="AT22" s="1000"/>
      <c r="AU22" s="923"/>
      <c r="AV22" s="923"/>
      <c r="AW22" s="923"/>
      <c r="AX22" s="923"/>
      <c r="AY22" s="962"/>
      <c r="AZ22" s="884" t="str">
        <f>IF(OR(COUNTIF(BA12:BC25,2)=3,COUNTIF(BA12:BC25,1)=3),(AB23+AR23+T23)/(T23+AF20+X20+AW20+AR23+AB23),"")</f>
        <v/>
      </c>
      <c r="BA22" s="981"/>
      <c r="BB22" s="981"/>
      <c r="BC22" s="981"/>
      <c r="BD22" s="976">
        <v>4</v>
      </c>
      <c r="BE22" s="976"/>
      <c r="BF22" s="976"/>
      <c r="BG22" s="977"/>
      <c r="BU22" s="233"/>
    </row>
    <row r="23" spans="1:73" ht="6.75" hidden="1" customHeight="1">
      <c r="A23" s="217"/>
      <c r="B23" s="217"/>
      <c r="C23" s="883"/>
      <c r="D23" s="535"/>
      <c r="E23" s="535"/>
      <c r="F23" s="220"/>
      <c r="G23" s="220"/>
      <c r="H23" s="220"/>
      <c r="I23" s="220"/>
      <c r="J23" s="220"/>
      <c r="K23" s="220"/>
      <c r="L23" s="535"/>
      <c r="M23" s="535"/>
      <c r="N23" s="535"/>
      <c r="O23" s="220"/>
      <c r="P23" s="220"/>
      <c r="Q23" s="220"/>
      <c r="R23" s="223"/>
      <c r="S23" s="224"/>
      <c r="T23" s="234">
        <f>IF(T20="⑨","⑨",IF(T20="⑧","⑧",T20))</f>
        <v>4</v>
      </c>
      <c r="AA23" s="235"/>
      <c r="AB23" s="234">
        <f>IF(AB20="⑨","⑨",IF(AB20="⑧","⑧",AB20))</f>
        <v>1</v>
      </c>
      <c r="AJ23" s="1005"/>
      <c r="AK23" s="1006"/>
      <c r="AL23" s="1006"/>
      <c r="AM23" s="1006"/>
      <c r="AN23" s="1006"/>
      <c r="AO23" s="1006"/>
      <c r="AP23" s="1006"/>
      <c r="AQ23" s="1007"/>
      <c r="AR23" s="226" t="str">
        <f>IF(AR20="⑨","⑨",IF(AR20="⑧","⑧",AR20))</f>
        <v>⑨</v>
      </c>
      <c r="AS23" s="226"/>
      <c r="AT23" s="226"/>
      <c r="AU23" s="226"/>
      <c r="AV23" s="226"/>
      <c r="AW23" s="226"/>
      <c r="AX23" s="226"/>
      <c r="AY23" s="232"/>
      <c r="AZ23" s="934"/>
      <c r="BA23" s="982"/>
      <c r="BB23" s="982"/>
      <c r="BC23" s="982"/>
      <c r="BD23" s="978"/>
      <c r="BE23" s="978"/>
      <c r="BF23" s="978"/>
      <c r="BG23" s="979"/>
    </row>
    <row r="24" spans="1:73" ht="12" customHeight="1">
      <c r="A24" s="217"/>
      <c r="B24" s="903" t="str">
        <f>BD26</f>
        <v>1位</v>
      </c>
      <c r="C24" s="905" t="s">
        <v>967</v>
      </c>
      <c r="D24" s="531"/>
      <c r="E24" s="531"/>
      <c r="F24" s="415" t="str">
        <f>IF(C24="ここに","",VLOOKUP(C24,登録ナンバー!$A$1:$C$620,2,0))</f>
        <v>藤井</v>
      </c>
      <c r="G24" s="415"/>
      <c r="H24" s="415"/>
      <c r="I24" s="415"/>
      <c r="J24" s="415"/>
      <c r="K24" s="417" t="s">
        <v>4</v>
      </c>
      <c r="L24" s="415" t="s">
        <v>3</v>
      </c>
      <c r="M24" s="415"/>
      <c r="N24" s="415"/>
      <c r="O24" s="415" t="s">
        <v>1313</v>
      </c>
      <c r="P24" s="415"/>
      <c r="Q24" s="415"/>
      <c r="R24" s="415"/>
      <c r="S24" s="416"/>
      <c r="T24" s="906" t="s">
        <v>1328</v>
      </c>
      <c r="U24" s="640"/>
      <c r="V24" s="640"/>
      <c r="W24" s="640" t="s">
        <v>5</v>
      </c>
      <c r="X24" s="640">
        <v>6</v>
      </c>
      <c r="Y24" s="640"/>
      <c r="Z24" s="640"/>
      <c r="AA24" s="641"/>
      <c r="AB24" s="906" t="s">
        <v>1328</v>
      </c>
      <c r="AC24" s="640"/>
      <c r="AD24" s="640"/>
      <c r="AE24" s="640" t="s">
        <v>5</v>
      </c>
      <c r="AF24" s="640">
        <v>3</v>
      </c>
      <c r="AG24" s="640"/>
      <c r="AH24" s="640"/>
      <c r="AI24" s="641"/>
      <c r="AJ24" s="906">
        <v>7</v>
      </c>
      <c r="AK24" s="640"/>
      <c r="AL24" s="640"/>
      <c r="AM24" s="640" t="s">
        <v>5</v>
      </c>
      <c r="AN24" s="640">
        <v>9</v>
      </c>
      <c r="AO24" s="640"/>
      <c r="AP24" s="640"/>
      <c r="AQ24" s="641"/>
      <c r="AR24" s="795"/>
      <c r="AS24" s="796"/>
      <c r="AT24" s="796"/>
      <c r="AU24" s="796"/>
      <c r="AV24" s="796"/>
      <c r="AW24" s="796"/>
      <c r="AX24" s="796"/>
      <c r="AY24" s="797"/>
      <c r="AZ24" s="696" t="str">
        <f>IF(COUNTIF(BA12:BC25,1)=2,"直接対決","")</f>
        <v/>
      </c>
      <c r="BA24" s="806" t="s">
        <v>1340</v>
      </c>
      <c r="BB24" s="806"/>
      <c r="BC24" s="806"/>
      <c r="BD24" s="781" t="s">
        <v>1341</v>
      </c>
      <c r="BE24" s="781"/>
      <c r="BF24" s="781"/>
      <c r="BG24" s="782"/>
    </row>
    <row r="25" spans="1:73" ht="7.5" customHeight="1">
      <c r="A25" s="217"/>
      <c r="B25" s="904"/>
      <c r="C25" s="882"/>
      <c r="D25" s="532"/>
      <c r="E25" s="532"/>
      <c r="F25" s="503"/>
      <c r="G25" s="503"/>
      <c r="H25" s="503"/>
      <c r="I25" s="503"/>
      <c r="J25" s="503"/>
      <c r="K25" s="417"/>
      <c r="L25" s="503"/>
      <c r="M25" s="503"/>
      <c r="N25" s="503"/>
      <c r="O25" s="503"/>
      <c r="P25" s="503"/>
      <c r="Q25" s="503"/>
      <c r="R25" s="503"/>
      <c r="S25" s="418"/>
      <c r="T25" s="907"/>
      <c r="U25" s="634"/>
      <c r="V25" s="634"/>
      <c r="W25" s="634"/>
      <c r="X25" s="634"/>
      <c r="Y25" s="634"/>
      <c r="Z25" s="634"/>
      <c r="AA25" s="635"/>
      <c r="AB25" s="907"/>
      <c r="AC25" s="634"/>
      <c r="AD25" s="634"/>
      <c r="AE25" s="634"/>
      <c r="AF25" s="634"/>
      <c r="AG25" s="634"/>
      <c r="AH25" s="634"/>
      <c r="AI25" s="635"/>
      <c r="AJ25" s="907"/>
      <c r="AK25" s="634"/>
      <c r="AL25" s="634"/>
      <c r="AM25" s="634"/>
      <c r="AN25" s="634"/>
      <c r="AO25" s="634"/>
      <c r="AP25" s="634"/>
      <c r="AQ25" s="635"/>
      <c r="AR25" s="798"/>
      <c r="AS25" s="799"/>
      <c r="AT25" s="799"/>
      <c r="AU25" s="799"/>
      <c r="AV25" s="799"/>
      <c r="AW25" s="799"/>
      <c r="AX25" s="799"/>
      <c r="AY25" s="800"/>
      <c r="AZ25" s="697"/>
      <c r="BA25" s="807"/>
      <c r="BB25" s="807"/>
      <c r="BC25" s="807"/>
      <c r="BD25" s="783"/>
      <c r="BE25" s="783"/>
      <c r="BF25" s="783"/>
      <c r="BG25" s="784"/>
    </row>
    <row r="26" spans="1:73" ht="17.25" customHeight="1" thickBot="1">
      <c r="A26" s="217"/>
      <c r="B26" s="217"/>
      <c r="C26" s="882" t="s">
        <v>6</v>
      </c>
      <c r="D26" s="532"/>
      <c r="E26" s="532"/>
      <c r="F26" s="503" t="str">
        <f>IF(C24="ここに","",VLOOKUP(C24,登録ナンバー!$A$1:$D$620,4,0))</f>
        <v>グリフィンズ　</v>
      </c>
      <c r="G26" s="503"/>
      <c r="H26" s="503"/>
      <c r="I26" s="503"/>
      <c r="J26" s="503"/>
      <c r="K26" s="319"/>
      <c r="L26" s="417" t="s">
        <v>6</v>
      </c>
      <c r="M26" s="417"/>
      <c r="N26" s="417"/>
      <c r="O26" s="503" t="s">
        <v>796</v>
      </c>
      <c r="P26" s="503"/>
      <c r="Q26" s="503"/>
      <c r="R26" s="503"/>
      <c r="S26" s="418"/>
      <c r="T26" s="908"/>
      <c r="U26" s="909"/>
      <c r="V26" s="909"/>
      <c r="W26" s="634"/>
      <c r="X26" s="909"/>
      <c r="Y26" s="909"/>
      <c r="Z26" s="909"/>
      <c r="AA26" s="912"/>
      <c r="AB26" s="908"/>
      <c r="AC26" s="909"/>
      <c r="AD26" s="909"/>
      <c r="AE26" s="634"/>
      <c r="AF26" s="909"/>
      <c r="AG26" s="909"/>
      <c r="AH26" s="909"/>
      <c r="AI26" s="912"/>
      <c r="AJ26" s="908"/>
      <c r="AK26" s="909"/>
      <c r="AL26" s="909"/>
      <c r="AM26" s="909"/>
      <c r="AN26" s="909"/>
      <c r="AO26" s="909"/>
      <c r="AP26" s="909"/>
      <c r="AQ26" s="912"/>
      <c r="AR26" s="798"/>
      <c r="AS26" s="799"/>
      <c r="AT26" s="799"/>
      <c r="AU26" s="799"/>
      <c r="AV26" s="799"/>
      <c r="AW26" s="799"/>
      <c r="AX26" s="799"/>
      <c r="AY26" s="800"/>
      <c r="AZ26" s="835" t="str">
        <f>IF(OR(COUNTIF(BA12:BC25,2)=3,COUNTIF(BA12:BC25,1)=3),(AB27+AJ27+T27)/(AB27+AJ27+AF24+AN24+X24+T27),"")</f>
        <v/>
      </c>
      <c r="BA26" s="830"/>
      <c r="BB26" s="830"/>
      <c r="BC26" s="830"/>
      <c r="BD26" s="831" t="s">
        <v>1336</v>
      </c>
      <c r="BE26" s="831"/>
      <c r="BF26" s="831"/>
      <c r="BG26" s="832"/>
    </row>
    <row r="27" spans="1:73" ht="6.75" hidden="1" customHeight="1">
      <c r="B27" s="217"/>
      <c r="C27" s="883"/>
      <c r="D27" s="535"/>
      <c r="E27" s="535"/>
      <c r="F27" s="319"/>
      <c r="G27" s="319"/>
      <c r="H27" s="319"/>
      <c r="I27" s="319"/>
      <c r="J27" s="319"/>
      <c r="K27" s="319"/>
      <c r="L27" s="504"/>
      <c r="M27" s="504"/>
      <c r="N27" s="504"/>
      <c r="O27" s="319"/>
      <c r="P27" s="319"/>
      <c r="Q27" s="319"/>
      <c r="R27" s="321"/>
      <c r="S27" s="335"/>
      <c r="T27" s="336" t="str">
        <f>IF(T24="⑨","⑨",IF(T24="⑧","⑧",T24))</f>
        <v>➇</v>
      </c>
      <c r="U27" s="337"/>
      <c r="V27" s="337"/>
      <c r="W27" s="337"/>
      <c r="X27" s="337"/>
      <c r="Y27" s="337"/>
      <c r="Z27" s="337"/>
      <c r="AA27" s="338"/>
      <c r="AB27" s="336" t="str">
        <f>IF(AB24="⑨","⑨",IF(AB24="⑧","⑧",AB24))</f>
        <v>➇</v>
      </c>
      <c r="AC27" s="337"/>
      <c r="AD27" s="337"/>
      <c r="AE27" s="337"/>
      <c r="AF27" s="337"/>
      <c r="AG27" s="337"/>
      <c r="AH27" s="337"/>
      <c r="AI27" s="338"/>
      <c r="AJ27" s="336">
        <f>IF(AJ24="⑨","⑨",IF(AJ24="⑧","⑧",AJ24))</f>
        <v>7</v>
      </c>
      <c r="AK27" s="337"/>
      <c r="AL27" s="337"/>
      <c r="AM27" s="337"/>
      <c r="AN27" s="337"/>
      <c r="AO27" s="337"/>
      <c r="AP27" s="337"/>
      <c r="AQ27" s="338"/>
      <c r="AR27" s="798"/>
      <c r="AS27" s="799"/>
      <c r="AT27" s="799"/>
      <c r="AU27" s="799"/>
      <c r="AV27" s="799"/>
      <c r="AW27" s="799"/>
      <c r="AX27" s="799"/>
      <c r="AY27" s="800"/>
      <c r="AZ27" s="835"/>
      <c r="BA27" s="830"/>
      <c r="BB27" s="830"/>
      <c r="BC27" s="830"/>
      <c r="BD27" s="831"/>
      <c r="BE27" s="831"/>
      <c r="BF27" s="831"/>
      <c r="BG27" s="832"/>
    </row>
    <row r="28" spans="1:73" ht="5.25" customHeight="1">
      <c r="C28" s="237"/>
      <c r="D28" s="237"/>
      <c r="E28" s="237"/>
      <c r="F28" s="237"/>
      <c r="G28" s="237"/>
      <c r="H28" s="237"/>
      <c r="I28" s="238"/>
      <c r="J28" s="238"/>
      <c r="K28" s="239"/>
      <c r="L28" s="240"/>
      <c r="M28" s="240"/>
      <c r="N28" s="240"/>
      <c r="O28" s="240"/>
      <c r="P28" s="240"/>
      <c r="Q28" s="240"/>
      <c r="R28" s="240"/>
      <c r="S28" s="239"/>
      <c r="T28" s="240"/>
      <c r="U28" s="240"/>
      <c r="V28" s="240"/>
      <c r="W28" s="240"/>
      <c r="X28" s="218"/>
      <c r="Y28" s="218"/>
      <c r="Z28" s="218"/>
      <c r="AA28" s="241"/>
      <c r="AB28" s="241"/>
      <c r="AC28" s="241"/>
      <c r="AD28" s="241"/>
      <c r="AE28" s="241"/>
      <c r="AF28" s="241"/>
      <c r="AG28" s="241"/>
      <c r="AH28" s="241"/>
      <c r="AI28" s="241"/>
      <c r="AJ28" s="242"/>
      <c r="AK28" s="242"/>
      <c r="AL28" s="242"/>
      <c r="AM28" s="242"/>
      <c r="AN28" s="242"/>
      <c r="AO28" s="242"/>
      <c r="AP28" s="242"/>
      <c r="AQ28" s="243"/>
      <c r="AR28" s="243"/>
      <c r="AS28" s="243"/>
      <c r="AT28" s="243"/>
      <c r="AU28" s="244"/>
      <c r="AV28" s="244"/>
      <c r="AW28" s="244"/>
      <c r="AX28" s="244"/>
      <c r="AY28" s="218"/>
      <c r="AZ28" s="218"/>
      <c r="BA28" s="218"/>
      <c r="BB28" s="218"/>
      <c r="BC28" s="218"/>
      <c r="BD28" s="218"/>
      <c r="BE28" s="218"/>
      <c r="BF28" s="218"/>
      <c r="BG28" s="218"/>
    </row>
    <row r="29" spans="1:73" ht="1.5" customHeight="1" thickBot="1"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886"/>
      <c r="Y29" s="886"/>
      <c r="Z29" s="886"/>
      <c r="AA29" s="886"/>
      <c r="AB29" s="886"/>
      <c r="AC29" s="886"/>
      <c r="AD29" s="886"/>
      <c r="AE29" s="886"/>
      <c r="AF29" s="886"/>
      <c r="AG29" s="886"/>
      <c r="AH29" s="886"/>
      <c r="AI29" s="886"/>
      <c r="AJ29" s="886"/>
      <c r="AK29" s="886"/>
      <c r="AL29" s="886"/>
      <c r="AM29" s="886"/>
      <c r="AN29" s="886"/>
      <c r="AO29" s="886"/>
      <c r="AP29" s="886"/>
      <c r="AQ29" s="886"/>
      <c r="AR29" s="886"/>
      <c r="AS29" s="886"/>
      <c r="AT29" s="886"/>
      <c r="AU29" s="886"/>
      <c r="AV29" s="886"/>
      <c r="AW29" s="886"/>
      <c r="AX29" s="886"/>
      <c r="AY29" s="245"/>
    </row>
    <row r="30" spans="1:73" ht="10.5" customHeight="1">
      <c r="A30" s="217"/>
      <c r="C30" s="942" t="s">
        <v>9</v>
      </c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73"/>
      <c r="T30" s="944" t="str">
        <f>F34</f>
        <v>鍵谷</v>
      </c>
      <c r="U30" s="945"/>
      <c r="V30" s="945"/>
      <c r="W30" s="945"/>
      <c r="X30" s="945"/>
      <c r="Y30" s="945"/>
      <c r="Z30" s="945"/>
      <c r="AA30" s="946"/>
      <c r="AB30" s="917" t="str">
        <f>F38</f>
        <v>上津</v>
      </c>
      <c r="AC30" s="860"/>
      <c r="AD30" s="860"/>
      <c r="AE30" s="860"/>
      <c r="AF30" s="860"/>
      <c r="AG30" s="860"/>
      <c r="AH30" s="860"/>
      <c r="AI30" s="860"/>
      <c r="AJ30" s="917" t="str">
        <f>F42</f>
        <v>猪飼</v>
      </c>
      <c r="AK30" s="860"/>
      <c r="AL30" s="860"/>
      <c r="AM30" s="860"/>
      <c r="AN30" s="860"/>
      <c r="AO30" s="860"/>
      <c r="AP30" s="860"/>
      <c r="AQ30" s="873"/>
      <c r="AR30" s="944" t="str">
        <f>F46</f>
        <v>岡川</v>
      </c>
      <c r="AS30" s="945"/>
      <c r="AT30" s="945"/>
      <c r="AU30" s="945"/>
      <c r="AV30" s="945"/>
      <c r="AW30" s="945"/>
      <c r="AX30" s="945"/>
      <c r="AY30" s="947"/>
      <c r="AZ30" s="935" t="str">
        <f>IF(AZ36&lt;&gt;"","取得","")</f>
        <v/>
      </c>
      <c r="BA30" s="218"/>
      <c r="BB30" s="945" t="s">
        <v>1</v>
      </c>
      <c r="BC30" s="945"/>
      <c r="BD30" s="945"/>
      <c r="BE30" s="945"/>
      <c r="BF30" s="945"/>
      <c r="BG30" s="980"/>
    </row>
    <row r="31" spans="1:73" ht="10.5" customHeight="1">
      <c r="A31" s="217"/>
      <c r="C31" s="942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73"/>
      <c r="T31" s="917"/>
      <c r="U31" s="860"/>
      <c r="V31" s="860"/>
      <c r="W31" s="860"/>
      <c r="X31" s="860"/>
      <c r="Y31" s="860"/>
      <c r="Z31" s="860"/>
      <c r="AA31" s="873"/>
      <c r="AB31" s="917"/>
      <c r="AC31" s="860"/>
      <c r="AD31" s="860"/>
      <c r="AE31" s="860"/>
      <c r="AF31" s="860"/>
      <c r="AG31" s="860"/>
      <c r="AH31" s="860"/>
      <c r="AI31" s="860"/>
      <c r="AJ31" s="917"/>
      <c r="AK31" s="860"/>
      <c r="AL31" s="860"/>
      <c r="AM31" s="860"/>
      <c r="AN31" s="860"/>
      <c r="AO31" s="860"/>
      <c r="AP31" s="860"/>
      <c r="AQ31" s="873"/>
      <c r="AR31" s="917"/>
      <c r="AS31" s="860"/>
      <c r="AT31" s="860"/>
      <c r="AU31" s="860"/>
      <c r="AV31" s="860"/>
      <c r="AW31" s="860"/>
      <c r="AX31" s="860"/>
      <c r="AY31" s="940"/>
      <c r="AZ31" s="936"/>
      <c r="BB31" s="860"/>
      <c r="BC31" s="860"/>
      <c r="BD31" s="860"/>
      <c r="BE31" s="860"/>
      <c r="BF31" s="860"/>
      <c r="BG31" s="904"/>
    </row>
    <row r="32" spans="1:73" ht="10.5" customHeight="1">
      <c r="A32" s="217"/>
      <c r="C32" s="942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73"/>
      <c r="T32" s="917" t="str">
        <f>O34</f>
        <v>浅田</v>
      </c>
      <c r="U32" s="860"/>
      <c r="V32" s="860"/>
      <c r="W32" s="860"/>
      <c r="X32" s="860"/>
      <c r="Y32" s="860"/>
      <c r="Z32" s="860"/>
      <c r="AA32" s="873"/>
      <c r="AB32" s="917" t="str">
        <f>O38</f>
        <v>西嶌</v>
      </c>
      <c r="AC32" s="860"/>
      <c r="AD32" s="860"/>
      <c r="AE32" s="860"/>
      <c r="AF32" s="860"/>
      <c r="AG32" s="860"/>
      <c r="AH32" s="860"/>
      <c r="AI32" s="860"/>
      <c r="AJ32" s="917" t="str">
        <f>O42</f>
        <v>山本</v>
      </c>
      <c r="AK32" s="860"/>
      <c r="AL32" s="860"/>
      <c r="AM32" s="860"/>
      <c r="AN32" s="860"/>
      <c r="AO32" s="860"/>
      <c r="AP32" s="860"/>
      <c r="AQ32" s="873"/>
      <c r="AR32" s="917" t="str">
        <f>O46</f>
        <v>奥内</v>
      </c>
      <c r="AS32" s="860"/>
      <c r="AT32" s="860"/>
      <c r="AU32" s="860"/>
      <c r="AV32" s="860"/>
      <c r="AW32" s="860"/>
      <c r="AX32" s="860"/>
      <c r="AY32" s="940"/>
      <c r="AZ32" s="936" t="str">
        <f>IF(AZ36&lt;&gt;"","ゲーム率","")</f>
        <v/>
      </c>
      <c r="BA32" s="860"/>
      <c r="BB32" s="860" t="s">
        <v>2</v>
      </c>
      <c r="BC32" s="860"/>
      <c r="BD32" s="860"/>
      <c r="BE32" s="860"/>
      <c r="BF32" s="860"/>
      <c r="BG32" s="904"/>
    </row>
    <row r="33" spans="1:59" ht="10.5" customHeight="1">
      <c r="A33" s="217"/>
      <c r="C33" s="943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8"/>
      <c r="O33" s="938"/>
      <c r="P33" s="938"/>
      <c r="Q33" s="938"/>
      <c r="R33" s="938"/>
      <c r="S33" s="939"/>
      <c r="T33" s="937"/>
      <c r="U33" s="938"/>
      <c r="V33" s="938"/>
      <c r="W33" s="938"/>
      <c r="X33" s="938"/>
      <c r="Y33" s="938"/>
      <c r="Z33" s="938"/>
      <c r="AA33" s="939"/>
      <c r="AB33" s="937"/>
      <c r="AC33" s="938"/>
      <c r="AD33" s="938"/>
      <c r="AE33" s="938"/>
      <c r="AF33" s="938"/>
      <c r="AG33" s="938"/>
      <c r="AH33" s="938"/>
      <c r="AI33" s="938"/>
      <c r="AJ33" s="937"/>
      <c r="AK33" s="938"/>
      <c r="AL33" s="938"/>
      <c r="AM33" s="938"/>
      <c r="AN33" s="938"/>
      <c r="AO33" s="938"/>
      <c r="AP33" s="938"/>
      <c r="AQ33" s="939"/>
      <c r="AR33" s="937"/>
      <c r="AS33" s="938"/>
      <c r="AT33" s="938"/>
      <c r="AU33" s="938"/>
      <c r="AV33" s="938"/>
      <c r="AW33" s="938"/>
      <c r="AX33" s="938"/>
      <c r="AY33" s="941"/>
      <c r="AZ33" s="974"/>
      <c r="BA33" s="938"/>
      <c r="BB33" s="938"/>
      <c r="BC33" s="938"/>
      <c r="BD33" s="938"/>
      <c r="BE33" s="938"/>
      <c r="BF33" s="938"/>
      <c r="BG33" s="975"/>
    </row>
    <row r="34" spans="1:59" s="215" customFormat="1" ht="12" customHeight="1">
      <c r="A34" s="219"/>
      <c r="B34" s="903" t="str">
        <f>BD36</f>
        <v>1位</v>
      </c>
      <c r="C34" s="905" t="s">
        <v>665</v>
      </c>
      <c r="D34" s="531"/>
      <c r="E34" s="531"/>
      <c r="F34" s="415" t="str">
        <f>IF(C34="ここに","",VLOOKUP(C34,登録ナンバー!$A$1:$C$620,2,0))</f>
        <v>鍵谷</v>
      </c>
      <c r="G34" s="415"/>
      <c r="H34" s="415"/>
      <c r="I34" s="415"/>
      <c r="J34" s="415"/>
      <c r="K34" s="417" t="s">
        <v>4</v>
      </c>
      <c r="L34" s="415" t="s">
        <v>946</v>
      </c>
      <c r="M34" s="415"/>
      <c r="N34" s="415"/>
      <c r="O34" s="415" t="str">
        <f>IF(L34="ここに","",VLOOKUP(L34,登録ナンバー!$A$1:$C$620,2,0))</f>
        <v>浅田</v>
      </c>
      <c r="P34" s="415"/>
      <c r="Q34" s="415"/>
      <c r="R34" s="415"/>
      <c r="S34" s="415"/>
      <c r="T34" s="1010" t="str">
        <f>IF(AB34="","丸付き数字は試合順番","")</f>
        <v/>
      </c>
      <c r="U34" s="1011"/>
      <c r="V34" s="1011"/>
      <c r="W34" s="1011"/>
      <c r="X34" s="1011"/>
      <c r="Y34" s="1011"/>
      <c r="Z34" s="1011"/>
      <c r="AA34" s="1012"/>
      <c r="AB34" s="927" t="s">
        <v>1328</v>
      </c>
      <c r="AC34" s="920"/>
      <c r="AD34" s="920"/>
      <c r="AE34" s="920" t="s">
        <v>5</v>
      </c>
      <c r="AF34" s="920">
        <v>4</v>
      </c>
      <c r="AG34" s="920"/>
      <c r="AH34" s="920"/>
      <c r="AI34" s="1008"/>
      <c r="AJ34" s="927" t="s">
        <v>1328</v>
      </c>
      <c r="AK34" s="920"/>
      <c r="AL34" s="920"/>
      <c r="AM34" s="920" t="s">
        <v>5</v>
      </c>
      <c r="AN34" s="640">
        <v>6</v>
      </c>
      <c r="AO34" s="640"/>
      <c r="AP34" s="640"/>
      <c r="AQ34" s="641"/>
      <c r="AR34" s="927" t="s">
        <v>1328</v>
      </c>
      <c r="AS34" s="920"/>
      <c r="AT34" s="920" t="s">
        <v>5</v>
      </c>
      <c r="AU34" s="920">
        <v>5</v>
      </c>
      <c r="AV34" s="920"/>
      <c r="AW34" s="920"/>
      <c r="AX34" s="920"/>
      <c r="AY34" s="925"/>
      <c r="AZ34" s="696" t="str">
        <f>IF(COUNTIF(BA34:BC47,1)=2,"直接対決","")</f>
        <v/>
      </c>
      <c r="BA34" s="806" t="s">
        <v>1334</v>
      </c>
      <c r="BB34" s="806"/>
      <c r="BC34" s="806"/>
      <c r="BD34" s="781" t="s">
        <v>1335</v>
      </c>
      <c r="BE34" s="781"/>
      <c r="BF34" s="781"/>
      <c r="BG34" s="782"/>
    </row>
    <row r="35" spans="1:59" s="215" customFormat="1" ht="4.5" customHeight="1">
      <c r="A35" s="219"/>
      <c r="B35" s="903"/>
      <c r="C35" s="882"/>
      <c r="D35" s="532"/>
      <c r="E35" s="532"/>
      <c r="F35" s="503"/>
      <c r="G35" s="503"/>
      <c r="H35" s="503"/>
      <c r="I35" s="503"/>
      <c r="J35" s="503"/>
      <c r="K35" s="417"/>
      <c r="L35" s="503"/>
      <c r="M35" s="503"/>
      <c r="N35" s="503"/>
      <c r="O35" s="503"/>
      <c r="P35" s="503"/>
      <c r="Q35" s="503"/>
      <c r="R35" s="503"/>
      <c r="S35" s="503"/>
      <c r="T35" s="1013"/>
      <c r="U35" s="1014"/>
      <c r="V35" s="1014"/>
      <c r="W35" s="1014"/>
      <c r="X35" s="1014"/>
      <c r="Y35" s="1014"/>
      <c r="Z35" s="1014"/>
      <c r="AA35" s="1015"/>
      <c r="AB35" s="928"/>
      <c r="AC35" s="921"/>
      <c r="AD35" s="921"/>
      <c r="AE35" s="921"/>
      <c r="AF35" s="921"/>
      <c r="AG35" s="921"/>
      <c r="AH35" s="921"/>
      <c r="AI35" s="1009"/>
      <c r="AJ35" s="928"/>
      <c r="AK35" s="921"/>
      <c r="AL35" s="921"/>
      <c r="AM35" s="921"/>
      <c r="AN35" s="634"/>
      <c r="AO35" s="634"/>
      <c r="AP35" s="634"/>
      <c r="AQ35" s="635"/>
      <c r="AR35" s="928"/>
      <c r="AS35" s="921"/>
      <c r="AT35" s="921"/>
      <c r="AU35" s="921"/>
      <c r="AV35" s="921"/>
      <c r="AW35" s="921"/>
      <c r="AX35" s="921"/>
      <c r="AY35" s="926"/>
      <c r="AZ35" s="697"/>
      <c r="BA35" s="807"/>
      <c r="BB35" s="807"/>
      <c r="BC35" s="807"/>
      <c r="BD35" s="783"/>
      <c r="BE35" s="783"/>
      <c r="BF35" s="783"/>
      <c r="BG35" s="784"/>
    </row>
    <row r="36" spans="1:59" ht="16.5" customHeight="1">
      <c r="A36" s="217"/>
      <c r="C36" s="882" t="s">
        <v>6</v>
      </c>
      <c r="D36" s="532"/>
      <c r="E36" s="532"/>
      <c r="F36" s="503" t="str">
        <f>IF(C34="ここに","",VLOOKUP(C34,登録ナンバー!$A$1:$D$620,4,0))</f>
        <v>グリフィンズ　</v>
      </c>
      <c r="G36" s="503"/>
      <c r="H36" s="503"/>
      <c r="I36" s="503"/>
      <c r="J36" s="503"/>
      <c r="K36" s="319"/>
      <c r="L36" s="417" t="s">
        <v>6</v>
      </c>
      <c r="M36" s="417"/>
      <c r="N36" s="417"/>
      <c r="O36" s="503" t="str">
        <f>IF(L34="ここに","",VLOOKUP(L34,登録ナンバー!$A$1:$D$620,4,0))</f>
        <v>グリフィンズ　</v>
      </c>
      <c r="P36" s="503"/>
      <c r="Q36" s="503"/>
      <c r="R36" s="503"/>
      <c r="S36" s="418"/>
      <c r="T36" s="1013"/>
      <c r="U36" s="1014"/>
      <c r="V36" s="1014"/>
      <c r="W36" s="1014"/>
      <c r="X36" s="1014"/>
      <c r="Y36" s="1014"/>
      <c r="Z36" s="1014"/>
      <c r="AA36" s="1015"/>
      <c r="AB36" s="928"/>
      <c r="AC36" s="921"/>
      <c r="AD36" s="921"/>
      <c r="AE36" s="921"/>
      <c r="AF36" s="921"/>
      <c r="AG36" s="921"/>
      <c r="AH36" s="921"/>
      <c r="AI36" s="1009"/>
      <c r="AJ36" s="928"/>
      <c r="AK36" s="921"/>
      <c r="AL36" s="921"/>
      <c r="AM36" s="921"/>
      <c r="AN36" s="634"/>
      <c r="AO36" s="634"/>
      <c r="AP36" s="634"/>
      <c r="AQ36" s="635"/>
      <c r="AR36" s="928"/>
      <c r="AS36" s="921"/>
      <c r="AT36" s="921"/>
      <c r="AU36" s="921"/>
      <c r="AV36" s="921"/>
      <c r="AW36" s="921"/>
      <c r="AX36" s="921"/>
      <c r="AY36" s="926"/>
      <c r="AZ36" s="835" t="str">
        <f>IF(OR(COUNTIF(BA34:BC47,2)=3,COUNTIF(BA34:BC47,1)=3),(AB37+AJ37+AR37)/(AB37+AJ37+AF34+AN34+AW34+AR37),"")</f>
        <v/>
      </c>
      <c r="BA36" s="830"/>
      <c r="BB36" s="830"/>
      <c r="BC36" s="830"/>
      <c r="BD36" s="831" t="s">
        <v>1336</v>
      </c>
      <c r="BE36" s="831"/>
      <c r="BF36" s="831"/>
      <c r="BG36" s="832"/>
    </row>
    <row r="37" spans="1:59" ht="6" hidden="1" customHeight="1">
      <c r="A37" s="217"/>
      <c r="C37" s="883"/>
      <c r="D37" s="535"/>
      <c r="E37" s="535"/>
      <c r="F37" s="319"/>
      <c r="G37" s="319"/>
      <c r="H37" s="319"/>
      <c r="I37" s="319"/>
      <c r="J37" s="320"/>
      <c r="K37" s="319"/>
      <c r="L37" s="504"/>
      <c r="M37" s="504"/>
      <c r="N37" s="504"/>
      <c r="O37" s="319"/>
      <c r="P37" s="319"/>
      <c r="Q37" s="319"/>
      <c r="R37" s="321"/>
      <c r="S37" s="322"/>
      <c r="T37" s="1016"/>
      <c r="U37" s="1017"/>
      <c r="V37" s="1017"/>
      <c r="W37" s="1017"/>
      <c r="X37" s="1017"/>
      <c r="Y37" s="1017"/>
      <c r="Z37" s="1017"/>
      <c r="AA37" s="1018"/>
      <c r="AB37" s="323" t="str">
        <f>IF(AB34="⑨","⑨",IF(AB34="⑧","⑧",AB34))</f>
        <v>➇</v>
      </c>
      <c r="AC37" s="324"/>
      <c r="AD37" s="324"/>
      <c r="AE37" s="324"/>
      <c r="AF37" s="324"/>
      <c r="AG37" s="324"/>
      <c r="AH37" s="324"/>
      <c r="AI37" s="325"/>
      <c r="AJ37" s="323" t="str">
        <f>IF(AJ34="⑨","⑨",IF(AJ34="⑧","⑧",AJ34))</f>
        <v>➇</v>
      </c>
      <c r="AK37" s="324"/>
      <c r="AL37" s="324"/>
      <c r="AM37" s="324"/>
      <c r="AN37" s="324"/>
      <c r="AO37" s="324"/>
      <c r="AP37" s="324"/>
      <c r="AQ37" s="325"/>
      <c r="AR37" s="324" t="str">
        <f>IF(AR34="⑨","⑨",IF(AR34="⑧","⑧",AR34))</f>
        <v>➇</v>
      </c>
      <c r="AS37" s="324"/>
      <c r="AT37" s="324"/>
      <c r="AU37" s="326"/>
      <c r="AV37" s="327"/>
      <c r="AW37" s="326"/>
      <c r="AX37" s="326"/>
      <c r="AY37" s="328"/>
      <c r="AZ37" s="987"/>
      <c r="BA37" s="984"/>
      <c r="BB37" s="984"/>
      <c r="BC37" s="984"/>
      <c r="BD37" s="985"/>
      <c r="BE37" s="985"/>
      <c r="BF37" s="985"/>
      <c r="BG37" s="986"/>
    </row>
    <row r="38" spans="1:59" ht="12" customHeight="1">
      <c r="A38" s="217"/>
      <c r="B38" s="903" t="str">
        <f>BD40</f>
        <v>3位</v>
      </c>
      <c r="C38" s="905" t="s">
        <v>1307</v>
      </c>
      <c r="D38" s="531"/>
      <c r="E38" s="531"/>
      <c r="F38" s="531" t="str">
        <f>IF(C38="ここに","",VLOOKUP(C38,登録ナンバー!$A$1:$C$620,2,0))</f>
        <v>上津</v>
      </c>
      <c r="G38" s="531"/>
      <c r="H38" s="531"/>
      <c r="I38" s="531"/>
      <c r="J38" s="531"/>
      <c r="K38" s="531" t="s">
        <v>4</v>
      </c>
      <c r="L38" s="531" t="s">
        <v>1308</v>
      </c>
      <c r="M38" s="531"/>
      <c r="N38" s="531"/>
      <c r="O38" s="531" t="str">
        <f>IF(L38="ここに","",VLOOKUP(L38,登録ナンバー!$A$1:$C$620,2,0))</f>
        <v>西嶌</v>
      </c>
      <c r="P38" s="531"/>
      <c r="Q38" s="531"/>
      <c r="R38" s="531"/>
      <c r="S38" s="533"/>
      <c r="T38" s="988">
        <f>IF(AB34="","",IF(AND(AF34=6,AB34&lt;&gt;"⑨"),"⑧",IF(AF34=7,"⑨",AF34)))</f>
        <v>4</v>
      </c>
      <c r="U38" s="885"/>
      <c r="V38" s="885"/>
      <c r="W38" s="885" t="s">
        <v>5</v>
      </c>
      <c r="X38" s="885" t="str">
        <f>IF(AB34="","",IF(AB34="⑧",6,IF(AB34="⑨",7,AB34)))</f>
        <v>➇</v>
      </c>
      <c r="Y38" s="885"/>
      <c r="Z38" s="885"/>
      <c r="AA38" s="887"/>
      <c r="AB38" s="1019"/>
      <c r="AC38" s="1020"/>
      <c r="AD38" s="1020"/>
      <c r="AE38" s="1020"/>
      <c r="AF38" s="1020"/>
      <c r="AG38" s="1020"/>
      <c r="AH38" s="1020"/>
      <c r="AI38" s="1021"/>
      <c r="AJ38" s="1001">
        <v>3</v>
      </c>
      <c r="AK38" s="910"/>
      <c r="AL38" s="910"/>
      <c r="AM38" s="910" t="s">
        <v>5</v>
      </c>
      <c r="AN38" s="913">
        <v>8</v>
      </c>
      <c r="AO38" s="913"/>
      <c r="AP38" s="913"/>
      <c r="AQ38" s="914"/>
      <c r="AR38" s="948" t="s">
        <v>1328</v>
      </c>
      <c r="AS38" s="922"/>
      <c r="AT38" s="922" t="s">
        <v>5</v>
      </c>
      <c r="AU38" s="922">
        <v>2</v>
      </c>
      <c r="AV38" s="922"/>
      <c r="AW38" s="922"/>
      <c r="AX38" s="922"/>
      <c r="AY38" s="961"/>
      <c r="AZ38" s="932" t="str">
        <f>IF(COUNTIF(BA34:BC49,1)=2,"直接対決","")</f>
        <v/>
      </c>
      <c r="BA38" s="891" t="s">
        <v>1337</v>
      </c>
      <c r="BB38" s="891"/>
      <c r="BC38" s="891"/>
      <c r="BD38" s="893" t="s">
        <v>1338</v>
      </c>
      <c r="BE38" s="893"/>
      <c r="BF38" s="893"/>
      <c r="BG38" s="894"/>
    </row>
    <row r="39" spans="1:59" ht="6" customHeight="1">
      <c r="A39" s="217"/>
      <c r="B39" s="903"/>
      <c r="C39" s="88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4"/>
      <c r="T39" s="917"/>
      <c r="U39" s="860"/>
      <c r="V39" s="860"/>
      <c r="W39" s="860"/>
      <c r="X39" s="860"/>
      <c r="Y39" s="860"/>
      <c r="Z39" s="860"/>
      <c r="AA39" s="873"/>
      <c r="AB39" s="1022"/>
      <c r="AC39" s="1023"/>
      <c r="AD39" s="1023"/>
      <c r="AE39" s="1023"/>
      <c r="AF39" s="1023"/>
      <c r="AG39" s="1023"/>
      <c r="AH39" s="1023"/>
      <c r="AI39" s="1024"/>
      <c r="AJ39" s="1002"/>
      <c r="AK39" s="911"/>
      <c r="AL39" s="911"/>
      <c r="AM39" s="911"/>
      <c r="AN39" s="915"/>
      <c r="AO39" s="915"/>
      <c r="AP39" s="915"/>
      <c r="AQ39" s="916"/>
      <c r="AR39" s="949"/>
      <c r="AS39" s="923"/>
      <c r="AT39" s="923"/>
      <c r="AU39" s="923"/>
      <c r="AV39" s="923"/>
      <c r="AW39" s="923"/>
      <c r="AX39" s="923"/>
      <c r="AY39" s="962"/>
      <c r="AZ39" s="933"/>
      <c r="BA39" s="892"/>
      <c r="BB39" s="892"/>
      <c r="BC39" s="892"/>
      <c r="BD39" s="895"/>
      <c r="BE39" s="895"/>
      <c r="BF39" s="895"/>
      <c r="BG39" s="896"/>
    </row>
    <row r="40" spans="1:59" ht="17.25" customHeight="1">
      <c r="A40" s="217"/>
      <c r="B40" s="217"/>
      <c r="C40" s="882" t="s">
        <v>6</v>
      </c>
      <c r="D40" s="532"/>
      <c r="E40" s="532"/>
      <c r="F40" s="532" t="str">
        <f>IF(C38="ここに","",VLOOKUP(C38,登録ナンバー!$A$1:$D$620,4,0))</f>
        <v>アンヴァース</v>
      </c>
      <c r="G40" s="532"/>
      <c r="H40" s="532"/>
      <c r="I40" s="532"/>
      <c r="J40" s="532"/>
      <c r="K40" s="221"/>
      <c r="L40" s="889" t="s">
        <v>6</v>
      </c>
      <c r="M40" s="889"/>
      <c r="N40" s="889"/>
      <c r="O40" s="532" t="str">
        <f>IF(L38="ここに","",VLOOKUP(L38,登録ナンバー!$A$1:$D$620,4,0))</f>
        <v>アンヴァース</v>
      </c>
      <c r="P40" s="532"/>
      <c r="Q40" s="532"/>
      <c r="R40" s="532"/>
      <c r="S40" s="534"/>
      <c r="T40" s="917"/>
      <c r="U40" s="860"/>
      <c r="V40" s="860"/>
      <c r="W40" s="860"/>
      <c r="X40" s="860"/>
      <c r="Y40" s="860"/>
      <c r="Z40" s="860"/>
      <c r="AA40" s="873"/>
      <c r="AB40" s="1022"/>
      <c r="AC40" s="1023"/>
      <c r="AD40" s="1023"/>
      <c r="AE40" s="1023"/>
      <c r="AF40" s="1023"/>
      <c r="AG40" s="1023"/>
      <c r="AH40" s="1023"/>
      <c r="AI40" s="1024"/>
      <c r="AJ40" s="1002"/>
      <c r="AK40" s="911"/>
      <c r="AL40" s="911"/>
      <c r="AM40" s="911"/>
      <c r="AN40" s="915"/>
      <c r="AO40" s="915"/>
      <c r="AP40" s="915"/>
      <c r="AQ40" s="916"/>
      <c r="AR40" s="949"/>
      <c r="AS40" s="923"/>
      <c r="AT40" s="923"/>
      <c r="AU40" s="923"/>
      <c r="AV40" s="923"/>
      <c r="AW40" s="923"/>
      <c r="AX40" s="923"/>
      <c r="AY40" s="962"/>
      <c r="AZ40" s="884" t="str">
        <f>IF(OR(COUNTIF(BA34:BC47,2)=3,COUNTIF(BA34:BC47,1)=3),(T41+AJ41+AR41)/(T41+AJ41+X38+AN38+AW38+AR41),"")</f>
        <v/>
      </c>
      <c r="BA40" s="860"/>
      <c r="BB40" s="860"/>
      <c r="BC40" s="860"/>
      <c r="BD40" s="976" t="s">
        <v>1339</v>
      </c>
      <c r="BE40" s="976"/>
      <c r="BF40" s="976"/>
      <c r="BG40" s="977"/>
    </row>
    <row r="41" spans="1:59" ht="4.5" hidden="1" customHeight="1">
      <c r="A41" s="217"/>
      <c r="B41" s="217"/>
      <c r="C41" s="883"/>
      <c r="D41" s="535"/>
      <c r="E41" s="535"/>
      <c r="F41" s="220"/>
      <c r="G41" s="220"/>
      <c r="H41" s="220"/>
      <c r="I41" s="220"/>
      <c r="J41" s="222"/>
      <c r="K41" s="220"/>
      <c r="L41" s="535"/>
      <c r="M41" s="535"/>
      <c r="N41" s="535"/>
      <c r="O41" s="220"/>
      <c r="P41" s="220"/>
      <c r="Q41" s="220"/>
      <c r="R41" s="223"/>
      <c r="S41" s="224"/>
      <c r="T41" s="299">
        <f>IF(T38="⑨","⑨",IF(T38="⑧","⑧",T38))</f>
        <v>4</v>
      </c>
      <c r="U41" s="293"/>
      <c r="V41" s="293"/>
      <c r="W41" s="293"/>
      <c r="X41" s="293"/>
      <c r="Y41" s="293"/>
      <c r="Z41" s="293"/>
      <c r="AA41" s="295"/>
      <c r="AB41" s="1025"/>
      <c r="AC41" s="1026"/>
      <c r="AD41" s="1026"/>
      <c r="AE41" s="1026"/>
      <c r="AF41" s="1026"/>
      <c r="AG41" s="1026"/>
      <c r="AH41" s="1026"/>
      <c r="AI41" s="1027"/>
      <c r="AJ41" s="316">
        <f>IF(AJ38="⑨","⑨",IF(AJ38="⑧","⑧",AJ38))</f>
        <v>3</v>
      </c>
      <c r="AK41" s="317"/>
      <c r="AL41" s="317"/>
      <c r="AM41" s="317"/>
      <c r="AN41" s="317"/>
      <c r="AO41" s="317"/>
      <c r="AP41" s="317"/>
      <c r="AQ41" s="318"/>
      <c r="AR41" s="292" t="str">
        <f>IF(AR38="⑨","⑨",IF(AR38="⑧","⑧",AR38))</f>
        <v>➇</v>
      </c>
      <c r="AS41" s="292"/>
      <c r="AT41" s="292"/>
      <c r="AU41" s="292"/>
      <c r="AV41" s="292"/>
      <c r="AW41" s="292"/>
      <c r="AX41" s="292"/>
      <c r="AY41" s="300"/>
      <c r="AZ41" s="934"/>
      <c r="BA41" s="938"/>
      <c r="BB41" s="938"/>
      <c r="BC41" s="938"/>
      <c r="BD41" s="978"/>
      <c r="BE41" s="978"/>
      <c r="BF41" s="978"/>
      <c r="BG41" s="979"/>
    </row>
    <row r="42" spans="1:59" ht="12" customHeight="1">
      <c r="A42" s="217"/>
      <c r="B42" s="903" t="str">
        <f>BD44</f>
        <v>2位</v>
      </c>
      <c r="C42" s="905" t="s">
        <v>1309</v>
      </c>
      <c r="D42" s="531"/>
      <c r="E42" s="531"/>
      <c r="F42" s="478" t="str">
        <f>IF(C42="ここに","",VLOOKUP(C42,登録ナンバー!$A$1:$C$620,2,0))</f>
        <v>猪飼</v>
      </c>
      <c r="G42" s="478"/>
      <c r="H42" s="478"/>
      <c r="I42" s="478"/>
      <c r="J42" s="478"/>
      <c r="K42" s="478" t="s">
        <v>4</v>
      </c>
      <c r="L42" s="478" t="s">
        <v>1310</v>
      </c>
      <c r="M42" s="478"/>
      <c r="N42" s="478"/>
      <c r="O42" s="478" t="s">
        <v>481</v>
      </c>
      <c r="P42" s="478"/>
      <c r="Q42" s="478"/>
      <c r="R42" s="478"/>
      <c r="S42" s="584"/>
      <c r="T42" s="950">
        <v>6</v>
      </c>
      <c r="U42" s="648"/>
      <c r="V42" s="648"/>
      <c r="W42" s="648" t="s">
        <v>5</v>
      </c>
      <c r="X42" s="648">
        <v>8</v>
      </c>
      <c r="Y42" s="648"/>
      <c r="Z42" s="648"/>
      <c r="AA42" s="718"/>
      <c r="AB42" s="950" t="s">
        <v>1328</v>
      </c>
      <c r="AC42" s="648"/>
      <c r="AD42" s="648"/>
      <c r="AE42" s="648" t="s">
        <v>5</v>
      </c>
      <c r="AF42" s="648">
        <v>3</v>
      </c>
      <c r="AG42" s="648"/>
      <c r="AH42" s="648"/>
      <c r="AI42" s="718"/>
      <c r="AJ42" s="990"/>
      <c r="AK42" s="991"/>
      <c r="AL42" s="991"/>
      <c r="AM42" s="991"/>
      <c r="AN42" s="991"/>
      <c r="AO42" s="991"/>
      <c r="AP42" s="991"/>
      <c r="AQ42" s="992"/>
      <c r="AR42" s="918" t="s">
        <v>1328</v>
      </c>
      <c r="AS42" s="684"/>
      <c r="AT42" s="684" t="s">
        <v>5</v>
      </c>
      <c r="AU42" s="684">
        <v>1</v>
      </c>
      <c r="AV42" s="684"/>
      <c r="AW42" s="684"/>
      <c r="AX42" s="684"/>
      <c r="AY42" s="929"/>
      <c r="AZ42" s="661" t="str">
        <f>IF(COUNTIF(BA34:BC49,1)=2,"直接対決","")</f>
        <v/>
      </c>
      <c r="BA42" s="821" t="s">
        <v>1340</v>
      </c>
      <c r="BB42" s="821"/>
      <c r="BC42" s="821"/>
      <c r="BD42" s="773" t="s">
        <v>1341</v>
      </c>
      <c r="BE42" s="773"/>
      <c r="BF42" s="773"/>
      <c r="BG42" s="774"/>
    </row>
    <row r="43" spans="1:59" ht="6.75" customHeight="1">
      <c r="A43" s="217"/>
      <c r="B43" s="903"/>
      <c r="C43" s="882"/>
      <c r="D43" s="532"/>
      <c r="E43" s="532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82"/>
      <c r="T43" s="951"/>
      <c r="U43" s="645"/>
      <c r="V43" s="645"/>
      <c r="W43" s="645"/>
      <c r="X43" s="645"/>
      <c r="Y43" s="645"/>
      <c r="Z43" s="645"/>
      <c r="AA43" s="647"/>
      <c r="AB43" s="951"/>
      <c r="AC43" s="645"/>
      <c r="AD43" s="645"/>
      <c r="AE43" s="645"/>
      <c r="AF43" s="645"/>
      <c r="AG43" s="645"/>
      <c r="AH43" s="645"/>
      <c r="AI43" s="647"/>
      <c r="AJ43" s="993"/>
      <c r="AK43" s="994"/>
      <c r="AL43" s="994"/>
      <c r="AM43" s="994"/>
      <c r="AN43" s="994"/>
      <c r="AO43" s="994"/>
      <c r="AP43" s="994"/>
      <c r="AQ43" s="995"/>
      <c r="AR43" s="919"/>
      <c r="AS43" s="685"/>
      <c r="AT43" s="685"/>
      <c r="AU43" s="685"/>
      <c r="AV43" s="685"/>
      <c r="AW43" s="685"/>
      <c r="AX43" s="685"/>
      <c r="AY43" s="930"/>
      <c r="AZ43" s="662"/>
      <c r="BA43" s="822"/>
      <c r="BB43" s="822"/>
      <c r="BC43" s="822"/>
      <c r="BD43" s="775"/>
      <c r="BE43" s="775"/>
      <c r="BF43" s="775"/>
      <c r="BG43" s="776"/>
    </row>
    <row r="44" spans="1:59" ht="18.75" customHeight="1">
      <c r="A44" s="217"/>
      <c r="B44" s="217"/>
      <c r="C44" s="882" t="s">
        <v>6</v>
      </c>
      <c r="D44" s="532"/>
      <c r="E44" s="532"/>
      <c r="F44" s="479" t="str">
        <f>IF(C42="ここに","",VLOOKUP(C42,登録ナンバー!$A$1:$D$620,4,0))</f>
        <v>アンヴァース</v>
      </c>
      <c r="G44" s="479"/>
      <c r="H44" s="479"/>
      <c r="I44" s="479"/>
      <c r="J44" s="479"/>
      <c r="K44" s="363"/>
      <c r="L44" s="583" t="s">
        <v>6</v>
      </c>
      <c r="M44" s="583"/>
      <c r="N44" s="583"/>
      <c r="O44" s="479" t="str">
        <f>IF(L42="ここに","",VLOOKUP(L42,登録ナンバー!$A$1:$D$620,4,0))</f>
        <v>アンヴァース</v>
      </c>
      <c r="P44" s="479"/>
      <c r="Q44" s="479"/>
      <c r="R44" s="479"/>
      <c r="S44" s="482"/>
      <c r="T44" s="951"/>
      <c r="U44" s="645"/>
      <c r="V44" s="645"/>
      <c r="W44" s="645"/>
      <c r="X44" s="645"/>
      <c r="Y44" s="645"/>
      <c r="Z44" s="645"/>
      <c r="AA44" s="647"/>
      <c r="AB44" s="951"/>
      <c r="AC44" s="645"/>
      <c r="AD44" s="645"/>
      <c r="AE44" s="645"/>
      <c r="AF44" s="645"/>
      <c r="AG44" s="645"/>
      <c r="AH44" s="645"/>
      <c r="AI44" s="647"/>
      <c r="AJ44" s="993"/>
      <c r="AK44" s="994"/>
      <c r="AL44" s="994"/>
      <c r="AM44" s="994"/>
      <c r="AN44" s="994"/>
      <c r="AO44" s="994"/>
      <c r="AP44" s="994"/>
      <c r="AQ44" s="995"/>
      <c r="AR44" s="919"/>
      <c r="AS44" s="685"/>
      <c r="AT44" s="924"/>
      <c r="AU44" s="685"/>
      <c r="AV44" s="685"/>
      <c r="AW44" s="685"/>
      <c r="AX44" s="685"/>
      <c r="AY44" s="930"/>
      <c r="AZ44" s="668" t="str">
        <f>IF(OR(COUNTIF(BA34:BC47,2)=3,COUNTIF(BA34:BC47,1)=3),(AB45+AR45+T45)/(T45+AF42+X42+AW42+AR45+AB45),"")</f>
        <v/>
      </c>
      <c r="BA44" s="785"/>
      <c r="BB44" s="785"/>
      <c r="BC44" s="785"/>
      <c r="BD44" s="787" t="s">
        <v>1342</v>
      </c>
      <c r="BE44" s="787"/>
      <c r="BF44" s="787"/>
      <c r="BG44" s="788"/>
    </row>
    <row r="45" spans="1:59" ht="4.5" hidden="1" customHeight="1">
      <c r="A45" s="217"/>
      <c r="B45" s="217"/>
      <c r="C45" s="883"/>
      <c r="D45" s="535"/>
      <c r="E45" s="535"/>
      <c r="F45" s="353"/>
      <c r="G45" s="353"/>
      <c r="H45" s="353"/>
      <c r="I45" s="353"/>
      <c r="J45" s="353"/>
      <c r="K45" s="353"/>
      <c r="L45" s="481"/>
      <c r="M45" s="481"/>
      <c r="N45" s="481"/>
      <c r="O45" s="353"/>
      <c r="P45" s="353"/>
      <c r="Q45" s="353"/>
      <c r="R45" s="354"/>
      <c r="S45" s="355"/>
      <c r="T45" s="396">
        <f>IF(T42="⑨","⑨",IF(T42="⑧","⑧",T42))</f>
        <v>6</v>
      </c>
      <c r="U45" s="376"/>
      <c r="V45" s="376"/>
      <c r="W45" s="376"/>
      <c r="X45" s="376"/>
      <c r="Y45" s="376"/>
      <c r="Z45" s="376"/>
      <c r="AA45" s="397"/>
      <c r="AB45" s="396" t="str">
        <f>IF(AB42="⑨","⑨",IF(AB42="⑧","⑧",AB42))</f>
        <v>➇</v>
      </c>
      <c r="AC45" s="376"/>
      <c r="AD45" s="376"/>
      <c r="AE45" s="376"/>
      <c r="AF45" s="376"/>
      <c r="AG45" s="376"/>
      <c r="AH45" s="376"/>
      <c r="AI45" s="376"/>
      <c r="AJ45" s="996"/>
      <c r="AK45" s="997"/>
      <c r="AL45" s="997"/>
      <c r="AM45" s="997"/>
      <c r="AN45" s="997"/>
      <c r="AO45" s="997"/>
      <c r="AP45" s="997"/>
      <c r="AQ45" s="998"/>
      <c r="AR45" s="398" t="str">
        <f>IF(AR42="⑨","⑨",IF(AR42="⑧","⑧",AR42))</f>
        <v>➇</v>
      </c>
      <c r="AS45" s="398"/>
      <c r="AT45" s="398"/>
      <c r="AU45" s="398"/>
      <c r="AV45" s="398"/>
      <c r="AW45" s="398"/>
      <c r="AX45" s="398"/>
      <c r="AY45" s="399"/>
      <c r="AZ45" s="669"/>
      <c r="BA45" s="786"/>
      <c r="BB45" s="786"/>
      <c r="BC45" s="786"/>
      <c r="BD45" s="789"/>
      <c r="BE45" s="789"/>
      <c r="BF45" s="789"/>
      <c r="BG45" s="790"/>
    </row>
    <row r="46" spans="1:59" ht="12" customHeight="1">
      <c r="A46" s="217"/>
      <c r="B46" s="903" t="str">
        <f>BD48</f>
        <v>4位</v>
      </c>
      <c r="C46" s="905" t="s">
        <v>1311</v>
      </c>
      <c r="D46" s="531"/>
      <c r="E46" s="531"/>
      <c r="F46" s="531" t="str">
        <f>IF(C46="ここに","",VLOOKUP(C46,登録ナンバー!$A$1:$C$620,2,0))</f>
        <v>岡川</v>
      </c>
      <c r="G46" s="531"/>
      <c r="H46" s="531"/>
      <c r="I46" s="531"/>
      <c r="J46" s="531"/>
      <c r="K46" s="889" t="s">
        <v>4</v>
      </c>
      <c r="L46" s="531" t="s">
        <v>3</v>
      </c>
      <c r="M46" s="531"/>
      <c r="N46" s="531"/>
      <c r="O46" s="531" t="s">
        <v>1312</v>
      </c>
      <c r="P46" s="531"/>
      <c r="Q46" s="531"/>
      <c r="R46" s="531"/>
      <c r="S46" s="533"/>
      <c r="T46" s="988">
        <v>5</v>
      </c>
      <c r="U46" s="885"/>
      <c r="V46" s="885"/>
      <c r="W46" s="885" t="s">
        <v>5</v>
      </c>
      <c r="X46" s="885">
        <v>8</v>
      </c>
      <c r="Y46" s="885"/>
      <c r="Z46" s="885"/>
      <c r="AA46" s="887"/>
      <c r="AB46" s="988">
        <v>2</v>
      </c>
      <c r="AC46" s="885"/>
      <c r="AD46" s="885"/>
      <c r="AE46" s="885" t="s">
        <v>5</v>
      </c>
      <c r="AF46" s="885">
        <v>8</v>
      </c>
      <c r="AG46" s="885"/>
      <c r="AH46" s="885"/>
      <c r="AI46" s="887"/>
      <c r="AJ46" s="988">
        <v>1</v>
      </c>
      <c r="AK46" s="885"/>
      <c r="AL46" s="885"/>
      <c r="AM46" s="885" t="s">
        <v>5</v>
      </c>
      <c r="AN46" s="885">
        <v>8</v>
      </c>
      <c r="AO46" s="885"/>
      <c r="AP46" s="885"/>
      <c r="AQ46" s="887"/>
      <c r="AR46" s="897"/>
      <c r="AS46" s="898"/>
      <c r="AT46" s="898"/>
      <c r="AU46" s="898"/>
      <c r="AV46" s="898"/>
      <c r="AW46" s="898"/>
      <c r="AX46" s="898"/>
      <c r="AY46" s="899"/>
      <c r="AZ46" s="932" t="str">
        <f>IF(COUNTIF(BA34:BC47,1)=2,"直接対決","")</f>
        <v/>
      </c>
      <c r="BA46" s="891">
        <f>COUNTIF(T46:AQ47,"⑧")+COUNTIF(T46:AQ47,"⑨")</f>
        <v>0</v>
      </c>
      <c r="BB46" s="891"/>
      <c r="BC46" s="891"/>
      <c r="BD46" s="893">
        <f>IF(AB34="","",3-BA46)</f>
        <v>3</v>
      </c>
      <c r="BE46" s="893"/>
      <c r="BF46" s="893"/>
      <c r="BG46" s="894"/>
    </row>
    <row r="47" spans="1:59" ht="5.25" customHeight="1">
      <c r="A47" s="217"/>
      <c r="B47" s="904"/>
      <c r="C47" s="882"/>
      <c r="D47" s="532"/>
      <c r="E47" s="532"/>
      <c r="F47" s="532"/>
      <c r="G47" s="532"/>
      <c r="H47" s="532"/>
      <c r="I47" s="532"/>
      <c r="J47" s="532"/>
      <c r="K47" s="889"/>
      <c r="L47" s="532"/>
      <c r="M47" s="532"/>
      <c r="N47" s="532"/>
      <c r="O47" s="532"/>
      <c r="P47" s="532"/>
      <c r="Q47" s="532"/>
      <c r="R47" s="532"/>
      <c r="S47" s="534"/>
      <c r="T47" s="917"/>
      <c r="U47" s="860"/>
      <c r="V47" s="860"/>
      <c r="W47" s="860"/>
      <c r="X47" s="860"/>
      <c r="Y47" s="860"/>
      <c r="Z47" s="860"/>
      <c r="AA47" s="873"/>
      <c r="AB47" s="917"/>
      <c r="AC47" s="860"/>
      <c r="AD47" s="860"/>
      <c r="AE47" s="860"/>
      <c r="AF47" s="860"/>
      <c r="AG47" s="860"/>
      <c r="AH47" s="860"/>
      <c r="AI47" s="873"/>
      <c r="AJ47" s="917"/>
      <c r="AK47" s="860"/>
      <c r="AL47" s="860"/>
      <c r="AM47" s="860"/>
      <c r="AN47" s="860"/>
      <c r="AO47" s="860"/>
      <c r="AP47" s="860"/>
      <c r="AQ47" s="873"/>
      <c r="AR47" s="900"/>
      <c r="AS47" s="901"/>
      <c r="AT47" s="901"/>
      <c r="AU47" s="901"/>
      <c r="AV47" s="901"/>
      <c r="AW47" s="901"/>
      <c r="AX47" s="901"/>
      <c r="AY47" s="902"/>
      <c r="AZ47" s="933"/>
      <c r="BA47" s="892"/>
      <c r="BB47" s="892"/>
      <c r="BC47" s="892"/>
      <c r="BD47" s="895"/>
      <c r="BE47" s="895"/>
      <c r="BF47" s="895"/>
      <c r="BG47" s="896"/>
    </row>
    <row r="48" spans="1:59" ht="15" customHeight="1" thickBot="1">
      <c r="A48" s="217"/>
      <c r="B48" s="217"/>
      <c r="C48" s="882" t="s">
        <v>6</v>
      </c>
      <c r="D48" s="532"/>
      <c r="E48" s="532"/>
      <c r="F48" s="532" t="str">
        <f>IF(C46="ここに","",VLOOKUP(C46,登録ナンバー!$A$1:$D$620,4,0))</f>
        <v>村田ＴＣ</v>
      </c>
      <c r="G48" s="532"/>
      <c r="H48" s="532"/>
      <c r="I48" s="532"/>
      <c r="J48" s="532"/>
      <c r="K48" s="220"/>
      <c r="L48" s="889" t="s">
        <v>6</v>
      </c>
      <c r="M48" s="889"/>
      <c r="N48" s="889"/>
      <c r="O48" s="532" t="s">
        <v>796</v>
      </c>
      <c r="P48" s="532"/>
      <c r="Q48" s="532"/>
      <c r="R48" s="532"/>
      <c r="S48" s="534"/>
      <c r="T48" s="989"/>
      <c r="U48" s="886"/>
      <c r="V48" s="886"/>
      <c r="W48" s="860"/>
      <c r="X48" s="886"/>
      <c r="Y48" s="886"/>
      <c r="Z48" s="886"/>
      <c r="AA48" s="888"/>
      <c r="AB48" s="989"/>
      <c r="AC48" s="886"/>
      <c r="AD48" s="886"/>
      <c r="AE48" s="860"/>
      <c r="AF48" s="886"/>
      <c r="AG48" s="886"/>
      <c r="AH48" s="886"/>
      <c r="AI48" s="888"/>
      <c r="AJ48" s="989"/>
      <c r="AK48" s="886"/>
      <c r="AL48" s="886"/>
      <c r="AM48" s="886"/>
      <c r="AN48" s="886"/>
      <c r="AO48" s="886"/>
      <c r="AP48" s="886"/>
      <c r="AQ48" s="888"/>
      <c r="AR48" s="900"/>
      <c r="AS48" s="901"/>
      <c r="AT48" s="901"/>
      <c r="AU48" s="901"/>
      <c r="AV48" s="901"/>
      <c r="AW48" s="901"/>
      <c r="AX48" s="901"/>
      <c r="AY48" s="902"/>
      <c r="AZ48" s="884" t="str">
        <f>IF(OR(COUNTIF(BA34:BC47,2)=3,COUNTIF(BA34:BC47,1)=3),(AB49+AJ49+T49)/(AB49+AJ49+AF46+AN46+X46+T49),"")</f>
        <v/>
      </c>
      <c r="BA48" s="981"/>
      <c r="BB48" s="981"/>
      <c r="BC48" s="981"/>
      <c r="BD48" s="976" t="s">
        <v>1343</v>
      </c>
      <c r="BE48" s="976"/>
      <c r="BF48" s="976"/>
      <c r="BG48" s="977"/>
    </row>
    <row r="49" spans="1:123" ht="4.5" hidden="1" customHeight="1">
      <c r="B49" s="217"/>
      <c r="C49" s="883"/>
      <c r="D49" s="535"/>
      <c r="E49" s="535"/>
      <c r="F49" s="220"/>
      <c r="G49" s="220"/>
      <c r="H49" s="220"/>
      <c r="I49" s="220"/>
      <c r="J49" s="220"/>
      <c r="K49" s="220"/>
      <c r="L49" s="535"/>
      <c r="M49" s="535"/>
      <c r="N49" s="535"/>
      <c r="O49" s="220"/>
      <c r="P49" s="220"/>
      <c r="Q49" s="220"/>
      <c r="R49" s="223"/>
      <c r="S49" s="236"/>
      <c r="T49" s="301">
        <f>IF(T46="⑨","⑨",IF(T46="⑧","⑧",T46))</f>
        <v>5</v>
      </c>
      <c r="U49" s="294"/>
      <c r="V49" s="294"/>
      <c r="W49" s="294"/>
      <c r="X49" s="294"/>
      <c r="Y49" s="294"/>
      <c r="Z49" s="294"/>
      <c r="AA49" s="296"/>
      <c r="AB49" s="301">
        <f>IF(AB46="⑨","⑨",IF(AB46="⑧","⑧",AB46))</f>
        <v>2</v>
      </c>
      <c r="AC49" s="294"/>
      <c r="AD49" s="294"/>
      <c r="AE49" s="294"/>
      <c r="AF49" s="294"/>
      <c r="AG49" s="294"/>
      <c r="AH49" s="294"/>
      <c r="AI49" s="296"/>
      <c r="AJ49" s="301">
        <f>IF(AJ46="⑨","⑨",IF(AJ46="⑧","⑧",AJ46))</f>
        <v>1</v>
      </c>
      <c r="AK49" s="294"/>
      <c r="AL49" s="294"/>
      <c r="AM49" s="294"/>
      <c r="AN49" s="294"/>
      <c r="AO49" s="294"/>
      <c r="AP49" s="294"/>
      <c r="AQ49" s="296"/>
      <c r="AR49" s="900"/>
      <c r="AS49" s="901"/>
      <c r="AT49" s="901"/>
      <c r="AU49" s="901"/>
      <c r="AV49" s="901"/>
      <c r="AW49" s="901"/>
      <c r="AX49" s="901"/>
      <c r="AY49" s="902"/>
      <c r="AZ49" s="884"/>
      <c r="BA49" s="981"/>
      <c r="BB49" s="981"/>
      <c r="BC49" s="981"/>
      <c r="BD49" s="976"/>
      <c r="BE49" s="976"/>
      <c r="BF49" s="976"/>
      <c r="BG49" s="977"/>
    </row>
    <row r="50" spans="1:123" ht="3" customHeight="1">
      <c r="C50" s="237"/>
      <c r="D50" s="237"/>
      <c r="E50" s="237"/>
      <c r="F50" s="237"/>
      <c r="G50" s="237"/>
      <c r="H50" s="237"/>
      <c r="I50" s="237"/>
      <c r="J50" s="237"/>
      <c r="K50" s="246"/>
      <c r="L50" s="218"/>
      <c r="M50" s="218"/>
      <c r="N50" s="218"/>
      <c r="O50" s="218"/>
      <c r="P50" s="218"/>
      <c r="Q50" s="218"/>
      <c r="R50" s="218"/>
      <c r="S50" s="246"/>
      <c r="T50" s="218"/>
      <c r="U50" s="218"/>
      <c r="V50" s="218"/>
      <c r="W50" s="218"/>
      <c r="X50" s="218"/>
      <c r="Y50" s="218"/>
      <c r="Z50" s="218"/>
      <c r="AA50" s="246"/>
      <c r="AB50" s="218"/>
      <c r="AC50" s="218"/>
      <c r="AD50" s="218"/>
      <c r="AE50" s="218"/>
      <c r="AF50" s="218"/>
      <c r="AG50" s="218"/>
      <c r="AH50" s="218"/>
      <c r="AI50" s="241"/>
      <c r="AJ50" s="241"/>
      <c r="AK50" s="241"/>
      <c r="AL50" s="241"/>
      <c r="AM50" s="241"/>
      <c r="AN50" s="241"/>
      <c r="AO50" s="241"/>
      <c r="AP50" s="241"/>
      <c r="AQ50" s="247"/>
      <c r="AR50" s="247"/>
      <c r="AS50" s="247"/>
      <c r="AT50" s="247"/>
      <c r="AU50" s="248"/>
      <c r="AV50" s="248"/>
      <c r="AW50" s="248"/>
      <c r="AX50" s="248"/>
      <c r="AY50" s="218"/>
      <c r="AZ50" s="218"/>
      <c r="BA50" s="218"/>
      <c r="BB50" s="218"/>
      <c r="BC50" s="218"/>
      <c r="BD50" s="218"/>
      <c r="BE50" s="218"/>
      <c r="BF50" s="218"/>
      <c r="BG50" s="218"/>
    </row>
    <row r="51" spans="1:123" s="249" customFormat="1" ht="21" customHeight="1">
      <c r="C51" s="249" t="s">
        <v>7</v>
      </c>
      <c r="F51" s="999" t="s">
        <v>1323</v>
      </c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999"/>
      <c r="R51" s="999"/>
      <c r="S51" s="999"/>
      <c r="T51" s="999"/>
      <c r="U51" s="999"/>
      <c r="V51" s="999"/>
      <c r="W51" s="999"/>
      <c r="X51" s="999"/>
      <c r="Y51" s="999"/>
      <c r="Z51" s="999"/>
      <c r="AA51" s="999"/>
      <c r="AB51" s="999"/>
      <c r="AC51" s="999"/>
      <c r="AD51" s="999"/>
      <c r="AE51" s="999"/>
      <c r="AF51" s="999"/>
      <c r="AG51" s="999"/>
      <c r="AH51" s="999"/>
      <c r="AI51" s="999"/>
      <c r="AJ51" s="999"/>
      <c r="AK51" s="999"/>
      <c r="AL51" s="999"/>
      <c r="AM51" s="999"/>
      <c r="AN51" s="999"/>
      <c r="AO51" s="999"/>
      <c r="AP51" s="999"/>
      <c r="AQ51" s="999"/>
      <c r="AR51" s="999"/>
      <c r="AS51" s="999"/>
      <c r="AT51" s="999"/>
      <c r="AU51" s="999"/>
      <c r="AV51" s="999"/>
      <c r="AW51" s="999"/>
      <c r="AX51" s="999"/>
      <c r="AY51" s="999"/>
      <c r="AZ51" s="999"/>
      <c r="BA51" s="999"/>
      <c r="BB51" s="999"/>
      <c r="BC51" s="999"/>
      <c r="BD51" s="999"/>
      <c r="BE51" s="999"/>
      <c r="BF51" s="999"/>
      <c r="BG51" s="999"/>
    </row>
    <row r="52" spans="1:123" ht="7.5" customHeight="1">
      <c r="A52" s="871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215"/>
      <c r="Q52" s="215"/>
      <c r="S52" s="890" t="s">
        <v>8</v>
      </c>
      <c r="T52" s="890"/>
      <c r="U52" s="890"/>
      <c r="V52" s="890"/>
      <c r="W52" s="890"/>
      <c r="X52" s="890"/>
      <c r="Y52" s="890"/>
      <c r="Z52" s="890"/>
      <c r="AA52" s="890"/>
      <c r="AB52" s="890"/>
      <c r="AC52" s="890"/>
      <c r="AD52" s="890"/>
      <c r="AE52" s="890"/>
      <c r="AF52" s="890"/>
      <c r="AG52" s="890"/>
      <c r="AH52" s="890"/>
      <c r="AI52" s="890"/>
      <c r="AJ52" s="890"/>
      <c r="AK52" s="890"/>
      <c r="AL52" s="890"/>
      <c r="AM52" s="890"/>
      <c r="AN52" s="890"/>
      <c r="AO52" s="890"/>
      <c r="AP52" s="890"/>
      <c r="AQ52" s="890"/>
      <c r="AR52" s="890"/>
      <c r="AS52" s="890"/>
      <c r="AT52" s="890"/>
      <c r="AU52" s="890"/>
      <c r="AV52" s="890"/>
      <c r="AW52" s="890"/>
      <c r="AX52" s="890"/>
      <c r="AY52" s="890"/>
      <c r="AZ52" s="890"/>
      <c r="BA52" s="251"/>
      <c r="BB52" s="251"/>
      <c r="BC52" s="251"/>
    </row>
    <row r="53" spans="1:123" ht="7.5" customHeight="1">
      <c r="A53" s="871"/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R53" s="215"/>
      <c r="S53" s="890"/>
      <c r="T53" s="890"/>
      <c r="U53" s="890"/>
      <c r="V53" s="890"/>
      <c r="W53" s="890"/>
      <c r="X53" s="890"/>
      <c r="Y53" s="890"/>
      <c r="Z53" s="890"/>
      <c r="AA53" s="890"/>
      <c r="AB53" s="890"/>
      <c r="AC53" s="890"/>
      <c r="AD53" s="890"/>
      <c r="AE53" s="890"/>
      <c r="AF53" s="890"/>
      <c r="AG53" s="890"/>
      <c r="AH53" s="890"/>
      <c r="AI53" s="890"/>
      <c r="AJ53" s="890"/>
      <c r="AK53" s="890"/>
      <c r="AL53" s="890"/>
      <c r="AM53" s="890"/>
      <c r="AN53" s="890"/>
      <c r="AO53" s="890"/>
      <c r="AP53" s="890"/>
      <c r="AQ53" s="890"/>
      <c r="AR53" s="890"/>
      <c r="AS53" s="890"/>
      <c r="AT53" s="890"/>
      <c r="AU53" s="890"/>
      <c r="AV53" s="890"/>
      <c r="AW53" s="890"/>
      <c r="AX53" s="890"/>
      <c r="AY53" s="890"/>
      <c r="AZ53" s="890"/>
    </row>
    <row r="54" spans="1:123" ht="7.5" customHeight="1">
      <c r="A54" s="871"/>
      <c r="B54" s="871"/>
      <c r="C54" s="871"/>
      <c r="D54" s="871"/>
      <c r="E54" s="871"/>
      <c r="F54" s="871"/>
      <c r="G54" s="871"/>
      <c r="H54" s="871"/>
      <c r="I54" s="871"/>
      <c r="J54" s="871"/>
      <c r="K54" s="871"/>
      <c r="L54" s="871"/>
      <c r="M54" s="871"/>
      <c r="N54" s="871"/>
      <c r="O54" s="871"/>
      <c r="R54" s="253"/>
      <c r="S54" s="890"/>
      <c r="T54" s="890"/>
      <c r="U54" s="890"/>
      <c r="V54" s="890"/>
      <c r="W54" s="890"/>
      <c r="X54" s="890"/>
      <c r="Y54" s="890"/>
      <c r="Z54" s="890"/>
      <c r="AA54" s="890"/>
      <c r="AB54" s="890"/>
      <c r="AC54" s="890"/>
      <c r="AD54" s="890"/>
      <c r="AE54" s="890"/>
      <c r="AF54" s="890"/>
      <c r="AG54" s="890"/>
      <c r="AH54" s="890"/>
      <c r="AI54" s="890"/>
      <c r="AJ54" s="890"/>
      <c r="AK54" s="890"/>
      <c r="AL54" s="890"/>
      <c r="AM54" s="890"/>
      <c r="AN54" s="890"/>
      <c r="AO54" s="890"/>
      <c r="AP54" s="890"/>
      <c r="AQ54" s="890"/>
      <c r="AR54" s="890"/>
      <c r="AS54" s="890"/>
      <c r="AT54" s="890"/>
      <c r="AU54" s="890"/>
      <c r="AV54" s="890"/>
      <c r="AW54" s="890"/>
      <c r="AX54" s="890"/>
      <c r="AY54" s="890"/>
      <c r="AZ54" s="890"/>
    </row>
    <row r="55" spans="1:123" ht="4.5" customHeight="1">
      <c r="A55" s="871"/>
      <c r="B55" s="871"/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BW55" s="228"/>
    </row>
    <row r="56" spans="1:123" ht="7.5" customHeight="1">
      <c r="O56" s="871" t="s">
        <v>1345</v>
      </c>
      <c r="P56" s="871"/>
      <c r="Q56" s="871"/>
      <c r="R56" s="871"/>
      <c r="S56" s="871"/>
      <c r="T56" s="871"/>
      <c r="BW56" s="228"/>
      <c r="BY56" s="215"/>
    </row>
    <row r="57" spans="1:123" ht="7.5" customHeight="1" thickBot="1">
      <c r="L57" s="230"/>
      <c r="M57" s="230"/>
      <c r="N57" s="230"/>
      <c r="O57" s="871"/>
      <c r="P57" s="871"/>
      <c r="Q57" s="871"/>
      <c r="R57" s="871"/>
      <c r="S57" s="871"/>
      <c r="T57" s="871"/>
      <c r="U57" s="364"/>
      <c r="V57" s="364"/>
      <c r="W57" s="364"/>
      <c r="X57" s="364"/>
      <c r="Y57" s="364"/>
      <c r="Z57" s="364"/>
      <c r="AA57" s="364"/>
      <c r="BW57" s="228"/>
      <c r="CX57" s="215"/>
      <c r="CY57" s="252"/>
      <c r="CZ57" s="252"/>
      <c r="DA57" s="252"/>
      <c r="DB57" s="252"/>
      <c r="DC57" s="252"/>
      <c r="DD57" s="252"/>
      <c r="DE57" s="252"/>
      <c r="DF57" s="252"/>
    </row>
    <row r="58" spans="1:123" ht="7.5" customHeight="1">
      <c r="O58" s="871"/>
      <c r="P58" s="871"/>
      <c r="Q58" s="871"/>
      <c r="R58" s="871"/>
      <c r="S58" s="871"/>
      <c r="T58" s="871"/>
      <c r="AB58" s="392"/>
      <c r="BW58" s="228"/>
      <c r="BX58" s="215"/>
    </row>
    <row r="59" spans="1:123" ht="7.5" customHeight="1">
      <c r="O59" s="871"/>
      <c r="P59" s="871"/>
      <c r="Q59" s="871"/>
      <c r="R59" s="871"/>
      <c r="S59" s="871"/>
      <c r="T59" s="871"/>
      <c r="Z59" s="860"/>
      <c r="AA59" s="860"/>
      <c r="AB59" s="392"/>
      <c r="BW59" s="228"/>
    </row>
    <row r="60" spans="1:123" s="250" customFormat="1" ht="7.5" customHeight="1" thickBot="1">
      <c r="L60" s="213"/>
      <c r="M60" s="213"/>
      <c r="N60" s="213"/>
      <c r="O60" s="334"/>
      <c r="P60" s="334"/>
      <c r="Q60" s="334"/>
      <c r="R60" s="334"/>
      <c r="S60" s="334"/>
      <c r="T60" s="334"/>
      <c r="U60" s="213"/>
      <c r="V60" s="213"/>
      <c r="W60" s="213"/>
      <c r="X60" s="213"/>
      <c r="Y60" s="213"/>
      <c r="Z60" s="860"/>
      <c r="AA60" s="860"/>
      <c r="AB60" s="403"/>
      <c r="AC60" s="364"/>
      <c r="AD60" s="364"/>
      <c r="AE60" s="364"/>
      <c r="AF60" s="364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28"/>
      <c r="BU60" s="213"/>
      <c r="BV60" s="213"/>
      <c r="BW60" s="213"/>
      <c r="BX60" s="213"/>
      <c r="BY60" s="213"/>
      <c r="BZ60" s="213"/>
      <c r="CA60" s="213"/>
      <c r="CB60" s="213"/>
    </row>
    <row r="61" spans="1:123" s="250" customFormat="1" ht="7.5" customHeight="1">
      <c r="L61" s="213"/>
      <c r="M61" s="213"/>
      <c r="N61" s="213"/>
      <c r="O61" s="334"/>
      <c r="P61" s="334"/>
      <c r="Q61" s="334"/>
      <c r="R61" s="334"/>
      <c r="S61" s="334"/>
      <c r="T61" s="334"/>
      <c r="U61" s="213"/>
      <c r="V61" s="213"/>
      <c r="W61" s="213"/>
      <c r="X61" s="213"/>
      <c r="Y61" s="213"/>
      <c r="Z61" s="860"/>
      <c r="AA61" s="873"/>
      <c r="AB61" s="854" t="s">
        <v>1352</v>
      </c>
      <c r="AC61" s="855"/>
      <c r="AD61" s="855"/>
      <c r="AE61" s="855"/>
      <c r="AF61" s="235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28"/>
      <c r="BU61" s="213"/>
      <c r="BV61" s="213"/>
      <c r="BW61" s="213"/>
      <c r="BX61" s="213"/>
      <c r="BY61" s="213"/>
      <c r="BZ61" s="213"/>
      <c r="CA61" s="213"/>
      <c r="CB61" s="213"/>
      <c r="CC61" s="213"/>
      <c r="CD61" s="213"/>
      <c r="CE61" s="213"/>
      <c r="CF61" s="213"/>
      <c r="CG61" s="213"/>
      <c r="CH61" s="213"/>
      <c r="CI61" s="213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T61" s="213"/>
      <c r="CU61" s="213"/>
      <c r="CV61" s="213"/>
      <c r="CW61" s="213"/>
      <c r="CX61" s="213"/>
      <c r="CY61" s="213"/>
      <c r="CZ61" s="213"/>
      <c r="DA61" s="213"/>
      <c r="DB61" s="213"/>
      <c r="DC61" s="213"/>
      <c r="DD61" s="213"/>
      <c r="DE61" s="213"/>
      <c r="DF61" s="213"/>
      <c r="DG61" s="213"/>
      <c r="DH61" s="213"/>
      <c r="DI61" s="213"/>
      <c r="DJ61" s="213"/>
      <c r="DK61" s="213"/>
      <c r="DL61" s="213"/>
    </row>
    <row r="62" spans="1:123" s="250" customFormat="1" ht="7.5" customHeight="1">
      <c r="L62" s="213"/>
      <c r="M62" s="213"/>
      <c r="N62" s="213"/>
      <c r="O62" s="871" t="s">
        <v>1330</v>
      </c>
      <c r="P62" s="871"/>
      <c r="Q62" s="871"/>
      <c r="R62" s="871"/>
      <c r="S62" s="871"/>
      <c r="T62" s="871"/>
      <c r="U62" s="213"/>
      <c r="V62" s="213"/>
      <c r="W62" s="213"/>
      <c r="X62" s="213"/>
      <c r="Y62" s="213"/>
      <c r="Z62" s="213"/>
      <c r="AA62" s="235"/>
      <c r="AB62" s="856"/>
      <c r="AC62" s="855"/>
      <c r="AD62" s="855"/>
      <c r="AE62" s="855"/>
      <c r="AF62" s="235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3"/>
      <c r="CR62" s="213"/>
      <c r="CS62" s="213"/>
      <c r="CT62" s="213"/>
      <c r="CU62" s="213"/>
      <c r="CV62" s="213"/>
      <c r="CW62" s="213"/>
      <c r="CX62" s="213"/>
      <c r="CY62" s="213"/>
      <c r="CZ62" s="213"/>
      <c r="DA62" s="213"/>
      <c r="DB62" s="213"/>
      <c r="DC62" s="213"/>
      <c r="DD62" s="213"/>
      <c r="DE62" s="213"/>
      <c r="DF62" s="213"/>
      <c r="DG62" s="213"/>
      <c r="DH62" s="213"/>
      <c r="DI62" s="213"/>
      <c r="DJ62" s="213"/>
      <c r="DK62" s="213"/>
      <c r="DL62" s="213"/>
      <c r="DM62" s="213"/>
      <c r="DN62" s="213"/>
      <c r="DO62" s="213"/>
      <c r="DP62" s="213"/>
      <c r="DQ62" s="213"/>
      <c r="DR62" s="213"/>
      <c r="DS62" s="213"/>
    </row>
    <row r="63" spans="1:123" s="250" customFormat="1" ht="7.5" customHeight="1">
      <c r="L63" s="213"/>
      <c r="M63" s="213"/>
      <c r="N63" s="213"/>
      <c r="O63" s="871"/>
      <c r="P63" s="871"/>
      <c r="Q63" s="871"/>
      <c r="R63" s="871"/>
      <c r="S63" s="871"/>
      <c r="T63" s="871"/>
      <c r="U63" s="230"/>
      <c r="V63" s="230"/>
      <c r="W63" s="230"/>
      <c r="X63" s="230"/>
      <c r="Y63" s="230"/>
      <c r="Z63" s="230"/>
      <c r="AA63" s="231"/>
      <c r="AB63" s="213"/>
      <c r="AC63" s="213"/>
      <c r="AD63" s="213"/>
      <c r="AE63" s="213"/>
      <c r="AF63" s="235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3"/>
      <c r="CN63" s="213"/>
      <c r="CO63" s="213"/>
      <c r="CP63" s="213"/>
      <c r="CQ63" s="213"/>
      <c r="CR63" s="213"/>
      <c r="CS63" s="213"/>
      <c r="CT63" s="213"/>
      <c r="CU63" s="213"/>
      <c r="CV63" s="213"/>
      <c r="CW63" s="213"/>
      <c r="CX63" s="213"/>
      <c r="CY63" s="213"/>
      <c r="CZ63" s="213"/>
      <c r="DA63" s="213"/>
      <c r="DB63" s="213"/>
      <c r="DC63" s="213"/>
      <c r="DD63" s="213"/>
      <c r="DE63" s="213"/>
      <c r="DF63" s="213"/>
      <c r="DG63" s="213"/>
      <c r="DH63" s="213"/>
      <c r="DI63" s="213"/>
      <c r="DJ63" s="213"/>
      <c r="DK63" s="213"/>
    </row>
    <row r="64" spans="1:123" s="250" customFormat="1" ht="7.5" customHeight="1">
      <c r="L64" s="213"/>
      <c r="M64" s="213"/>
      <c r="N64" s="213"/>
      <c r="O64" s="871"/>
      <c r="P64" s="871"/>
      <c r="Q64" s="871"/>
      <c r="R64" s="871"/>
      <c r="S64" s="871"/>
      <c r="T64" s="871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35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881" t="s">
        <v>1324</v>
      </c>
      <c r="AU64" s="881"/>
      <c r="AV64" s="881"/>
      <c r="AW64" s="881"/>
      <c r="AX64" s="881"/>
      <c r="AY64" s="881"/>
      <c r="AZ64" s="881"/>
      <c r="BA64" s="881"/>
      <c r="BB64" s="881"/>
      <c r="BC64" s="881"/>
      <c r="BD64" s="881"/>
      <c r="BE64" s="881"/>
      <c r="BF64" s="881"/>
      <c r="BG64" s="881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</row>
    <row r="65" spans="6:114" s="250" customFormat="1" ht="7.5" customHeight="1">
      <c r="H65" s="213"/>
      <c r="I65" s="213"/>
      <c r="L65" s="213"/>
      <c r="M65" s="213"/>
      <c r="N65" s="213"/>
      <c r="O65" s="871"/>
      <c r="P65" s="871"/>
      <c r="Q65" s="871"/>
      <c r="R65" s="871"/>
      <c r="S65" s="871"/>
      <c r="T65" s="871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860"/>
      <c r="AF65" s="87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881"/>
      <c r="AU65" s="881"/>
      <c r="AV65" s="881"/>
      <c r="AW65" s="881"/>
      <c r="AX65" s="881"/>
      <c r="AY65" s="881"/>
      <c r="AZ65" s="881"/>
      <c r="BA65" s="881"/>
      <c r="BB65" s="881"/>
      <c r="BC65" s="881"/>
      <c r="BD65" s="881"/>
      <c r="BE65" s="881"/>
      <c r="BF65" s="881"/>
      <c r="BG65" s="881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C65" s="213"/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  <c r="CN65" s="213"/>
      <c r="CO65" s="213"/>
      <c r="CP65" s="213"/>
      <c r="CQ65" s="213"/>
      <c r="CR65" s="213"/>
      <c r="CS65" s="213"/>
      <c r="CT65" s="213"/>
      <c r="CU65" s="213"/>
      <c r="CV65" s="213"/>
      <c r="CW65" s="213"/>
    </row>
    <row r="66" spans="6:114" s="250" customFormat="1" ht="7.5" customHeight="1" thickBot="1">
      <c r="H66" s="213"/>
      <c r="I66" s="213"/>
      <c r="L66" s="213"/>
      <c r="M66" s="213"/>
      <c r="N66" s="213"/>
      <c r="O66" s="334"/>
      <c r="P66" s="334"/>
      <c r="Q66" s="334"/>
      <c r="R66" s="334"/>
      <c r="S66" s="334"/>
      <c r="T66" s="334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860"/>
      <c r="AF66" s="873"/>
      <c r="AG66" s="393"/>
      <c r="AH66" s="364"/>
      <c r="AI66" s="364"/>
      <c r="AJ66" s="364"/>
      <c r="AK66" s="364"/>
      <c r="AL66" s="364"/>
      <c r="AM66" s="213"/>
      <c r="AN66" s="213"/>
      <c r="AO66" s="213"/>
      <c r="AP66" s="213"/>
      <c r="AQ66" s="213"/>
      <c r="AR66" s="213"/>
      <c r="AS66" s="213"/>
      <c r="AT66" s="881"/>
      <c r="AU66" s="881"/>
      <c r="AV66" s="881"/>
      <c r="AW66" s="881"/>
      <c r="AX66" s="881"/>
      <c r="AY66" s="881"/>
      <c r="AZ66" s="881"/>
      <c r="BA66" s="881"/>
      <c r="BB66" s="881"/>
      <c r="BC66" s="881"/>
      <c r="BD66" s="881"/>
      <c r="BE66" s="881"/>
      <c r="BF66" s="881"/>
      <c r="BG66" s="881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3"/>
      <c r="CN66" s="213"/>
      <c r="CO66" s="213"/>
      <c r="CP66" s="213"/>
      <c r="CQ66" s="213"/>
      <c r="CR66" s="213"/>
      <c r="CS66" s="213"/>
      <c r="CT66" s="213"/>
      <c r="CU66" s="213"/>
      <c r="CV66" s="213"/>
      <c r="CW66" s="213"/>
    </row>
    <row r="67" spans="6:114" s="250" customFormat="1" ht="7.5" customHeight="1">
      <c r="H67" s="213"/>
      <c r="I67" s="213"/>
      <c r="L67" s="213"/>
      <c r="M67" s="213"/>
      <c r="N67" s="213"/>
      <c r="O67" s="334"/>
      <c r="P67" s="334"/>
      <c r="Q67" s="334"/>
      <c r="R67" s="334"/>
      <c r="S67" s="334"/>
      <c r="T67" s="334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860"/>
      <c r="AF67" s="860"/>
      <c r="AG67" s="862" t="s">
        <v>1371</v>
      </c>
      <c r="AH67" s="863"/>
      <c r="AI67" s="863"/>
      <c r="AJ67" s="863"/>
      <c r="AK67" s="863"/>
      <c r="AL67" s="864"/>
      <c r="AM67" s="213"/>
      <c r="AN67" s="213"/>
      <c r="AO67" s="213"/>
      <c r="AP67" s="213"/>
      <c r="AQ67" s="213"/>
      <c r="AR67" s="213"/>
      <c r="AS67" s="213"/>
      <c r="AT67" s="881"/>
      <c r="AU67" s="881"/>
      <c r="AV67" s="881"/>
      <c r="AW67" s="881"/>
      <c r="AX67" s="881"/>
      <c r="AY67" s="881"/>
      <c r="AZ67" s="881"/>
      <c r="BA67" s="881"/>
      <c r="BB67" s="881"/>
      <c r="BC67" s="881"/>
      <c r="BD67" s="881"/>
      <c r="BE67" s="881"/>
      <c r="BF67" s="881"/>
      <c r="BG67" s="881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</row>
    <row r="68" spans="6:114" ht="7.5" customHeight="1">
      <c r="O68" s="334"/>
      <c r="P68" s="334"/>
      <c r="Q68" s="334"/>
      <c r="R68" s="334"/>
      <c r="S68" s="334"/>
      <c r="T68" s="334"/>
      <c r="AE68" s="860"/>
      <c r="AF68" s="860"/>
      <c r="AG68" s="865"/>
      <c r="AH68" s="866"/>
      <c r="AI68" s="866"/>
      <c r="AJ68" s="866"/>
      <c r="AK68" s="866"/>
      <c r="AL68" s="867"/>
      <c r="BY68" s="250"/>
      <c r="BZ68" s="250"/>
      <c r="CA68" s="250"/>
      <c r="CB68" s="250"/>
      <c r="CC68" s="250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/>
      <c r="CO68" s="250"/>
      <c r="CP68" s="250"/>
      <c r="CQ68" s="250"/>
      <c r="CR68" s="250"/>
      <c r="CS68" s="250"/>
    </row>
    <row r="69" spans="6:114" ht="7.5" customHeight="1">
      <c r="O69" s="871" t="s">
        <v>1346</v>
      </c>
      <c r="P69" s="871"/>
      <c r="Q69" s="871"/>
      <c r="R69" s="871"/>
      <c r="S69" s="871"/>
      <c r="T69" s="871"/>
      <c r="AG69" s="392"/>
      <c r="AL69" s="235"/>
    </row>
    <row r="70" spans="6:114" ht="7.5" customHeight="1">
      <c r="O70" s="871"/>
      <c r="P70" s="871"/>
      <c r="Q70" s="871"/>
      <c r="R70" s="871"/>
      <c r="S70" s="871"/>
      <c r="T70" s="871"/>
      <c r="U70" s="230"/>
      <c r="V70" s="230"/>
      <c r="W70" s="230"/>
      <c r="X70" s="230"/>
      <c r="Y70" s="230"/>
      <c r="Z70" s="230"/>
      <c r="AA70" s="230"/>
      <c r="AG70" s="392"/>
      <c r="AL70" s="235"/>
      <c r="CV70" s="215"/>
    </row>
    <row r="71" spans="6:114" ht="7.5" customHeight="1">
      <c r="O71" s="871"/>
      <c r="P71" s="871"/>
      <c r="Q71" s="871"/>
      <c r="R71" s="871"/>
      <c r="S71" s="871"/>
      <c r="T71" s="871"/>
      <c r="AA71" s="235"/>
      <c r="AG71" s="392"/>
      <c r="AL71" s="235"/>
    </row>
    <row r="72" spans="6:114" ht="7.5" customHeight="1">
      <c r="O72" s="871"/>
      <c r="P72" s="871"/>
      <c r="Q72" s="871"/>
      <c r="R72" s="871"/>
      <c r="S72" s="871"/>
      <c r="T72" s="871"/>
      <c r="Z72" s="860"/>
      <c r="AA72" s="873"/>
      <c r="AG72" s="392"/>
      <c r="AL72" s="235"/>
    </row>
    <row r="73" spans="6:114" ht="7.5" customHeight="1" thickBot="1">
      <c r="O73" s="334"/>
      <c r="P73" s="334"/>
      <c r="Q73" s="334"/>
      <c r="R73" s="334"/>
      <c r="S73" s="334"/>
      <c r="T73" s="334"/>
      <c r="Z73" s="860"/>
      <c r="AA73" s="873"/>
      <c r="AB73" s="393"/>
      <c r="AC73" s="364"/>
      <c r="AD73" s="364"/>
      <c r="AE73" s="364"/>
      <c r="AF73" s="365"/>
      <c r="AG73" s="392"/>
      <c r="AL73" s="235"/>
    </row>
    <row r="74" spans="6:114" ht="7.5" customHeight="1">
      <c r="O74" s="334"/>
      <c r="P74" s="334"/>
      <c r="Q74" s="334"/>
      <c r="R74" s="334"/>
      <c r="S74" s="334"/>
      <c r="T74" s="334"/>
      <c r="Z74" s="860"/>
      <c r="AA74" s="860"/>
      <c r="AB74" s="857" t="s">
        <v>1353</v>
      </c>
      <c r="AC74" s="855"/>
      <c r="AD74" s="855"/>
      <c r="AE74" s="855"/>
      <c r="AL74" s="235"/>
      <c r="AS74" s="634" t="s">
        <v>1345</v>
      </c>
      <c r="AT74" s="634"/>
      <c r="AU74" s="634"/>
      <c r="AV74" s="634"/>
      <c r="AW74" s="634"/>
      <c r="AX74" s="634"/>
      <c r="AY74" s="634"/>
      <c r="BR74" s="215"/>
      <c r="BS74" s="215"/>
      <c r="BT74" s="215"/>
      <c r="BU74" s="215"/>
      <c r="BW74" s="250"/>
      <c r="BX74" s="250"/>
    </row>
    <row r="75" spans="6:114" s="250" customFormat="1" ht="7.5" customHeight="1" thickBot="1">
      <c r="L75" s="213"/>
      <c r="M75" s="213"/>
      <c r="N75" s="213"/>
      <c r="O75" s="875" t="s">
        <v>1332</v>
      </c>
      <c r="P75" s="875"/>
      <c r="Q75" s="875"/>
      <c r="R75" s="875"/>
      <c r="S75" s="875"/>
      <c r="T75" s="875"/>
      <c r="U75" s="213"/>
      <c r="V75" s="213"/>
      <c r="W75" s="213"/>
      <c r="X75" s="213"/>
      <c r="Y75" s="213"/>
      <c r="Z75" s="213"/>
      <c r="AA75" s="213"/>
      <c r="AB75" s="858"/>
      <c r="AC75" s="855"/>
      <c r="AD75" s="855"/>
      <c r="AE75" s="855"/>
      <c r="AF75" s="213"/>
      <c r="AG75" s="213"/>
      <c r="AH75" s="213"/>
      <c r="AI75" s="213"/>
      <c r="AJ75" s="213"/>
      <c r="AK75" s="213"/>
      <c r="AL75" s="235"/>
      <c r="AM75" s="213"/>
      <c r="AN75" s="213"/>
      <c r="AO75" s="213"/>
      <c r="AP75" s="213"/>
      <c r="AQ75" s="213"/>
      <c r="AR75" s="213"/>
      <c r="AS75" s="634"/>
      <c r="AT75" s="634"/>
      <c r="AU75" s="634"/>
      <c r="AV75" s="634"/>
      <c r="AW75" s="634"/>
      <c r="AX75" s="634"/>
      <c r="AY75" s="634"/>
      <c r="AZ75" s="364"/>
      <c r="BA75" s="364"/>
      <c r="BB75" s="364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5"/>
      <c r="BS75" s="215"/>
      <c r="BT75" s="215"/>
      <c r="BU75" s="215"/>
      <c r="BV75" s="215"/>
      <c r="BW75" s="215"/>
      <c r="BX75" s="215"/>
      <c r="BY75" s="215"/>
      <c r="CB75" s="213"/>
      <c r="CC75" s="213"/>
      <c r="CD75" s="213"/>
      <c r="CE75" s="213"/>
      <c r="CF75" s="213"/>
      <c r="CG75" s="213"/>
      <c r="CH75" s="213"/>
      <c r="CI75" s="213"/>
    </row>
    <row r="76" spans="6:114" s="250" customFormat="1" ht="7.5" customHeight="1" thickBot="1">
      <c r="L76" s="213"/>
      <c r="M76" s="213"/>
      <c r="N76" s="213"/>
      <c r="O76" s="875"/>
      <c r="P76" s="875"/>
      <c r="Q76" s="875"/>
      <c r="R76" s="875"/>
      <c r="S76" s="875"/>
      <c r="T76" s="875"/>
      <c r="U76" s="364"/>
      <c r="V76" s="364"/>
      <c r="W76" s="364"/>
      <c r="X76" s="364"/>
      <c r="Y76" s="364"/>
      <c r="Z76" s="364"/>
      <c r="AA76" s="365"/>
      <c r="AB76" s="392"/>
      <c r="AC76" s="213"/>
      <c r="AD76" s="213"/>
      <c r="AE76" s="213"/>
      <c r="AF76" s="213"/>
      <c r="AG76" s="213"/>
      <c r="AH76" s="213"/>
      <c r="AI76" s="213"/>
      <c r="AJ76" s="213"/>
      <c r="AK76" s="213"/>
      <c r="AL76" s="235"/>
      <c r="AM76" s="213"/>
      <c r="AN76" s="213"/>
      <c r="AO76" s="213"/>
      <c r="AP76" s="213"/>
      <c r="AQ76" s="213"/>
      <c r="AR76" s="213"/>
      <c r="AS76" s="634"/>
      <c r="AT76" s="634"/>
      <c r="AU76" s="634"/>
      <c r="AV76" s="634"/>
      <c r="AW76" s="634"/>
      <c r="AX76" s="634"/>
      <c r="AY76" s="634"/>
      <c r="AZ76" s="213"/>
      <c r="BA76" s="213"/>
      <c r="BB76" s="213"/>
      <c r="BC76" s="392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3"/>
      <c r="CK76" s="213"/>
      <c r="CL76" s="213"/>
      <c r="CM76" s="213"/>
      <c r="CN76" s="213"/>
      <c r="CO76" s="213"/>
      <c r="CP76" s="213"/>
      <c r="CQ76" s="213"/>
      <c r="CR76" s="213"/>
      <c r="CS76" s="213"/>
      <c r="CT76" s="213"/>
      <c r="CU76" s="213"/>
      <c r="CV76" s="213"/>
    </row>
    <row r="77" spans="6:114" s="250" customFormat="1" ht="7.5" customHeight="1">
      <c r="L77" s="213"/>
      <c r="M77" s="213"/>
      <c r="N77" s="213"/>
      <c r="O77" s="875"/>
      <c r="P77" s="875"/>
      <c r="Q77" s="875"/>
      <c r="R77" s="875"/>
      <c r="S77" s="875"/>
      <c r="T77" s="875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35"/>
      <c r="AM77" s="213"/>
      <c r="AN77" s="213"/>
      <c r="AO77" s="213"/>
      <c r="AP77" s="213"/>
      <c r="AQ77" s="213"/>
      <c r="AR77" s="213"/>
      <c r="AS77" s="634"/>
      <c r="AT77" s="634"/>
      <c r="AU77" s="634"/>
      <c r="AV77" s="634"/>
      <c r="AW77" s="634"/>
      <c r="AX77" s="634"/>
      <c r="AY77" s="634"/>
      <c r="AZ77" s="860"/>
      <c r="BA77" s="860"/>
      <c r="BB77" s="860"/>
      <c r="BC77" s="392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3"/>
      <c r="CK77" s="213"/>
      <c r="CL77" s="213"/>
      <c r="CM77" s="213"/>
      <c r="CN77" s="213"/>
      <c r="CO77" s="213"/>
      <c r="CP77" s="213"/>
      <c r="CQ77" s="213"/>
      <c r="CR77" s="213"/>
      <c r="CS77" s="213"/>
      <c r="CT77" s="213"/>
      <c r="CU77" s="213"/>
      <c r="CV77" s="213"/>
      <c r="CW77" s="213"/>
      <c r="CX77" s="213"/>
      <c r="CY77" s="213"/>
      <c r="CZ77" s="213"/>
      <c r="DA77" s="213"/>
      <c r="DB77" s="213"/>
      <c r="DC77" s="213"/>
      <c r="DD77" s="213"/>
      <c r="DE77" s="213"/>
    </row>
    <row r="78" spans="6:114" s="250" customFormat="1" ht="7.5" customHeight="1" thickBot="1">
      <c r="L78" s="213"/>
      <c r="M78" s="213"/>
      <c r="N78" s="213"/>
      <c r="O78" s="875"/>
      <c r="P78" s="875"/>
      <c r="Q78" s="875"/>
      <c r="R78" s="875"/>
      <c r="S78" s="875"/>
      <c r="T78" s="875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35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860"/>
      <c r="BA78" s="860"/>
      <c r="BB78" s="860"/>
      <c r="BC78" s="403"/>
      <c r="BD78" s="364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5"/>
      <c r="BS78" s="215"/>
      <c r="BT78" s="215"/>
      <c r="BU78" s="215"/>
      <c r="BV78" s="215"/>
      <c r="BW78" s="215"/>
      <c r="BX78" s="215"/>
      <c r="BY78" s="215"/>
      <c r="BZ78" s="213"/>
      <c r="CA78" s="213"/>
      <c r="CB78" s="213"/>
      <c r="CC78" s="213"/>
      <c r="CD78" s="213"/>
      <c r="CE78" s="213"/>
      <c r="CF78" s="213"/>
      <c r="CG78" s="213"/>
      <c r="CH78" s="213"/>
      <c r="CI78" s="213"/>
      <c r="CJ78" s="213"/>
      <c r="CK78" s="213"/>
      <c r="CL78" s="213"/>
      <c r="CM78" s="213"/>
      <c r="CN78" s="213"/>
      <c r="CO78" s="213"/>
      <c r="CP78" s="213"/>
      <c r="CQ78" s="213"/>
      <c r="CR78" s="213"/>
      <c r="CS78" s="213"/>
      <c r="CT78" s="213"/>
      <c r="CU78" s="213"/>
      <c r="CV78" s="213"/>
      <c r="CW78" s="213"/>
      <c r="CX78" s="213"/>
      <c r="CY78" s="213"/>
      <c r="CZ78" s="213"/>
      <c r="DA78" s="213"/>
      <c r="DB78" s="213"/>
      <c r="DC78" s="213"/>
      <c r="DD78" s="213"/>
      <c r="DE78" s="213"/>
      <c r="DF78" s="213"/>
      <c r="DG78" s="213"/>
      <c r="DH78" s="213"/>
      <c r="DI78" s="213"/>
      <c r="DJ78" s="213"/>
    </row>
    <row r="79" spans="6:114" s="250" customFormat="1" ht="7.5" customHeight="1">
      <c r="F79" s="213"/>
      <c r="G79" s="213"/>
      <c r="L79" s="213"/>
      <c r="M79" s="213"/>
      <c r="N79" s="213"/>
      <c r="O79" s="334"/>
      <c r="P79" s="334"/>
      <c r="Q79" s="334"/>
      <c r="R79" s="334"/>
      <c r="S79" s="334"/>
      <c r="T79" s="334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860"/>
      <c r="AK79" s="860"/>
      <c r="AL79" s="87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860"/>
      <c r="BA79" s="860"/>
      <c r="BB79" s="873"/>
      <c r="BC79" s="876" t="s">
        <v>1373</v>
      </c>
      <c r="BD79" s="866"/>
      <c r="BE79" s="866"/>
      <c r="BF79" s="213"/>
      <c r="BG79" s="213"/>
      <c r="BH79" s="213"/>
      <c r="BI79" s="213"/>
      <c r="BJ79" s="213"/>
      <c r="BK79" s="213"/>
      <c r="BL79" s="213"/>
      <c r="BM79" s="213"/>
      <c r="BN79" s="213"/>
      <c r="BO79" s="213"/>
      <c r="BP79" s="213"/>
      <c r="BQ79" s="213"/>
      <c r="BR79" s="215"/>
      <c r="BS79" s="215"/>
      <c r="BT79" s="215"/>
      <c r="BU79" s="215"/>
      <c r="BV79" s="215"/>
      <c r="BW79" s="215"/>
      <c r="BX79" s="215"/>
      <c r="BY79" s="215"/>
      <c r="CB79" s="213"/>
      <c r="CC79" s="213"/>
      <c r="CD79" s="213"/>
      <c r="CE79" s="213"/>
      <c r="CF79" s="213"/>
      <c r="CG79" s="213"/>
      <c r="CH79" s="213"/>
      <c r="CI79" s="213"/>
      <c r="CJ79" s="213"/>
      <c r="CK79" s="213"/>
      <c r="CL79" s="213"/>
      <c r="CM79" s="213"/>
      <c r="CN79" s="213"/>
      <c r="CO79" s="213"/>
      <c r="CP79" s="213"/>
      <c r="CQ79" s="213"/>
      <c r="CR79" s="213"/>
      <c r="CS79" s="213"/>
      <c r="CT79" s="213"/>
      <c r="CU79" s="213"/>
      <c r="CV79" s="213"/>
      <c r="CW79" s="215"/>
    </row>
    <row r="80" spans="6:114" s="250" customFormat="1" ht="7.5" customHeight="1" thickBot="1">
      <c r="F80" s="213"/>
      <c r="G80" s="213"/>
      <c r="L80" s="213"/>
      <c r="M80" s="213"/>
      <c r="N80" s="213"/>
      <c r="O80" s="334"/>
      <c r="P80" s="334"/>
      <c r="Q80" s="334"/>
      <c r="R80" s="334"/>
      <c r="S80" s="334"/>
      <c r="T80" s="334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860"/>
      <c r="AK80" s="860"/>
      <c r="AL80" s="873"/>
      <c r="AM80" s="393"/>
      <c r="AN80" s="364"/>
      <c r="AO80" s="364"/>
      <c r="AP80" s="364"/>
      <c r="AQ80" s="230"/>
      <c r="AR80" s="213"/>
      <c r="AS80" s="860" t="s">
        <v>1348</v>
      </c>
      <c r="AT80" s="860"/>
      <c r="AU80" s="860"/>
      <c r="AV80" s="860"/>
      <c r="AW80" s="860"/>
      <c r="AX80" s="860"/>
      <c r="AY80" s="860"/>
      <c r="AZ80" s="213"/>
      <c r="BA80" s="213"/>
      <c r="BB80" s="235"/>
      <c r="BC80" s="877"/>
      <c r="BD80" s="866"/>
      <c r="BE80" s="866"/>
      <c r="BF80" s="213"/>
      <c r="BG80" s="213"/>
      <c r="BH80" s="213"/>
      <c r="BI80" s="213"/>
      <c r="BJ80" s="213"/>
      <c r="BK80" s="213"/>
      <c r="BL80" s="213"/>
      <c r="BM80" s="213"/>
      <c r="BN80" s="213"/>
      <c r="BO80" s="213"/>
      <c r="BP80" s="213"/>
      <c r="BQ80" s="213"/>
      <c r="BR80" s="215"/>
      <c r="BS80" s="215"/>
      <c r="BT80" s="215"/>
      <c r="BU80" s="215"/>
      <c r="BV80" s="215"/>
      <c r="BW80" s="215"/>
      <c r="BX80" s="215"/>
      <c r="BY80" s="215"/>
      <c r="CB80" s="213"/>
      <c r="CC80" s="213"/>
      <c r="CD80" s="213"/>
      <c r="CE80" s="213"/>
      <c r="CF80" s="213"/>
      <c r="CG80" s="213"/>
      <c r="CH80" s="213"/>
      <c r="CI80" s="213"/>
      <c r="CJ80" s="213"/>
      <c r="CK80" s="213"/>
      <c r="CL80" s="213"/>
      <c r="CM80" s="213"/>
      <c r="CN80" s="213"/>
      <c r="CO80" s="213"/>
      <c r="CP80" s="213"/>
      <c r="CQ80" s="213"/>
      <c r="CR80" s="213"/>
      <c r="CS80" s="213"/>
      <c r="CT80" s="213"/>
      <c r="CU80" s="213"/>
      <c r="CV80" s="213"/>
      <c r="CW80" s="215"/>
    </row>
    <row r="81" spans="6:105" s="250" customFormat="1" ht="7.5" customHeight="1">
      <c r="F81" s="213"/>
      <c r="G81" s="213"/>
      <c r="L81" s="213"/>
      <c r="M81" s="213"/>
      <c r="N81" s="213"/>
      <c r="O81" s="334"/>
      <c r="P81" s="334"/>
      <c r="Q81" s="334"/>
      <c r="R81" s="334"/>
      <c r="S81" s="334"/>
      <c r="T81" s="334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860"/>
      <c r="AK81" s="860"/>
      <c r="AL81" s="860"/>
      <c r="AM81" s="868" t="s">
        <v>1373</v>
      </c>
      <c r="AN81" s="869"/>
      <c r="AO81" s="869"/>
      <c r="AP81" s="869"/>
      <c r="AQ81" s="213"/>
      <c r="AR81" s="213"/>
      <c r="AS81" s="860"/>
      <c r="AT81" s="860"/>
      <c r="AU81" s="860"/>
      <c r="AV81" s="860"/>
      <c r="AW81" s="860"/>
      <c r="AX81" s="860"/>
      <c r="AY81" s="860"/>
      <c r="AZ81" s="230"/>
      <c r="BA81" s="230"/>
      <c r="BB81" s="231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3"/>
      <c r="BR81" s="215"/>
      <c r="BS81" s="215"/>
      <c r="BT81" s="215"/>
      <c r="BU81" s="215"/>
      <c r="BV81" s="215"/>
      <c r="BW81" s="215"/>
      <c r="BX81" s="215"/>
      <c r="BY81" s="215"/>
      <c r="CB81" s="213"/>
      <c r="CC81" s="213"/>
      <c r="CD81" s="213"/>
      <c r="CE81" s="213"/>
      <c r="CF81" s="213"/>
      <c r="CG81" s="213"/>
      <c r="CH81" s="213"/>
      <c r="CI81" s="213"/>
      <c r="CJ81" s="213"/>
      <c r="CK81" s="213"/>
      <c r="CL81" s="213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</row>
    <row r="82" spans="6:105" s="250" customFormat="1" ht="7.5" customHeight="1">
      <c r="L82" s="213"/>
      <c r="M82" s="213"/>
      <c r="N82" s="213"/>
      <c r="O82" s="871" t="s">
        <v>1348</v>
      </c>
      <c r="P82" s="871"/>
      <c r="Q82" s="871"/>
      <c r="R82" s="871"/>
      <c r="S82" s="871"/>
      <c r="T82" s="871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860"/>
      <c r="AK82" s="860"/>
      <c r="AL82" s="860"/>
      <c r="AM82" s="870"/>
      <c r="AN82" s="869"/>
      <c r="AO82" s="869"/>
      <c r="AP82" s="869"/>
      <c r="AQ82" s="213"/>
      <c r="AR82" s="213"/>
      <c r="AS82" s="860"/>
      <c r="AT82" s="860"/>
      <c r="AU82" s="860"/>
      <c r="AV82" s="860"/>
      <c r="AW82" s="860"/>
      <c r="AX82" s="860"/>
      <c r="AY82" s="860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5"/>
      <c r="BS82" s="215"/>
      <c r="BT82" s="215"/>
      <c r="BU82" s="215"/>
      <c r="BV82" s="215"/>
      <c r="BW82" s="215"/>
      <c r="BX82" s="215"/>
      <c r="BY82" s="215"/>
      <c r="CB82" s="228"/>
      <c r="CC82" s="228"/>
      <c r="CD82" s="228"/>
      <c r="CE82" s="228"/>
      <c r="CF82" s="228"/>
      <c r="CG82" s="228"/>
      <c r="CH82" s="228"/>
      <c r="CI82" s="228"/>
      <c r="CJ82" s="228"/>
      <c r="CK82" s="228"/>
      <c r="CL82" s="228"/>
      <c r="CM82" s="228"/>
      <c r="CN82" s="228"/>
      <c r="CO82" s="228"/>
      <c r="CP82" s="228"/>
      <c r="CQ82" s="228"/>
      <c r="CR82" s="228"/>
      <c r="CS82" s="228"/>
      <c r="CT82" s="228"/>
      <c r="CU82" s="228"/>
      <c r="CV82" s="228"/>
      <c r="CW82" s="213"/>
    </row>
    <row r="83" spans="6:105" ht="7.5" customHeight="1" thickBot="1">
      <c r="O83" s="871"/>
      <c r="P83" s="871"/>
      <c r="Q83" s="871"/>
      <c r="R83" s="871"/>
      <c r="S83" s="871"/>
      <c r="T83" s="871"/>
      <c r="U83" s="364"/>
      <c r="V83" s="364"/>
      <c r="W83" s="364"/>
      <c r="X83" s="364"/>
      <c r="Y83" s="364"/>
      <c r="Z83" s="364"/>
      <c r="AA83" s="364"/>
      <c r="AM83" s="392"/>
      <c r="AS83" s="860"/>
      <c r="AT83" s="860"/>
      <c r="AU83" s="860"/>
      <c r="AV83" s="860"/>
      <c r="AW83" s="860"/>
      <c r="AX83" s="860"/>
      <c r="AY83" s="860"/>
      <c r="BR83" s="215"/>
      <c r="BS83" s="215"/>
      <c r="BT83" s="215"/>
      <c r="BU83" s="215"/>
      <c r="BV83" s="215"/>
      <c r="BW83" s="215"/>
      <c r="BX83" s="215"/>
      <c r="BY83" s="215"/>
      <c r="CB83" s="228"/>
      <c r="CC83" s="228"/>
      <c r="CD83" s="228"/>
      <c r="CE83" s="228"/>
      <c r="CF83" s="228"/>
      <c r="CG83" s="228"/>
      <c r="CH83" s="228"/>
      <c r="CI83" s="228"/>
      <c r="CJ83" s="228"/>
      <c r="CK83" s="228"/>
      <c r="CL83" s="228"/>
      <c r="CM83" s="228"/>
      <c r="CN83" s="228"/>
      <c r="CO83" s="228"/>
      <c r="CP83" s="228"/>
      <c r="CQ83" s="228"/>
      <c r="CR83" s="228"/>
      <c r="CS83" s="228"/>
      <c r="CT83" s="228"/>
      <c r="CU83" s="228"/>
      <c r="CV83" s="228"/>
      <c r="CW83" s="215"/>
    </row>
    <row r="84" spans="6:105" ht="7.5" customHeight="1">
      <c r="O84" s="871"/>
      <c r="P84" s="871"/>
      <c r="Q84" s="871"/>
      <c r="R84" s="871"/>
      <c r="S84" s="871"/>
      <c r="T84" s="871"/>
      <c r="AB84" s="392"/>
      <c r="AM84" s="392"/>
      <c r="BR84" s="215"/>
      <c r="BS84" s="215"/>
      <c r="BT84" s="215"/>
      <c r="BU84" s="215"/>
      <c r="BV84" s="215"/>
      <c r="BW84" s="215"/>
      <c r="BX84" s="215"/>
      <c r="BY84" s="215"/>
      <c r="CW84" s="215"/>
    </row>
    <row r="85" spans="6:105" ht="7.5" customHeight="1">
      <c r="O85" s="871"/>
      <c r="P85" s="871"/>
      <c r="Q85" s="871"/>
      <c r="R85" s="871"/>
      <c r="S85" s="871"/>
      <c r="T85" s="871"/>
      <c r="Z85" s="860"/>
      <c r="AA85" s="860"/>
      <c r="AB85" s="392"/>
      <c r="AM85" s="392"/>
      <c r="BV85" s="215"/>
      <c r="BW85" s="215"/>
      <c r="BX85" s="215"/>
      <c r="BY85" s="215"/>
      <c r="BZ85" s="215"/>
      <c r="CA85" s="215"/>
      <c r="CB85" s="215"/>
      <c r="CC85" s="215"/>
      <c r="DA85" s="215"/>
    </row>
    <row r="86" spans="6:105" ht="7.5" customHeight="1" thickBot="1">
      <c r="O86" s="334"/>
      <c r="P86" s="334"/>
      <c r="Q86" s="334"/>
      <c r="R86" s="334"/>
      <c r="S86" s="334"/>
      <c r="T86" s="334"/>
      <c r="Z86" s="860"/>
      <c r="AA86" s="860"/>
      <c r="AB86" s="403"/>
      <c r="AC86" s="364"/>
      <c r="AD86" s="364"/>
      <c r="AE86" s="364"/>
      <c r="AF86" s="364"/>
      <c r="AM86" s="392"/>
      <c r="BV86" s="215"/>
      <c r="BW86" s="215"/>
      <c r="BX86" s="215"/>
      <c r="BY86" s="215"/>
      <c r="BZ86" s="215"/>
      <c r="CA86" s="215"/>
      <c r="CB86" s="215"/>
      <c r="CC86" s="215"/>
    </row>
    <row r="87" spans="6:105" ht="7.5" customHeight="1">
      <c r="O87" s="334"/>
      <c r="P87" s="334"/>
      <c r="Q87" s="334"/>
      <c r="R87" s="334"/>
      <c r="S87" s="334"/>
      <c r="T87" s="334"/>
      <c r="Z87" s="860"/>
      <c r="AA87" s="860"/>
      <c r="AB87" s="879" t="s">
        <v>1352</v>
      </c>
      <c r="AC87" s="866"/>
      <c r="AD87" s="866"/>
      <c r="AE87" s="866"/>
      <c r="AF87" s="235"/>
      <c r="AM87" s="392"/>
      <c r="BV87" s="215"/>
      <c r="BW87" s="215"/>
      <c r="BX87" s="215"/>
      <c r="BY87" s="215"/>
      <c r="BZ87" s="215"/>
    </row>
    <row r="88" spans="6:105" ht="7.5" customHeight="1">
      <c r="O88" s="871" t="s">
        <v>1333</v>
      </c>
      <c r="P88" s="871"/>
      <c r="Q88" s="871"/>
      <c r="R88" s="871"/>
      <c r="S88" s="871"/>
      <c r="T88" s="871"/>
      <c r="AB88" s="880"/>
      <c r="AC88" s="866"/>
      <c r="AD88" s="866"/>
      <c r="AE88" s="866"/>
      <c r="AF88" s="235"/>
      <c r="AM88" s="392"/>
      <c r="BZ88" s="215"/>
    </row>
    <row r="89" spans="6:105" ht="7.5" customHeight="1">
      <c r="O89" s="871"/>
      <c r="P89" s="871"/>
      <c r="Q89" s="871"/>
      <c r="R89" s="871"/>
      <c r="S89" s="871"/>
      <c r="T89" s="871"/>
      <c r="U89" s="401"/>
      <c r="V89" s="401"/>
      <c r="W89" s="401"/>
      <c r="X89" s="401"/>
      <c r="Y89" s="401"/>
      <c r="Z89" s="401"/>
      <c r="AA89" s="402"/>
      <c r="AB89" s="400"/>
      <c r="AF89" s="235"/>
      <c r="AM89" s="392"/>
    </row>
    <row r="90" spans="6:105" ht="7.5" customHeight="1">
      <c r="O90" s="871"/>
      <c r="P90" s="871"/>
      <c r="Q90" s="871"/>
      <c r="R90" s="871"/>
      <c r="S90" s="871"/>
      <c r="T90" s="871"/>
      <c r="AF90" s="235"/>
      <c r="AM90" s="392"/>
    </row>
    <row r="91" spans="6:105" ht="7.5" customHeight="1">
      <c r="O91" s="871"/>
      <c r="P91" s="871"/>
      <c r="Q91" s="871"/>
      <c r="R91" s="871"/>
      <c r="S91" s="871"/>
      <c r="T91" s="871"/>
      <c r="AE91" s="860"/>
      <c r="AF91" s="873"/>
      <c r="AM91" s="392"/>
    </row>
    <row r="92" spans="6:105" ht="7.5" customHeight="1" thickBot="1">
      <c r="O92" s="334"/>
      <c r="P92" s="334"/>
      <c r="Q92" s="334"/>
      <c r="R92" s="334"/>
      <c r="S92" s="334"/>
      <c r="T92" s="334"/>
      <c r="AE92" s="860"/>
      <c r="AF92" s="873"/>
      <c r="AG92" s="393"/>
      <c r="AH92" s="364"/>
      <c r="AI92" s="364"/>
      <c r="AJ92" s="364"/>
      <c r="AK92" s="364"/>
      <c r="AL92" s="364"/>
      <c r="AM92" s="392"/>
    </row>
    <row r="93" spans="6:105" ht="7.5" customHeight="1">
      <c r="O93" s="334"/>
      <c r="P93" s="334"/>
      <c r="Q93" s="334"/>
      <c r="R93" s="334"/>
      <c r="S93" s="334"/>
      <c r="T93" s="334"/>
      <c r="AE93" s="860"/>
      <c r="AF93" s="860"/>
      <c r="AG93" s="859" t="s">
        <v>1364</v>
      </c>
      <c r="AH93" s="860"/>
      <c r="AI93" s="860"/>
      <c r="AJ93" s="860"/>
    </row>
    <row r="94" spans="6:105" ht="7.5" customHeight="1">
      <c r="O94" s="334"/>
      <c r="P94" s="334"/>
      <c r="Q94" s="334"/>
      <c r="R94" s="334"/>
      <c r="S94" s="334"/>
      <c r="T94" s="334"/>
      <c r="AE94" s="860"/>
      <c r="AF94" s="860"/>
      <c r="AG94" s="861"/>
      <c r="AH94" s="860"/>
      <c r="AI94" s="860"/>
      <c r="AJ94" s="860"/>
    </row>
    <row r="95" spans="6:105" ht="7.5" customHeight="1">
      <c r="O95" s="871" t="s">
        <v>1347</v>
      </c>
      <c r="P95" s="871"/>
      <c r="Q95" s="871"/>
      <c r="R95" s="871"/>
      <c r="S95" s="871"/>
      <c r="T95" s="871"/>
      <c r="AG95" s="392"/>
    </row>
    <row r="96" spans="6:105" ht="7.5" customHeight="1">
      <c r="O96" s="871"/>
      <c r="P96" s="871"/>
      <c r="Q96" s="871"/>
      <c r="R96" s="871"/>
      <c r="S96" s="871"/>
      <c r="T96" s="871"/>
      <c r="U96" s="230"/>
      <c r="V96" s="230"/>
      <c r="W96" s="230"/>
      <c r="X96" s="230"/>
      <c r="Y96" s="230"/>
      <c r="Z96" s="230"/>
      <c r="AA96" s="230"/>
      <c r="AG96" s="392"/>
    </row>
    <row r="97" spans="15:33" ht="7.5" customHeight="1">
      <c r="O97" s="871"/>
      <c r="P97" s="871"/>
      <c r="Q97" s="871"/>
      <c r="R97" s="871"/>
      <c r="S97" s="871"/>
      <c r="T97" s="871"/>
      <c r="AA97" s="235"/>
      <c r="AG97" s="392"/>
    </row>
    <row r="98" spans="15:33" ht="7.5" customHeight="1">
      <c r="O98" s="871"/>
      <c r="P98" s="871"/>
      <c r="Q98" s="871"/>
      <c r="R98" s="871"/>
      <c r="S98" s="871"/>
      <c r="T98" s="871"/>
      <c r="Z98" s="860"/>
      <c r="AA98" s="873"/>
      <c r="AG98" s="392"/>
    </row>
    <row r="99" spans="15:33" ht="7.5" customHeight="1" thickBot="1">
      <c r="O99" s="334"/>
      <c r="P99" s="334"/>
      <c r="Q99" s="334"/>
      <c r="R99" s="334"/>
      <c r="S99" s="334"/>
      <c r="T99" s="334"/>
      <c r="Z99" s="860"/>
      <c r="AA99" s="873"/>
      <c r="AB99" s="393"/>
      <c r="AC99" s="364"/>
      <c r="AD99" s="364"/>
      <c r="AE99" s="364"/>
      <c r="AF99" s="365"/>
      <c r="AG99" s="392"/>
    </row>
    <row r="100" spans="15:33" ht="7.5" customHeight="1">
      <c r="O100" s="334"/>
      <c r="P100" s="334"/>
      <c r="Q100" s="334"/>
      <c r="R100" s="334"/>
      <c r="S100" s="334"/>
      <c r="T100" s="334"/>
      <c r="Z100" s="860"/>
      <c r="AA100" s="860"/>
      <c r="AB100" s="878" t="s">
        <v>1351</v>
      </c>
      <c r="AC100" s="866"/>
      <c r="AD100" s="866"/>
      <c r="AE100" s="866"/>
    </row>
    <row r="101" spans="15:33" ht="7.5" customHeight="1">
      <c r="O101" s="872" t="s">
        <v>1331</v>
      </c>
      <c r="P101" s="872"/>
      <c r="Q101" s="872"/>
      <c r="R101" s="872"/>
      <c r="S101" s="872"/>
      <c r="T101" s="872"/>
      <c r="AB101" s="865"/>
      <c r="AC101" s="866"/>
      <c r="AD101" s="866"/>
      <c r="AE101" s="866"/>
    </row>
    <row r="102" spans="15:33" ht="7.5" customHeight="1" thickBot="1">
      <c r="O102" s="872"/>
      <c r="P102" s="872"/>
      <c r="Q102" s="872"/>
      <c r="R102" s="872"/>
      <c r="S102" s="872"/>
      <c r="T102" s="872"/>
      <c r="U102" s="364"/>
      <c r="V102" s="364"/>
      <c r="W102" s="364"/>
      <c r="X102" s="364"/>
      <c r="Y102" s="364"/>
      <c r="Z102" s="364"/>
      <c r="AA102" s="365"/>
      <c r="AB102" s="392"/>
    </row>
    <row r="103" spans="15:33" ht="7.5" customHeight="1">
      <c r="O103" s="872"/>
      <c r="P103" s="872"/>
      <c r="Q103" s="872"/>
      <c r="R103" s="872"/>
      <c r="S103" s="872"/>
      <c r="T103" s="872"/>
    </row>
    <row r="104" spans="15:33" ht="7.5" customHeight="1">
      <c r="O104" s="872"/>
      <c r="P104" s="872"/>
      <c r="Q104" s="872"/>
      <c r="R104" s="872"/>
      <c r="S104" s="872"/>
      <c r="T104" s="872"/>
    </row>
  </sheetData>
  <mergeCells count="269">
    <mergeCell ref="AU38:AY40"/>
    <mergeCell ref="AR38:AS40"/>
    <mergeCell ref="T38:V40"/>
    <mergeCell ref="F42:J43"/>
    <mergeCell ref="O42:S43"/>
    <mergeCell ref="T42:V44"/>
    <mergeCell ref="X42:AA44"/>
    <mergeCell ref="AF42:AI44"/>
    <mergeCell ref="F34:J35"/>
    <mergeCell ref="O34:S35"/>
    <mergeCell ref="F38:J39"/>
    <mergeCell ref="O38:S39"/>
    <mergeCell ref="AB34:AD36"/>
    <mergeCell ref="L36:N37"/>
    <mergeCell ref="AB38:AI41"/>
    <mergeCell ref="F36:J36"/>
    <mergeCell ref="O36:S36"/>
    <mergeCell ref="F40:J40"/>
    <mergeCell ref="O40:S40"/>
    <mergeCell ref="F51:BG51"/>
    <mergeCell ref="AB42:AD44"/>
    <mergeCell ref="AR42:AS44"/>
    <mergeCell ref="X20:AA22"/>
    <mergeCell ref="AF20:AI22"/>
    <mergeCell ref="O16:S17"/>
    <mergeCell ref="F12:J13"/>
    <mergeCell ref="L20:N21"/>
    <mergeCell ref="AT20:AT22"/>
    <mergeCell ref="AE20:AE22"/>
    <mergeCell ref="AR20:AS22"/>
    <mergeCell ref="AJ38:AL40"/>
    <mergeCell ref="L22:N23"/>
    <mergeCell ref="AJ20:AQ23"/>
    <mergeCell ref="AR30:AY31"/>
    <mergeCell ref="O24:S25"/>
    <mergeCell ref="T24:V26"/>
    <mergeCell ref="AJ34:AL36"/>
    <mergeCell ref="L40:N41"/>
    <mergeCell ref="AF34:AI36"/>
    <mergeCell ref="X38:AA40"/>
    <mergeCell ref="T34:AA37"/>
    <mergeCell ref="T20:V22"/>
    <mergeCell ref="AB20:AD22"/>
    <mergeCell ref="O46:S47"/>
    <mergeCell ref="T46:V48"/>
    <mergeCell ref="BD48:BG49"/>
    <mergeCell ref="AJ42:AQ45"/>
    <mergeCell ref="BA44:BC45"/>
    <mergeCell ref="BA42:BC43"/>
    <mergeCell ref="BD44:BG45"/>
    <mergeCell ref="BA48:BC49"/>
    <mergeCell ref="AU42:AY44"/>
    <mergeCell ref="AJ46:AL48"/>
    <mergeCell ref="AZ46:AZ47"/>
    <mergeCell ref="AE46:AE48"/>
    <mergeCell ref="BD42:BG43"/>
    <mergeCell ref="BA36:BC37"/>
    <mergeCell ref="AZ32:BA33"/>
    <mergeCell ref="BB30:BG31"/>
    <mergeCell ref="BB32:BG33"/>
    <mergeCell ref="BD34:BG35"/>
    <mergeCell ref="BD40:BG41"/>
    <mergeCell ref="BA38:BC39"/>
    <mergeCell ref="BD38:BG39"/>
    <mergeCell ref="BA34:BC35"/>
    <mergeCell ref="BD36:BG37"/>
    <mergeCell ref="BA40:BC41"/>
    <mergeCell ref="AZ30:AZ31"/>
    <mergeCell ref="AZ34:AZ35"/>
    <mergeCell ref="AZ36:AZ37"/>
    <mergeCell ref="BD12:BG13"/>
    <mergeCell ref="AZ10:BA11"/>
    <mergeCell ref="AU20:AY22"/>
    <mergeCell ref="BB10:BG11"/>
    <mergeCell ref="BA12:BC13"/>
    <mergeCell ref="BD14:BG15"/>
    <mergeCell ref="BB8:BG9"/>
    <mergeCell ref="BA26:BC27"/>
    <mergeCell ref="BD26:BG27"/>
    <mergeCell ref="BD24:BG25"/>
    <mergeCell ref="BD16:BG17"/>
    <mergeCell ref="BD18:BG19"/>
    <mergeCell ref="BD20:BG21"/>
    <mergeCell ref="BD22:BG23"/>
    <mergeCell ref="AZ22:AZ23"/>
    <mergeCell ref="AZ24:AZ25"/>
    <mergeCell ref="BA20:BC21"/>
    <mergeCell ref="BA22:BC23"/>
    <mergeCell ref="BA24:BC25"/>
    <mergeCell ref="BA16:BC17"/>
    <mergeCell ref="BA18:BC19"/>
    <mergeCell ref="BA14:BC15"/>
    <mergeCell ref="X16:AA18"/>
    <mergeCell ref="AT12:AT14"/>
    <mergeCell ref="AT16:AT18"/>
    <mergeCell ref="AE12:AE14"/>
    <mergeCell ref="AZ26:AZ27"/>
    <mergeCell ref="T12:AA15"/>
    <mergeCell ref="AJ12:AL14"/>
    <mergeCell ref="AR12:AS14"/>
    <mergeCell ref="AU12:AY14"/>
    <mergeCell ref="AF12:AI14"/>
    <mergeCell ref="AN12:AQ14"/>
    <mergeCell ref="AJ24:AL26"/>
    <mergeCell ref="AR24:AY27"/>
    <mergeCell ref="AB16:AI19"/>
    <mergeCell ref="AZ16:AZ17"/>
    <mergeCell ref="AZ18:AZ19"/>
    <mergeCell ref="AZ20:AZ21"/>
    <mergeCell ref="X24:AA26"/>
    <mergeCell ref="AF24:AI26"/>
    <mergeCell ref="T8:AA9"/>
    <mergeCell ref="AB8:AI9"/>
    <mergeCell ref="AJ8:AQ9"/>
    <mergeCell ref="AR8:AY9"/>
    <mergeCell ref="T10:AA11"/>
    <mergeCell ref="AB10:AI11"/>
    <mergeCell ref="AJ10:AQ11"/>
    <mergeCell ref="AR10:AY11"/>
    <mergeCell ref="C12:E13"/>
    <mergeCell ref="L12:N13"/>
    <mergeCell ref="C8:S11"/>
    <mergeCell ref="O12:S13"/>
    <mergeCell ref="AB12:AD14"/>
    <mergeCell ref="AM12:AM14"/>
    <mergeCell ref="C14:E15"/>
    <mergeCell ref="L14:N15"/>
    <mergeCell ref="AR16:AS18"/>
    <mergeCell ref="C40:E41"/>
    <mergeCell ref="C34:E35"/>
    <mergeCell ref="L34:N35"/>
    <mergeCell ref="F5:BG7"/>
    <mergeCell ref="C1:BG2"/>
    <mergeCell ref="AZ38:AZ39"/>
    <mergeCell ref="AZ40:AZ41"/>
    <mergeCell ref="AZ42:AZ43"/>
    <mergeCell ref="AE34:AE36"/>
    <mergeCell ref="AZ8:AZ9"/>
    <mergeCell ref="AZ12:AZ13"/>
    <mergeCell ref="AZ14:AZ15"/>
    <mergeCell ref="T32:AA33"/>
    <mergeCell ref="AB32:AI33"/>
    <mergeCell ref="AJ32:AQ33"/>
    <mergeCell ref="AR32:AY33"/>
    <mergeCell ref="C30:S33"/>
    <mergeCell ref="C24:E25"/>
    <mergeCell ref="L24:N25"/>
    <mergeCell ref="C26:E27"/>
    <mergeCell ref="T30:AA31"/>
    <mergeCell ref="C42:E43"/>
    <mergeCell ref="L42:N43"/>
    <mergeCell ref="AB24:AD26"/>
    <mergeCell ref="C29:AX29"/>
    <mergeCell ref="O44:S44"/>
    <mergeCell ref="AM38:AM40"/>
    <mergeCell ref="AN16:AQ18"/>
    <mergeCell ref="AN24:AQ26"/>
    <mergeCell ref="AN34:AQ36"/>
    <mergeCell ref="AN38:AQ40"/>
    <mergeCell ref="AE42:AE44"/>
    <mergeCell ref="AE24:AE26"/>
    <mergeCell ref="AB30:AI31"/>
    <mergeCell ref="AJ30:AQ31"/>
    <mergeCell ref="AJ16:AL18"/>
    <mergeCell ref="C38:E39"/>
    <mergeCell ref="L38:N39"/>
    <mergeCell ref="AT34:AT36"/>
    <mergeCell ref="AT38:AT40"/>
    <mergeCell ref="AT42:AT44"/>
    <mergeCell ref="AM34:AM36"/>
    <mergeCell ref="AU34:AY36"/>
    <mergeCell ref="AR34:AS36"/>
    <mergeCell ref="AM16:AM18"/>
    <mergeCell ref="AM24:AM26"/>
    <mergeCell ref="AU16:AY18"/>
    <mergeCell ref="B12:B13"/>
    <mergeCell ref="B16:B17"/>
    <mergeCell ref="B20:B21"/>
    <mergeCell ref="B24:B25"/>
    <mergeCell ref="B34:B35"/>
    <mergeCell ref="B38:B39"/>
    <mergeCell ref="B42:B43"/>
    <mergeCell ref="W16:W18"/>
    <mergeCell ref="W20:W22"/>
    <mergeCell ref="W24:W26"/>
    <mergeCell ref="W38:W40"/>
    <mergeCell ref="W42:W44"/>
    <mergeCell ref="C16:E17"/>
    <mergeCell ref="L16:N17"/>
    <mergeCell ref="T16:V18"/>
    <mergeCell ref="C18:E19"/>
    <mergeCell ref="L18:N19"/>
    <mergeCell ref="L26:N27"/>
    <mergeCell ref="F24:J25"/>
    <mergeCell ref="O26:S26"/>
    <mergeCell ref="K12:K13"/>
    <mergeCell ref="K16:K17"/>
    <mergeCell ref="K20:K21"/>
    <mergeCell ref="K24:K25"/>
    <mergeCell ref="K34:K35"/>
    <mergeCell ref="K38:K39"/>
    <mergeCell ref="K42:K43"/>
    <mergeCell ref="K46:K47"/>
    <mergeCell ref="C20:E21"/>
    <mergeCell ref="C36:E37"/>
    <mergeCell ref="F16:J17"/>
    <mergeCell ref="C22:E23"/>
    <mergeCell ref="C46:E47"/>
    <mergeCell ref="F46:J47"/>
    <mergeCell ref="AZ77:BB79"/>
    <mergeCell ref="AT64:BG67"/>
    <mergeCell ref="O88:T91"/>
    <mergeCell ref="C44:E45"/>
    <mergeCell ref="L44:N45"/>
    <mergeCell ref="F44:J44"/>
    <mergeCell ref="AZ48:AZ49"/>
    <mergeCell ref="AM46:AM48"/>
    <mergeCell ref="X46:AA48"/>
    <mergeCell ref="AF46:AI48"/>
    <mergeCell ref="AN46:AQ48"/>
    <mergeCell ref="C48:E49"/>
    <mergeCell ref="L48:N49"/>
    <mergeCell ref="S52:AZ54"/>
    <mergeCell ref="BA46:BC47"/>
    <mergeCell ref="BD46:BG47"/>
    <mergeCell ref="AR46:AY49"/>
    <mergeCell ref="A52:O55"/>
    <mergeCell ref="Z72:AA74"/>
    <mergeCell ref="B46:B47"/>
    <mergeCell ref="W46:W48"/>
    <mergeCell ref="L46:N47"/>
    <mergeCell ref="AZ44:AZ45"/>
    <mergeCell ref="AB46:AD48"/>
    <mergeCell ref="F3:K4"/>
    <mergeCell ref="O3:BG4"/>
    <mergeCell ref="O62:T65"/>
    <mergeCell ref="O69:T72"/>
    <mergeCell ref="O75:T78"/>
    <mergeCell ref="O82:T85"/>
    <mergeCell ref="Z59:AA61"/>
    <mergeCell ref="O56:T59"/>
    <mergeCell ref="O14:S14"/>
    <mergeCell ref="F18:J18"/>
    <mergeCell ref="O18:S18"/>
    <mergeCell ref="F22:J22"/>
    <mergeCell ref="O22:S22"/>
    <mergeCell ref="O20:S21"/>
    <mergeCell ref="F20:J21"/>
    <mergeCell ref="F48:J48"/>
    <mergeCell ref="O48:S48"/>
    <mergeCell ref="BC79:BE80"/>
    <mergeCell ref="F26:J26"/>
    <mergeCell ref="F14:J14"/>
    <mergeCell ref="AE65:AF68"/>
    <mergeCell ref="AJ79:AL82"/>
    <mergeCell ref="AS74:AY77"/>
    <mergeCell ref="AS80:AY83"/>
    <mergeCell ref="AB61:AE62"/>
    <mergeCell ref="AB74:AE75"/>
    <mergeCell ref="AG93:AJ94"/>
    <mergeCell ref="AG67:AL68"/>
    <mergeCell ref="AM81:AP82"/>
    <mergeCell ref="O95:T98"/>
    <mergeCell ref="O101:T104"/>
    <mergeCell ref="Z85:AA87"/>
    <mergeCell ref="Z98:AA100"/>
    <mergeCell ref="AB100:AE101"/>
    <mergeCell ref="AB87:AE88"/>
    <mergeCell ref="AE91:AF94"/>
  </mergeCells>
  <phoneticPr fontId="20"/>
  <pageMargins left="0" right="0" top="0" bottom="0" header="0.31496062992125984" footer="0.31496062992125984"/>
  <pageSetup paperSize="9" scale="99" orientation="portrait" horizontalDpi="4294967294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6"/>
  <dimension ref="A1:Z512"/>
  <sheetViews>
    <sheetView topLeftCell="A475" zoomScaleSheetLayoutView="100" workbookViewId="0">
      <selection activeCell="O475" sqref="A1:O65536"/>
    </sheetView>
  </sheetViews>
  <sheetFormatPr defaultColWidth="16.125" defaultRowHeight="13.5" customHeight="1"/>
  <cols>
    <col min="1" max="1" width="8" style="65" customWidth="1"/>
    <col min="2" max="2" width="6" style="65" customWidth="1"/>
    <col min="3" max="9" width="1.375" style="65" hidden="1" customWidth="1"/>
    <col min="10" max="11" width="1.375" style="73" hidden="1" customWidth="1"/>
    <col min="12" max="15" width="1.375" style="65" hidden="1" customWidth="1"/>
    <col min="16" max="19" width="4.75" style="65" customWidth="1"/>
    <col min="20" max="16384" width="16.125" style="65"/>
  </cols>
  <sheetData>
    <row r="1" spans="1:13">
      <c r="B1" s="1031" t="s">
        <v>532</v>
      </c>
      <c r="C1" s="1031"/>
      <c r="D1" s="1032" t="s">
        <v>533</v>
      </c>
      <c r="E1" s="1032"/>
      <c r="F1" s="1032"/>
      <c r="G1" s="1032"/>
      <c r="H1" s="65" t="s">
        <v>30</v>
      </c>
      <c r="I1" s="1035" t="s">
        <v>31</v>
      </c>
      <c r="J1" s="1035"/>
      <c r="K1" s="1035"/>
      <c r="L1" s="67"/>
    </row>
    <row r="2" spans="1:13">
      <c r="B2" s="1031"/>
      <c r="C2" s="1031"/>
      <c r="D2" s="1032"/>
      <c r="E2" s="1032"/>
      <c r="F2" s="1032"/>
      <c r="G2" s="1032"/>
      <c r="H2" s="68">
        <f>COUNTIF($M$5:$M$22,"東近江市")</f>
        <v>1</v>
      </c>
      <c r="J2" s="65"/>
      <c r="K2" s="65"/>
      <c r="L2" s="67"/>
    </row>
    <row r="3" spans="1:13">
      <c r="B3" s="69" t="s">
        <v>534</v>
      </c>
      <c r="C3" s="69"/>
      <c r="D3" s="70" t="s">
        <v>32</v>
      </c>
      <c r="F3" s="67"/>
      <c r="I3" s="1034">
        <f>H2/COUNTA(M5:M24)</f>
        <v>0.05</v>
      </c>
      <c r="J3" s="1034"/>
      <c r="K3" s="1034"/>
      <c r="L3" s="67"/>
    </row>
    <row r="4" spans="1:13">
      <c r="B4" s="1037" t="s">
        <v>535</v>
      </c>
      <c r="C4" s="1037"/>
      <c r="D4" s="65" t="s">
        <v>33</v>
      </c>
      <c r="F4" s="67"/>
      <c r="G4" s="65" t="str">
        <f>B4&amp;C4</f>
        <v>アビックＢＢ</v>
      </c>
      <c r="K4" s="74" t="str">
        <f>IF(J4="","",(2012-J4))</f>
        <v/>
      </c>
      <c r="L4" s="67"/>
    </row>
    <row r="5" spans="1:13">
      <c r="A5" s="65" t="s">
        <v>536</v>
      </c>
      <c r="B5" s="69" t="s">
        <v>537</v>
      </c>
      <c r="C5" s="69" t="s">
        <v>538</v>
      </c>
      <c r="D5" s="65" t="str">
        <f>$B$3</f>
        <v>アビック</v>
      </c>
      <c r="F5" s="67" t="str">
        <f>A5</f>
        <v>あ０１</v>
      </c>
      <c r="G5" s="65" t="str">
        <f>B5&amp;C5</f>
        <v>水野圭補</v>
      </c>
      <c r="H5" s="75" t="str">
        <f>$B$4</f>
        <v>アビックＢＢ</v>
      </c>
      <c r="I5" s="75" t="s">
        <v>34</v>
      </c>
      <c r="J5" s="76">
        <v>1973</v>
      </c>
      <c r="K5" s="74">
        <f t="shared" ref="K5:K26" si="0">IF(J5="","",(2019-J5))</f>
        <v>46</v>
      </c>
      <c r="L5" s="67" t="str">
        <f t="shared" ref="L5:L26" si="1">IF(G5="","",IF(COUNTIF($G$6:$G$495,G5)&gt;1,"2重登録","OK"))</f>
        <v>OK</v>
      </c>
      <c r="M5" s="69" t="s">
        <v>539</v>
      </c>
    </row>
    <row r="6" spans="1:13">
      <c r="A6" s="65" t="s">
        <v>531</v>
      </c>
      <c r="B6" s="65" t="s">
        <v>540</v>
      </c>
      <c r="C6" s="65" t="s">
        <v>541</v>
      </c>
      <c r="D6" s="65" t="str">
        <f t="shared" ref="D6:D26" si="2">$B$3</f>
        <v>アビック</v>
      </c>
      <c r="F6" s="65" t="str">
        <f>A6</f>
        <v>あ０２</v>
      </c>
      <c r="G6" s="65" t="str">
        <f>B6&amp;C6</f>
        <v>青木重之</v>
      </c>
      <c r="H6" s="75" t="str">
        <f t="shared" ref="H6:H26" si="3">$B$4</f>
        <v>アビックＢＢ</v>
      </c>
      <c r="I6" s="75" t="s">
        <v>34</v>
      </c>
      <c r="J6" s="73">
        <v>1971</v>
      </c>
      <c r="K6" s="74">
        <f t="shared" si="0"/>
        <v>48</v>
      </c>
      <c r="L6" s="67" t="str">
        <f t="shared" si="1"/>
        <v>OK</v>
      </c>
      <c r="M6" s="69" t="s">
        <v>500</v>
      </c>
    </row>
    <row r="7" spans="1:13">
      <c r="A7" s="65" t="s">
        <v>542</v>
      </c>
      <c r="B7" s="69" t="s">
        <v>808</v>
      </c>
      <c r="C7" s="69" t="s">
        <v>809</v>
      </c>
      <c r="D7" s="65" t="str">
        <f t="shared" si="2"/>
        <v>アビック</v>
      </c>
      <c r="F7" s="67" t="str">
        <f>A7</f>
        <v>あ０３</v>
      </c>
      <c r="G7" s="65" t="str">
        <f>B7&amp;C7</f>
        <v>川上龍介</v>
      </c>
      <c r="H7" s="75" t="str">
        <f t="shared" si="3"/>
        <v>アビックＢＢ</v>
      </c>
      <c r="I7" s="75" t="s">
        <v>34</v>
      </c>
      <c r="J7" s="76">
        <v>1976</v>
      </c>
      <c r="K7" s="74">
        <f t="shared" si="0"/>
        <v>43</v>
      </c>
      <c r="L7" s="67" t="str">
        <f t="shared" si="1"/>
        <v>OK</v>
      </c>
      <c r="M7" s="69" t="s">
        <v>500</v>
      </c>
    </row>
    <row r="8" spans="1:13">
      <c r="A8" s="65" t="s">
        <v>544</v>
      </c>
      <c r="B8" s="69" t="s">
        <v>498</v>
      </c>
      <c r="C8" s="69" t="s">
        <v>545</v>
      </c>
      <c r="D8" s="65" t="str">
        <f t="shared" si="2"/>
        <v>アビック</v>
      </c>
      <c r="F8" s="67" t="str">
        <f t="shared" ref="F8:F24" si="4">A8</f>
        <v>あ０４</v>
      </c>
      <c r="G8" s="65" t="str">
        <f t="shared" ref="G8:G26" si="5">B8&amp;C8</f>
        <v>佐藤政之</v>
      </c>
      <c r="H8" s="75" t="str">
        <f t="shared" si="3"/>
        <v>アビックＢＢ</v>
      </c>
      <c r="I8" s="75" t="s">
        <v>34</v>
      </c>
      <c r="J8" s="76">
        <v>1972</v>
      </c>
      <c r="K8" s="74">
        <f t="shared" si="0"/>
        <v>47</v>
      </c>
      <c r="L8" s="67" t="str">
        <f t="shared" si="1"/>
        <v>OK</v>
      </c>
      <c r="M8" s="69" t="s">
        <v>543</v>
      </c>
    </row>
    <row r="9" spans="1:13">
      <c r="A9" s="65" t="s">
        <v>546</v>
      </c>
      <c r="B9" s="69" t="s">
        <v>547</v>
      </c>
      <c r="C9" s="69" t="s">
        <v>810</v>
      </c>
      <c r="D9" s="65" t="str">
        <f t="shared" si="2"/>
        <v>アビック</v>
      </c>
      <c r="F9" s="67" t="str">
        <f t="shared" si="4"/>
        <v>あ０５</v>
      </c>
      <c r="G9" s="65" t="str">
        <f t="shared" si="5"/>
        <v>中村亨</v>
      </c>
      <c r="H9" s="75" t="str">
        <f t="shared" si="3"/>
        <v>アビックＢＢ</v>
      </c>
      <c r="I9" s="75" t="s">
        <v>34</v>
      </c>
      <c r="J9" s="76">
        <v>1969</v>
      </c>
      <c r="K9" s="74">
        <f t="shared" si="0"/>
        <v>50</v>
      </c>
      <c r="L9" s="67" t="str">
        <f t="shared" si="1"/>
        <v>OK</v>
      </c>
      <c r="M9" s="69" t="s">
        <v>543</v>
      </c>
    </row>
    <row r="10" spans="1:13">
      <c r="A10" s="65" t="s">
        <v>548</v>
      </c>
      <c r="B10" s="69" t="s">
        <v>549</v>
      </c>
      <c r="C10" s="69" t="s">
        <v>550</v>
      </c>
      <c r="D10" s="65" t="str">
        <f t="shared" si="2"/>
        <v>アビック</v>
      </c>
      <c r="F10" s="67" t="str">
        <f t="shared" si="4"/>
        <v>あ０６</v>
      </c>
      <c r="G10" s="65" t="str">
        <f t="shared" si="5"/>
        <v>谷崎真也</v>
      </c>
      <c r="H10" s="75" t="str">
        <f t="shared" si="3"/>
        <v>アビックＢＢ</v>
      </c>
      <c r="I10" s="75" t="s">
        <v>34</v>
      </c>
      <c r="J10" s="76">
        <v>1972</v>
      </c>
      <c r="K10" s="74">
        <f t="shared" si="0"/>
        <v>47</v>
      </c>
      <c r="L10" s="67" t="str">
        <f t="shared" si="1"/>
        <v>OK</v>
      </c>
      <c r="M10" s="69" t="s">
        <v>551</v>
      </c>
    </row>
    <row r="11" spans="1:13">
      <c r="A11" s="65" t="s">
        <v>552</v>
      </c>
      <c r="B11" s="69" t="s">
        <v>553</v>
      </c>
      <c r="C11" s="69" t="s">
        <v>554</v>
      </c>
      <c r="D11" s="65" t="str">
        <f t="shared" si="2"/>
        <v>アビック</v>
      </c>
      <c r="F11" s="67" t="str">
        <f t="shared" si="4"/>
        <v>あ０７</v>
      </c>
      <c r="G11" s="65" t="str">
        <f t="shared" si="5"/>
        <v>齋田至</v>
      </c>
      <c r="H11" s="75" t="str">
        <f t="shared" si="3"/>
        <v>アビックＢＢ</v>
      </c>
      <c r="I11" s="75" t="s">
        <v>34</v>
      </c>
      <c r="J11" s="76">
        <v>1970</v>
      </c>
      <c r="K11" s="74">
        <f t="shared" si="0"/>
        <v>49</v>
      </c>
      <c r="L11" s="67" t="str">
        <f t="shared" si="1"/>
        <v>OK</v>
      </c>
      <c r="M11" s="69" t="s">
        <v>539</v>
      </c>
    </row>
    <row r="12" spans="1:13">
      <c r="A12" s="65" t="s">
        <v>555</v>
      </c>
      <c r="B12" s="77" t="s">
        <v>553</v>
      </c>
      <c r="C12" s="77" t="s">
        <v>556</v>
      </c>
      <c r="D12" s="65" t="str">
        <f t="shared" si="2"/>
        <v>アビック</v>
      </c>
      <c r="F12" s="67" t="str">
        <f t="shared" si="4"/>
        <v>あ０８</v>
      </c>
      <c r="G12" s="65" t="str">
        <f t="shared" si="5"/>
        <v>齋田優子</v>
      </c>
      <c r="H12" s="75" t="str">
        <f t="shared" si="3"/>
        <v>アビックＢＢ</v>
      </c>
      <c r="I12" s="78" t="s">
        <v>499</v>
      </c>
      <c r="J12" s="76">
        <v>1970</v>
      </c>
      <c r="K12" s="74">
        <f t="shared" si="0"/>
        <v>49</v>
      </c>
      <c r="L12" s="67" t="str">
        <f t="shared" si="1"/>
        <v>OK</v>
      </c>
      <c r="M12" s="69" t="s">
        <v>539</v>
      </c>
    </row>
    <row r="13" spans="1:13">
      <c r="A13" s="65" t="s">
        <v>557</v>
      </c>
      <c r="B13" s="69" t="s">
        <v>558</v>
      </c>
      <c r="C13" s="69" t="s">
        <v>811</v>
      </c>
      <c r="D13" s="65" t="str">
        <f t="shared" si="2"/>
        <v>アビック</v>
      </c>
      <c r="F13" s="67" t="str">
        <f t="shared" si="4"/>
        <v>あ０９</v>
      </c>
      <c r="G13" s="65" t="str">
        <f t="shared" si="5"/>
        <v>平居崇</v>
      </c>
      <c r="H13" s="75" t="str">
        <f t="shared" si="3"/>
        <v>アビックＢＢ</v>
      </c>
      <c r="I13" s="75" t="s">
        <v>34</v>
      </c>
      <c r="J13" s="76">
        <v>1972</v>
      </c>
      <c r="K13" s="74">
        <f t="shared" si="0"/>
        <v>47</v>
      </c>
      <c r="L13" s="67" t="str">
        <f t="shared" si="1"/>
        <v>OK</v>
      </c>
      <c r="M13" s="69" t="s">
        <v>559</v>
      </c>
    </row>
    <row r="14" spans="1:13">
      <c r="A14" s="65" t="s">
        <v>560</v>
      </c>
      <c r="B14" s="69" t="s">
        <v>812</v>
      </c>
      <c r="C14" s="69" t="s">
        <v>813</v>
      </c>
      <c r="D14" s="65" t="str">
        <f t="shared" si="2"/>
        <v>アビック</v>
      </c>
      <c r="F14" s="67" t="str">
        <f t="shared" si="4"/>
        <v>あ１０</v>
      </c>
      <c r="G14" s="65" t="str">
        <f t="shared" si="5"/>
        <v>大林弘典</v>
      </c>
      <c r="H14" s="75" t="str">
        <f t="shared" si="3"/>
        <v>アビックＢＢ</v>
      </c>
      <c r="I14" s="75" t="s">
        <v>34</v>
      </c>
      <c r="J14" s="76">
        <v>1989</v>
      </c>
      <c r="K14" s="74">
        <f t="shared" si="0"/>
        <v>30</v>
      </c>
      <c r="L14" s="67" t="str">
        <f t="shared" si="1"/>
        <v>OK</v>
      </c>
      <c r="M14" s="69" t="s">
        <v>501</v>
      </c>
    </row>
    <row r="15" spans="1:13">
      <c r="A15" s="65" t="s">
        <v>561</v>
      </c>
      <c r="B15" s="77" t="s">
        <v>562</v>
      </c>
      <c r="C15" s="77" t="s">
        <v>563</v>
      </c>
      <c r="D15" s="65" t="str">
        <f t="shared" si="2"/>
        <v>アビック</v>
      </c>
      <c r="F15" s="67" t="str">
        <f t="shared" si="4"/>
        <v>あ１１</v>
      </c>
      <c r="G15" s="65" t="str">
        <f t="shared" si="5"/>
        <v>野上恵梨子</v>
      </c>
      <c r="H15" s="75" t="str">
        <f t="shared" si="3"/>
        <v>アビックＢＢ</v>
      </c>
      <c r="I15" s="78" t="s">
        <v>499</v>
      </c>
      <c r="J15" s="76">
        <v>1987</v>
      </c>
      <c r="K15" s="74">
        <f t="shared" si="0"/>
        <v>32</v>
      </c>
      <c r="L15" s="67" t="str">
        <f t="shared" si="1"/>
        <v>OK</v>
      </c>
      <c r="M15" s="69" t="s">
        <v>564</v>
      </c>
    </row>
    <row r="16" spans="1:13">
      <c r="A16" s="65" t="s">
        <v>565</v>
      </c>
      <c r="B16" s="77" t="s">
        <v>566</v>
      </c>
      <c r="C16" s="77" t="s">
        <v>567</v>
      </c>
      <c r="D16" s="65" t="str">
        <f t="shared" si="2"/>
        <v>アビック</v>
      </c>
      <c r="F16" s="67" t="str">
        <f t="shared" si="4"/>
        <v>あ１２</v>
      </c>
      <c r="G16" s="65" t="str">
        <f t="shared" si="5"/>
        <v>西山抄千代</v>
      </c>
      <c r="H16" s="75" t="str">
        <f t="shared" si="3"/>
        <v>アビックＢＢ</v>
      </c>
      <c r="I16" s="78" t="s">
        <v>499</v>
      </c>
      <c r="J16" s="76">
        <v>1972</v>
      </c>
      <c r="K16" s="74">
        <f t="shared" si="0"/>
        <v>47</v>
      </c>
      <c r="L16" s="67" t="str">
        <f t="shared" si="1"/>
        <v>OK</v>
      </c>
      <c r="M16" s="69" t="s">
        <v>568</v>
      </c>
    </row>
    <row r="17" spans="1:17">
      <c r="A17" s="65" t="s">
        <v>569</v>
      </c>
      <c r="B17" s="77" t="s">
        <v>570</v>
      </c>
      <c r="C17" s="77" t="s">
        <v>571</v>
      </c>
      <c r="D17" s="65" t="str">
        <f t="shared" si="2"/>
        <v>アビック</v>
      </c>
      <c r="F17" s="67" t="str">
        <f t="shared" si="4"/>
        <v>あ１３</v>
      </c>
      <c r="G17" s="65" t="str">
        <f t="shared" si="5"/>
        <v>三原啓子</v>
      </c>
      <c r="H17" s="75" t="str">
        <f t="shared" si="3"/>
        <v>アビックＢＢ</v>
      </c>
      <c r="I17" s="78" t="s">
        <v>499</v>
      </c>
      <c r="J17" s="76">
        <v>1964</v>
      </c>
      <c r="K17" s="74">
        <f t="shared" si="0"/>
        <v>55</v>
      </c>
      <c r="L17" s="67" t="str">
        <f t="shared" si="1"/>
        <v>OK</v>
      </c>
      <c r="M17" s="69" t="s">
        <v>539</v>
      </c>
    </row>
    <row r="18" spans="1:17">
      <c r="A18" s="65" t="s">
        <v>572</v>
      </c>
      <c r="B18" s="69" t="s">
        <v>573</v>
      </c>
      <c r="C18" s="69" t="s">
        <v>574</v>
      </c>
      <c r="D18" s="65" t="str">
        <f t="shared" si="2"/>
        <v>アビック</v>
      </c>
      <c r="F18" s="67" t="str">
        <f t="shared" si="4"/>
        <v>あ１４</v>
      </c>
      <c r="G18" s="65" t="str">
        <f t="shared" si="5"/>
        <v>落合良弘</v>
      </c>
      <c r="H18" s="75" t="str">
        <f t="shared" si="3"/>
        <v>アビックＢＢ</v>
      </c>
      <c r="I18" s="75" t="s">
        <v>34</v>
      </c>
      <c r="J18" s="76">
        <v>1968</v>
      </c>
      <c r="K18" s="74">
        <f t="shared" si="0"/>
        <v>51</v>
      </c>
      <c r="L18" s="67" t="str">
        <f t="shared" si="1"/>
        <v>OK</v>
      </c>
      <c r="M18" s="69" t="s">
        <v>501</v>
      </c>
    </row>
    <row r="19" spans="1:17" customFormat="1">
      <c r="A19" s="65" t="s">
        <v>453</v>
      </c>
      <c r="B19" s="69" t="s">
        <v>575</v>
      </c>
      <c r="C19" s="69" t="s">
        <v>814</v>
      </c>
      <c r="D19" s="65" t="str">
        <f t="shared" si="2"/>
        <v>アビック</v>
      </c>
      <c r="E19" s="65"/>
      <c r="F19" s="67" t="str">
        <f t="shared" si="4"/>
        <v>あ１５</v>
      </c>
      <c r="G19" s="65" t="str">
        <f t="shared" si="5"/>
        <v>杉原徹</v>
      </c>
      <c r="H19" s="75" t="str">
        <f t="shared" si="3"/>
        <v>アビックＢＢ</v>
      </c>
      <c r="I19" s="75" t="s">
        <v>34</v>
      </c>
      <c r="J19" s="76">
        <v>1990</v>
      </c>
      <c r="K19" s="74">
        <f t="shared" si="0"/>
        <v>29</v>
      </c>
      <c r="L19" s="67" t="str">
        <f t="shared" si="1"/>
        <v>OK</v>
      </c>
      <c r="M19" s="69" t="s">
        <v>539</v>
      </c>
    </row>
    <row r="20" spans="1:17" customFormat="1">
      <c r="A20" s="65" t="s">
        <v>576</v>
      </c>
      <c r="B20" s="79" t="s">
        <v>577</v>
      </c>
      <c r="C20" s="79" t="s">
        <v>578</v>
      </c>
      <c r="D20" s="65" t="str">
        <f t="shared" si="2"/>
        <v>アビック</v>
      </c>
      <c r="E20" s="65"/>
      <c r="F20" s="65" t="str">
        <f t="shared" si="4"/>
        <v>あ１６</v>
      </c>
      <c r="G20" s="65" t="str">
        <f t="shared" si="5"/>
        <v>澤村直子</v>
      </c>
      <c r="H20" s="75" t="str">
        <f t="shared" si="3"/>
        <v>アビックＢＢ</v>
      </c>
      <c r="I20" s="78" t="s">
        <v>499</v>
      </c>
      <c r="J20" s="65">
        <v>1967</v>
      </c>
      <c r="K20" s="65">
        <f t="shared" si="0"/>
        <v>52</v>
      </c>
      <c r="L20" s="65" t="str">
        <f t="shared" si="1"/>
        <v>OK</v>
      </c>
      <c r="M20" s="79" t="s">
        <v>455</v>
      </c>
      <c r="N20" s="80"/>
    </row>
    <row r="21" spans="1:17" customFormat="1">
      <c r="A21" s="50" t="s">
        <v>579</v>
      </c>
      <c r="B21" s="51" t="s">
        <v>815</v>
      </c>
      <c r="C21" s="51" t="s">
        <v>693</v>
      </c>
      <c r="D21" s="65" t="str">
        <f t="shared" si="2"/>
        <v>アビック</v>
      </c>
      <c r="E21" s="65"/>
      <c r="F21" s="50" t="str">
        <f t="shared" si="4"/>
        <v>あ１７</v>
      </c>
      <c r="G21" s="50" t="str">
        <f t="shared" si="5"/>
        <v>浅井純子</v>
      </c>
      <c r="H21" s="75" t="str">
        <f t="shared" si="3"/>
        <v>アビックＢＢ</v>
      </c>
      <c r="I21" s="78" t="s">
        <v>499</v>
      </c>
      <c r="J21" s="52">
        <v>1958</v>
      </c>
      <c r="K21" s="52">
        <f t="shared" si="0"/>
        <v>61</v>
      </c>
      <c r="L21" s="53" t="str">
        <f t="shared" si="1"/>
        <v>OK</v>
      </c>
      <c r="M21" s="53" t="s">
        <v>539</v>
      </c>
    </row>
    <row r="22" spans="1:17" customFormat="1">
      <c r="A22" s="53" t="s">
        <v>580</v>
      </c>
      <c r="B22" s="51" t="s">
        <v>581</v>
      </c>
      <c r="C22" s="51" t="s">
        <v>582</v>
      </c>
      <c r="D22" s="65" t="str">
        <f t="shared" si="2"/>
        <v>アビック</v>
      </c>
      <c r="E22" s="65"/>
      <c r="F22" s="53" t="str">
        <f t="shared" si="4"/>
        <v>あ１８</v>
      </c>
      <c r="G22" s="53" t="str">
        <f t="shared" si="5"/>
        <v>治田沙映子</v>
      </c>
      <c r="H22" s="75" t="str">
        <f t="shared" si="3"/>
        <v>アビックＢＢ</v>
      </c>
      <c r="I22" s="78" t="s">
        <v>499</v>
      </c>
      <c r="J22" s="52">
        <v>1983</v>
      </c>
      <c r="K22" s="52">
        <f t="shared" si="0"/>
        <v>36</v>
      </c>
      <c r="L22" s="53" t="str">
        <f t="shared" si="1"/>
        <v>OK</v>
      </c>
      <c r="M22" s="53" t="s">
        <v>805</v>
      </c>
    </row>
    <row r="23" spans="1:17" customFormat="1">
      <c r="A23" s="65" t="s">
        <v>584</v>
      </c>
      <c r="B23" s="51" t="s">
        <v>585</v>
      </c>
      <c r="C23" s="51" t="s">
        <v>816</v>
      </c>
      <c r="D23" s="65" t="str">
        <f t="shared" si="2"/>
        <v>アビック</v>
      </c>
      <c r="E23" s="65"/>
      <c r="F23" s="53" t="str">
        <f t="shared" si="4"/>
        <v>あ１９</v>
      </c>
      <c r="G23" s="53" t="str">
        <f t="shared" si="5"/>
        <v>寺本恵</v>
      </c>
      <c r="H23" s="75" t="str">
        <f t="shared" si="3"/>
        <v>アビックＢＢ</v>
      </c>
      <c r="I23" s="78" t="s">
        <v>499</v>
      </c>
      <c r="J23" s="52">
        <v>1986</v>
      </c>
      <c r="K23" s="52">
        <f t="shared" si="0"/>
        <v>33</v>
      </c>
      <c r="L23" s="53" t="str">
        <f t="shared" si="1"/>
        <v>OK</v>
      </c>
      <c r="M23" s="53" t="s">
        <v>586</v>
      </c>
    </row>
    <row r="24" spans="1:17" customFormat="1">
      <c r="A24" s="65" t="s">
        <v>587</v>
      </c>
      <c r="B24" s="51" t="s">
        <v>588</v>
      </c>
      <c r="C24" s="51" t="s">
        <v>589</v>
      </c>
      <c r="D24" s="65" t="str">
        <f t="shared" si="2"/>
        <v>アビック</v>
      </c>
      <c r="E24" s="65"/>
      <c r="F24" s="53" t="str">
        <f t="shared" si="4"/>
        <v>あ２０</v>
      </c>
      <c r="G24" s="53" t="str">
        <f t="shared" si="5"/>
        <v>成宮まき</v>
      </c>
      <c r="H24" s="75" t="str">
        <f t="shared" si="3"/>
        <v>アビックＢＢ</v>
      </c>
      <c r="I24" s="78" t="s">
        <v>499</v>
      </c>
      <c r="J24" s="52">
        <v>1970</v>
      </c>
      <c r="K24" s="52">
        <f t="shared" si="0"/>
        <v>49</v>
      </c>
      <c r="L24" s="53" t="str">
        <f t="shared" si="1"/>
        <v>OK</v>
      </c>
      <c r="M24" s="69" t="s">
        <v>539</v>
      </c>
    </row>
    <row r="25" spans="1:17" customFormat="1">
      <c r="A25" s="65" t="s">
        <v>817</v>
      </c>
      <c r="B25" s="51" t="s">
        <v>818</v>
      </c>
      <c r="C25" s="51" t="s">
        <v>819</v>
      </c>
      <c r="D25" s="65" t="str">
        <f t="shared" si="2"/>
        <v>アビック</v>
      </c>
      <c r="E25" s="65"/>
      <c r="F25" s="53" t="str">
        <f>A25</f>
        <v>あ２１</v>
      </c>
      <c r="G25" s="53" t="str">
        <f t="shared" si="5"/>
        <v>鹿取あつみ</v>
      </c>
      <c r="H25" s="75" t="str">
        <f t="shared" si="3"/>
        <v>アビックＢＢ</v>
      </c>
      <c r="I25" s="78" t="s">
        <v>499</v>
      </c>
      <c r="J25" s="52">
        <v>1955</v>
      </c>
      <c r="K25" s="52">
        <f t="shared" si="0"/>
        <v>64</v>
      </c>
      <c r="L25" s="53" t="str">
        <f t="shared" si="1"/>
        <v>OK</v>
      </c>
      <c r="M25" s="69" t="s">
        <v>568</v>
      </c>
    </row>
    <row r="26" spans="1:17" customFormat="1">
      <c r="A26" s="65" t="s">
        <v>820</v>
      </c>
      <c r="B26" s="69" t="s">
        <v>547</v>
      </c>
      <c r="C26" s="69" t="s">
        <v>821</v>
      </c>
      <c r="D26" s="65" t="str">
        <f t="shared" si="2"/>
        <v>アビック</v>
      </c>
      <c r="E26" s="65"/>
      <c r="F26" s="67" t="str">
        <f>A26</f>
        <v>あ２２</v>
      </c>
      <c r="G26" s="65" t="str">
        <f t="shared" si="5"/>
        <v>中村憲生</v>
      </c>
      <c r="H26" s="75" t="str">
        <f t="shared" si="3"/>
        <v>アビックＢＢ</v>
      </c>
      <c r="I26" s="75" t="s">
        <v>34</v>
      </c>
      <c r="J26" s="76">
        <v>1965</v>
      </c>
      <c r="K26" s="74">
        <f t="shared" si="0"/>
        <v>54</v>
      </c>
      <c r="L26" s="67" t="str">
        <f t="shared" si="1"/>
        <v>OK</v>
      </c>
      <c r="M26" s="69" t="s">
        <v>539</v>
      </c>
    </row>
    <row r="27" spans="1:17" customFormat="1">
      <c r="A27" s="65"/>
      <c r="B27" s="69"/>
      <c r="C27" s="69"/>
      <c r="D27" s="65"/>
      <c r="F27" s="67"/>
      <c r="G27" s="65"/>
      <c r="H27" s="75"/>
      <c r="I27" s="75"/>
      <c r="J27" s="76"/>
      <c r="K27" s="74"/>
      <c r="L27" s="53" t="str">
        <f t="shared" ref="L27:L42" si="6">IF(G27="","",IF(COUNTIF($G$6:$G$505,G27)&gt;1,"2重登録","OK"))</f>
        <v/>
      </c>
      <c r="M27" s="69"/>
    </row>
    <row r="28" spans="1:17" s="1" customFormat="1">
      <c r="B28" s="54"/>
      <c r="C28" s="54"/>
      <c r="E28"/>
      <c r="K28" s="81"/>
      <c r="L28" s="53" t="str">
        <f t="shared" si="6"/>
        <v/>
      </c>
      <c r="Q28" s="82"/>
    </row>
    <row r="29" spans="1:17" s="63" customFormat="1">
      <c r="B29" s="2"/>
      <c r="C29" s="2"/>
      <c r="D29" s="1"/>
      <c r="E29" s="1"/>
      <c r="F29" s="1"/>
      <c r="G29" s="1"/>
      <c r="H29" s="1"/>
      <c r="I29" s="2"/>
      <c r="J29" s="1"/>
      <c r="K29" s="81"/>
      <c r="L29" s="53" t="str">
        <f t="shared" si="6"/>
        <v/>
      </c>
      <c r="M29" s="1"/>
      <c r="Q29" s="83"/>
    </row>
    <row r="30" spans="1:17" s="63" customFormat="1">
      <c r="I30" s="84"/>
      <c r="L30" s="53" t="str">
        <f t="shared" si="6"/>
        <v/>
      </c>
      <c r="Q30" s="83"/>
    </row>
    <row r="31" spans="1:17" customFormat="1">
      <c r="L31" s="53" t="str">
        <f t="shared" si="6"/>
        <v/>
      </c>
      <c r="Q31" s="83"/>
    </row>
    <row r="32" spans="1:17" s="63" customFormat="1">
      <c r="B32" s="84"/>
      <c r="C32" s="84"/>
      <c r="K32" s="74"/>
      <c r="L32" s="53" t="str">
        <f t="shared" si="6"/>
        <v/>
      </c>
      <c r="Q32" s="83"/>
    </row>
    <row r="33" spans="1:17" s="63" customFormat="1">
      <c r="B33" s="84"/>
      <c r="C33" s="84"/>
      <c r="K33" s="74"/>
      <c r="L33" s="53" t="str">
        <f t="shared" si="6"/>
        <v/>
      </c>
      <c r="Q33" s="83"/>
    </row>
    <row r="34" spans="1:17" s="63" customFormat="1">
      <c r="B34" s="84"/>
      <c r="C34" s="84"/>
      <c r="K34" s="74"/>
      <c r="L34" s="53" t="str">
        <f t="shared" si="6"/>
        <v/>
      </c>
      <c r="Q34" s="83"/>
    </row>
    <row r="35" spans="1:17" s="63" customFormat="1">
      <c r="B35" s="84"/>
      <c r="C35" s="84"/>
      <c r="G35" s="63">
        <v>240</v>
      </c>
      <c r="K35" s="74"/>
      <c r="L35" s="53" t="str">
        <f t="shared" si="6"/>
        <v>OK</v>
      </c>
      <c r="Q35" s="83"/>
    </row>
    <row r="36" spans="1:17" s="63" customFormat="1">
      <c r="B36" s="84"/>
      <c r="C36" s="84"/>
      <c r="K36" s="74"/>
      <c r="L36" s="53" t="str">
        <f t="shared" si="6"/>
        <v/>
      </c>
      <c r="Q36" s="83"/>
    </row>
    <row r="37" spans="1:17" s="63" customFormat="1">
      <c r="B37" s="84"/>
      <c r="C37" s="84"/>
      <c r="K37" s="74"/>
      <c r="L37" s="53" t="str">
        <f t="shared" si="6"/>
        <v/>
      </c>
      <c r="Q37" s="83"/>
    </row>
    <row r="38" spans="1:17" s="63" customFormat="1">
      <c r="B38" s="84"/>
      <c r="C38" s="84"/>
      <c r="K38" s="74"/>
      <c r="L38" s="53" t="str">
        <f t="shared" si="6"/>
        <v/>
      </c>
      <c r="Q38" s="83"/>
    </row>
    <row r="39" spans="1:17" s="63" customFormat="1">
      <c r="B39" s="84"/>
      <c r="C39" s="84"/>
      <c r="K39" s="74"/>
      <c r="L39" s="53" t="str">
        <f t="shared" si="6"/>
        <v/>
      </c>
      <c r="Q39" s="83"/>
    </row>
    <row r="40" spans="1:17" s="86" customFormat="1">
      <c r="A40" s="85"/>
      <c r="B40" s="83"/>
      <c r="C40" s="83"/>
      <c r="D40" s="85"/>
      <c r="F40" s="67"/>
      <c r="G40" s="77"/>
      <c r="H40" s="85"/>
      <c r="I40" s="67"/>
      <c r="K40" s="74"/>
      <c r="L40" s="53" t="str">
        <f t="shared" si="6"/>
        <v/>
      </c>
      <c r="N40" s="65"/>
      <c r="O40" s="65"/>
    </row>
    <row r="41" spans="1:17" s="86" customFormat="1">
      <c r="A41" s="85"/>
      <c r="B41" s="83"/>
      <c r="C41" s="83"/>
      <c r="D41" s="85"/>
      <c r="F41" s="67"/>
      <c r="G41" s="77"/>
      <c r="H41" s="85"/>
      <c r="I41" s="67"/>
      <c r="K41" s="74"/>
      <c r="L41" s="53" t="str">
        <f t="shared" si="6"/>
        <v/>
      </c>
      <c r="N41" s="65"/>
      <c r="O41" s="65"/>
    </row>
    <row r="42" spans="1:17" s="86" customFormat="1">
      <c r="A42" s="85"/>
      <c r="B42" s="83"/>
      <c r="C42" s="83"/>
      <c r="D42" s="85"/>
      <c r="F42" s="67"/>
      <c r="G42" s="77"/>
      <c r="H42" s="85"/>
      <c r="I42" s="67"/>
      <c r="K42" s="74"/>
      <c r="L42" s="53" t="str">
        <f t="shared" si="6"/>
        <v/>
      </c>
      <c r="N42" s="65"/>
      <c r="O42" s="65"/>
    </row>
    <row r="43" spans="1:17" s="89" customFormat="1">
      <c r="A43" s="85"/>
      <c r="B43" s="1052" t="s">
        <v>822</v>
      </c>
      <c r="C43" s="1052"/>
      <c r="D43" s="1053" t="s">
        <v>823</v>
      </c>
      <c r="E43" s="1053"/>
      <c r="F43" s="1053"/>
      <c r="G43" s="1053"/>
      <c r="H43" s="65" t="s">
        <v>590</v>
      </c>
      <c r="I43" s="1035" t="s">
        <v>591</v>
      </c>
      <c r="J43" s="1035"/>
      <c r="K43" s="1035"/>
      <c r="L43" s="88"/>
    </row>
    <row r="44" spans="1:17" s="89" customFormat="1">
      <c r="A44" s="85"/>
      <c r="B44" s="1052"/>
      <c r="C44" s="1052"/>
      <c r="D44" s="1053"/>
      <c r="E44" s="1053"/>
      <c r="F44" s="1053"/>
      <c r="G44" s="1053"/>
      <c r="H44" s="68">
        <f>COUNTIF(M47:M109,"東近江市")</f>
        <v>17</v>
      </c>
      <c r="I44" s="1034">
        <f>(H44/RIGHT(A109,2))</f>
        <v>0.25757575757575757</v>
      </c>
      <c r="J44" s="1034"/>
      <c r="K44" s="1034"/>
      <c r="L44" s="88"/>
    </row>
    <row r="45" spans="1:17">
      <c r="B45" s="69" t="s">
        <v>807</v>
      </c>
      <c r="C45" s="69"/>
      <c r="D45" s="75" t="s">
        <v>32</v>
      </c>
      <c r="F45" s="67">
        <f>A45</f>
        <v>0</v>
      </c>
      <c r="K45" s="90"/>
      <c r="L45" s="88"/>
    </row>
    <row r="46" spans="1:17">
      <c r="B46" s="1037" t="s">
        <v>824</v>
      </c>
      <c r="C46" s="1037"/>
      <c r="D46" s="65" t="s">
        <v>33</v>
      </c>
      <c r="F46" s="67">
        <f>A46</f>
        <v>0</v>
      </c>
      <c r="G46" s="65" t="str">
        <f>B46&amp;C46</f>
        <v>京セラTC</v>
      </c>
      <c r="K46" s="90"/>
      <c r="L46" s="88"/>
    </row>
    <row r="47" spans="1:17" s="93" customFormat="1">
      <c r="A47" s="65" t="s">
        <v>825</v>
      </c>
      <c r="B47" s="91" t="s">
        <v>614</v>
      </c>
      <c r="C47" s="91" t="s">
        <v>826</v>
      </c>
      <c r="D47" s="69" t="s">
        <v>53</v>
      </c>
      <c r="E47" s="65"/>
      <c r="F47" s="88" t="str">
        <f t="shared" ref="F47:F109" si="7">A47</f>
        <v>き０１</v>
      </c>
      <c r="G47" s="65" t="str">
        <f>B47&amp;C47</f>
        <v>赤木拓</v>
      </c>
      <c r="H47" s="69" t="s">
        <v>52</v>
      </c>
      <c r="I47" s="69" t="s">
        <v>34</v>
      </c>
      <c r="J47" s="76">
        <v>1980</v>
      </c>
      <c r="K47" s="90">
        <f t="shared" ref="K47:K109" si="8">IF(J47="","",(2019-J47))</f>
        <v>39</v>
      </c>
      <c r="L47" s="88" t="str">
        <f>IF(G47="","",IF(COUNTIF($G$1:$G$63,G47)&gt;1,"2重登録","OK"))</f>
        <v>OK</v>
      </c>
      <c r="M47" s="92" t="s">
        <v>483</v>
      </c>
    </row>
    <row r="48" spans="1:17" s="93" customFormat="1">
      <c r="A48" s="65" t="s">
        <v>56</v>
      </c>
      <c r="B48" s="91" t="s">
        <v>98</v>
      </c>
      <c r="C48" s="91" t="s">
        <v>99</v>
      </c>
      <c r="D48" s="69" t="s">
        <v>53</v>
      </c>
      <c r="E48" s="65"/>
      <c r="F48" s="88" t="str">
        <f t="shared" si="7"/>
        <v>き０２</v>
      </c>
      <c r="G48" s="65" t="str">
        <f>B48&amp;C48</f>
        <v>秋山太助</v>
      </c>
      <c r="H48" s="69" t="s">
        <v>52</v>
      </c>
      <c r="I48" s="69" t="s">
        <v>34</v>
      </c>
      <c r="J48" s="76">
        <v>1975</v>
      </c>
      <c r="K48" s="90">
        <f t="shared" si="8"/>
        <v>44</v>
      </c>
      <c r="L48" s="88" t="str">
        <f>IF(G48="","",IF(COUNTIF($G$1:$G$63,G48)&gt;1,"2重登録","OK"))</f>
        <v>OK</v>
      </c>
      <c r="M48" s="94" t="s">
        <v>455</v>
      </c>
    </row>
    <row r="49" spans="1:15" s="93" customFormat="1">
      <c r="A49" s="65" t="s">
        <v>60</v>
      </c>
      <c r="B49" s="91" t="s">
        <v>615</v>
      </c>
      <c r="C49" s="75" t="s">
        <v>65</v>
      </c>
      <c r="D49" s="69" t="s">
        <v>53</v>
      </c>
      <c r="E49" s="65"/>
      <c r="F49" s="88" t="str">
        <f t="shared" si="7"/>
        <v>き０４</v>
      </c>
      <c r="G49" s="65" t="str">
        <f>B49&amp;C49</f>
        <v>荒浪順次</v>
      </c>
      <c r="H49" s="69" t="s">
        <v>52</v>
      </c>
      <c r="I49" s="69" t="s">
        <v>34</v>
      </c>
      <c r="J49" s="76">
        <v>1977</v>
      </c>
      <c r="K49" s="90">
        <f t="shared" si="8"/>
        <v>42</v>
      </c>
      <c r="L49" s="88" t="str">
        <f>IF(G49="","",IF(COUNTIF($G$1:$G$63,G49)&gt;1,"2重登録","OK"))</f>
        <v>OK</v>
      </c>
      <c r="M49" s="92" t="s">
        <v>468</v>
      </c>
    </row>
    <row r="50" spans="1:15" s="96" customFormat="1">
      <c r="A50" s="65" t="s">
        <v>61</v>
      </c>
      <c r="B50" s="75" t="s">
        <v>616</v>
      </c>
      <c r="C50" s="75" t="s">
        <v>827</v>
      </c>
      <c r="D50" s="69" t="s">
        <v>53</v>
      </c>
      <c r="E50" s="65"/>
      <c r="F50" s="88" t="str">
        <f t="shared" si="7"/>
        <v>き０５</v>
      </c>
      <c r="G50" s="65" t="str">
        <f>B50&amp;C50</f>
        <v>井澤　匡志</v>
      </c>
      <c r="H50" s="69" t="s">
        <v>52</v>
      </c>
      <c r="I50" s="69" t="s">
        <v>34</v>
      </c>
      <c r="J50" s="76">
        <v>1967</v>
      </c>
      <c r="K50" s="90">
        <f t="shared" si="8"/>
        <v>52</v>
      </c>
      <c r="L50" s="88" t="s">
        <v>828</v>
      </c>
      <c r="M50" s="95" t="s">
        <v>617</v>
      </c>
    </row>
    <row r="51" spans="1:15" s="96" customFormat="1">
      <c r="A51" s="65" t="s">
        <v>64</v>
      </c>
      <c r="B51" s="91" t="s">
        <v>618</v>
      </c>
      <c r="C51" s="75" t="s">
        <v>619</v>
      </c>
      <c r="D51" s="69" t="s">
        <v>53</v>
      </c>
      <c r="E51" s="65"/>
      <c r="F51" s="88" t="str">
        <f t="shared" si="7"/>
        <v>き０６</v>
      </c>
      <c r="G51" s="65" t="s">
        <v>829</v>
      </c>
      <c r="H51" s="69" t="s">
        <v>52</v>
      </c>
      <c r="I51" s="69" t="s">
        <v>34</v>
      </c>
      <c r="J51" s="76">
        <v>1993</v>
      </c>
      <c r="K51" s="90">
        <f t="shared" si="8"/>
        <v>26</v>
      </c>
      <c r="L51" s="88" t="s">
        <v>828</v>
      </c>
      <c r="M51" s="94" t="s">
        <v>473</v>
      </c>
    </row>
    <row r="52" spans="1:15" s="93" customFormat="1">
      <c r="A52" s="65" t="s">
        <v>66</v>
      </c>
      <c r="B52" s="75" t="s">
        <v>830</v>
      </c>
      <c r="C52" s="75" t="s">
        <v>831</v>
      </c>
      <c r="D52" s="69" t="s">
        <v>53</v>
      </c>
      <c r="E52" s="65"/>
      <c r="F52" s="88" t="str">
        <f t="shared" si="7"/>
        <v>き０７</v>
      </c>
      <c r="G52" s="65" t="str">
        <f t="shared" ref="G52:G109" si="9">B52&amp;C52</f>
        <v>一色翼</v>
      </c>
      <c r="H52" s="69" t="s">
        <v>52</v>
      </c>
      <c r="I52" s="69" t="s">
        <v>34</v>
      </c>
      <c r="J52" s="76">
        <v>1984</v>
      </c>
      <c r="K52" s="90">
        <f t="shared" si="8"/>
        <v>35</v>
      </c>
      <c r="L52" s="88" t="str">
        <f t="shared" ref="L52:L109" si="10">IF(G52="","",IF(COUNTIF($G$1:$G$63,G52)&gt;1,"2重登録","OK"))</f>
        <v>OK</v>
      </c>
      <c r="M52" s="94" t="s">
        <v>473</v>
      </c>
    </row>
    <row r="53" spans="1:15" s="93" customFormat="1">
      <c r="A53" s="65" t="s">
        <v>67</v>
      </c>
      <c r="B53" s="75" t="s">
        <v>15</v>
      </c>
      <c r="C53" s="75" t="s">
        <v>82</v>
      </c>
      <c r="D53" s="69" t="s">
        <v>53</v>
      </c>
      <c r="E53" s="65"/>
      <c r="F53" s="88" t="str">
        <f t="shared" si="7"/>
        <v>き０８</v>
      </c>
      <c r="G53" s="65" t="str">
        <f t="shared" si="9"/>
        <v>牛尾紳之介</v>
      </c>
      <c r="H53" s="69" t="s">
        <v>52</v>
      </c>
      <c r="I53" s="69" t="s">
        <v>34</v>
      </c>
      <c r="J53" s="76">
        <v>1984</v>
      </c>
      <c r="K53" s="90">
        <f t="shared" si="8"/>
        <v>35</v>
      </c>
      <c r="L53" s="88" t="str">
        <f t="shared" si="10"/>
        <v>OK</v>
      </c>
      <c r="M53" s="94" t="s">
        <v>455</v>
      </c>
    </row>
    <row r="54" spans="1:15" s="93" customFormat="1">
      <c r="A54" s="65" t="s">
        <v>68</v>
      </c>
      <c r="B54" s="91" t="s">
        <v>105</v>
      </c>
      <c r="C54" s="91" t="s">
        <v>106</v>
      </c>
      <c r="D54" s="69" t="s">
        <v>53</v>
      </c>
      <c r="E54" s="65"/>
      <c r="F54" s="88" t="str">
        <f t="shared" si="7"/>
        <v>き０９</v>
      </c>
      <c r="G54" s="65" t="str">
        <f t="shared" si="9"/>
        <v>太田圭亮</v>
      </c>
      <c r="H54" s="69" t="s">
        <v>52</v>
      </c>
      <c r="I54" s="69" t="s">
        <v>34</v>
      </c>
      <c r="J54" s="76">
        <v>1981</v>
      </c>
      <c r="K54" s="90">
        <f t="shared" si="8"/>
        <v>38</v>
      </c>
      <c r="L54" s="88" t="str">
        <f t="shared" si="10"/>
        <v>OK</v>
      </c>
      <c r="M54" s="92" t="s">
        <v>483</v>
      </c>
    </row>
    <row r="55" spans="1:15" s="93" customFormat="1">
      <c r="A55" s="65" t="s">
        <v>71</v>
      </c>
      <c r="B55" s="75" t="s">
        <v>77</v>
      </c>
      <c r="C55" s="75" t="s">
        <v>78</v>
      </c>
      <c r="D55" s="69" t="s">
        <v>53</v>
      </c>
      <c r="E55" s="65"/>
      <c r="F55" s="88" t="str">
        <f t="shared" si="7"/>
        <v>き１０</v>
      </c>
      <c r="G55" s="65" t="str">
        <f t="shared" si="9"/>
        <v>岡本　彰</v>
      </c>
      <c r="H55" s="69" t="s">
        <v>52</v>
      </c>
      <c r="I55" s="69" t="s">
        <v>34</v>
      </c>
      <c r="J55" s="76">
        <v>1986</v>
      </c>
      <c r="K55" s="90">
        <f t="shared" si="8"/>
        <v>33</v>
      </c>
      <c r="L55" s="88" t="str">
        <f t="shared" si="10"/>
        <v>OK</v>
      </c>
      <c r="M55" s="92" t="s">
        <v>483</v>
      </c>
    </row>
    <row r="56" spans="1:15" s="93" customFormat="1">
      <c r="A56" s="65" t="s">
        <v>72</v>
      </c>
      <c r="B56" s="91" t="s">
        <v>10</v>
      </c>
      <c r="C56" s="91" t="s">
        <v>54</v>
      </c>
      <c r="D56" s="69" t="s">
        <v>53</v>
      </c>
      <c r="E56" s="65"/>
      <c r="F56" s="88" t="str">
        <f t="shared" si="7"/>
        <v>き１１</v>
      </c>
      <c r="G56" s="65" t="str">
        <f t="shared" si="9"/>
        <v>片岡春己</v>
      </c>
      <c r="H56" s="69" t="s">
        <v>832</v>
      </c>
      <c r="I56" s="69" t="s">
        <v>34</v>
      </c>
      <c r="J56" s="76">
        <v>1953</v>
      </c>
      <c r="K56" s="90">
        <f t="shared" si="8"/>
        <v>66</v>
      </c>
      <c r="L56" s="88" t="str">
        <f t="shared" si="10"/>
        <v>OK</v>
      </c>
      <c r="M56" s="94" t="s">
        <v>455</v>
      </c>
    </row>
    <row r="57" spans="1:15" s="93" customFormat="1">
      <c r="A57" s="65" t="s">
        <v>75</v>
      </c>
      <c r="B57" s="65" t="s">
        <v>833</v>
      </c>
      <c r="C57" s="97" t="s">
        <v>834</v>
      </c>
      <c r="D57" s="69" t="s">
        <v>53</v>
      </c>
      <c r="E57" s="65"/>
      <c r="F57" s="88" t="str">
        <f t="shared" si="7"/>
        <v>き１２</v>
      </c>
      <c r="G57" s="65" t="str">
        <f t="shared" si="9"/>
        <v>兼古翔太</v>
      </c>
      <c r="H57" s="69" t="s">
        <v>52</v>
      </c>
      <c r="I57" s="69" t="s">
        <v>34</v>
      </c>
      <c r="J57" s="76">
        <v>1989</v>
      </c>
      <c r="K57" s="90">
        <f t="shared" si="8"/>
        <v>30</v>
      </c>
      <c r="L57" s="88" t="str">
        <f t="shared" si="10"/>
        <v>OK</v>
      </c>
      <c r="M57" s="94" t="s">
        <v>455</v>
      </c>
    </row>
    <row r="58" spans="1:15" s="93" customFormat="1">
      <c r="A58" s="65" t="s">
        <v>76</v>
      </c>
      <c r="B58" s="91" t="s">
        <v>62</v>
      </c>
      <c r="C58" s="75" t="s">
        <v>63</v>
      </c>
      <c r="D58" s="69" t="s">
        <v>53</v>
      </c>
      <c r="E58" s="65"/>
      <c r="F58" s="88" t="str">
        <f t="shared" si="7"/>
        <v>き１３</v>
      </c>
      <c r="G58" s="65" t="str">
        <f t="shared" si="9"/>
        <v>坂元智成</v>
      </c>
      <c r="H58" s="69" t="s">
        <v>52</v>
      </c>
      <c r="I58" s="69" t="s">
        <v>34</v>
      </c>
      <c r="J58" s="76">
        <v>1975</v>
      </c>
      <c r="K58" s="90">
        <f t="shared" si="8"/>
        <v>44</v>
      </c>
      <c r="L58" s="88" t="str">
        <f t="shared" si="10"/>
        <v>OK</v>
      </c>
      <c r="M58" s="94" t="s">
        <v>455</v>
      </c>
    </row>
    <row r="59" spans="1:15" s="93" customFormat="1">
      <c r="A59" s="65" t="s">
        <v>79</v>
      </c>
      <c r="B59" s="65" t="s">
        <v>835</v>
      </c>
      <c r="C59" s="65" t="s">
        <v>836</v>
      </c>
      <c r="D59" s="69" t="s">
        <v>53</v>
      </c>
      <c r="E59" s="65"/>
      <c r="F59" s="88" t="str">
        <f t="shared" si="7"/>
        <v>き１４</v>
      </c>
      <c r="G59" s="65" t="str">
        <f t="shared" si="9"/>
        <v>櫻井貴哉</v>
      </c>
      <c r="H59" s="69" t="s">
        <v>52</v>
      </c>
      <c r="I59" s="69" t="s">
        <v>34</v>
      </c>
      <c r="J59" s="76">
        <v>1994</v>
      </c>
      <c r="K59" s="90">
        <f t="shared" si="8"/>
        <v>25</v>
      </c>
      <c r="L59" s="88" t="str">
        <f t="shared" si="10"/>
        <v>OK</v>
      </c>
      <c r="M59" s="94" t="s">
        <v>455</v>
      </c>
    </row>
    <row r="60" spans="1:15" s="98" customFormat="1">
      <c r="A60" s="65" t="s">
        <v>80</v>
      </c>
      <c r="B60" s="69" t="s">
        <v>620</v>
      </c>
      <c r="C60" s="69" t="s">
        <v>621</v>
      </c>
      <c r="D60" s="69" t="s">
        <v>837</v>
      </c>
      <c r="E60" s="65"/>
      <c r="F60" s="88" t="str">
        <f t="shared" si="7"/>
        <v>き１５</v>
      </c>
      <c r="G60" s="65" t="str">
        <f t="shared" si="9"/>
        <v>澤田啓一</v>
      </c>
      <c r="H60" s="69" t="s">
        <v>52</v>
      </c>
      <c r="I60" s="69" t="s">
        <v>34</v>
      </c>
      <c r="J60" s="76">
        <v>1970</v>
      </c>
      <c r="K60" s="90">
        <f t="shared" si="8"/>
        <v>49</v>
      </c>
      <c r="L60" s="88" t="str">
        <f t="shared" si="10"/>
        <v>OK</v>
      </c>
      <c r="M60" s="65" t="s">
        <v>617</v>
      </c>
      <c r="N60" s="207"/>
    </row>
    <row r="61" spans="1:15" s="93" customFormat="1">
      <c r="A61" s="65" t="s">
        <v>81</v>
      </c>
      <c r="B61" s="75" t="s">
        <v>838</v>
      </c>
      <c r="C61" s="75" t="s">
        <v>839</v>
      </c>
      <c r="D61" s="69" t="s">
        <v>53</v>
      </c>
      <c r="E61" s="65"/>
      <c r="F61" s="88" t="str">
        <f t="shared" si="7"/>
        <v>き１６</v>
      </c>
      <c r="G61" s="65" t="str">
        <f t="shared" si="9"/>
        <v>柴田雅寛</v>
      </c>
      <c r="H61" s="69" t="s">
        <v>52</v>
      </c>
      <c r="I61" s="69" t="s">
        <v>34</v>
      </c>
      <c r="J61" s="76">
        <v>1982</v>
      </c>
      <c r="K61" s="90">
        <f t="shared" si="8"/>
        <v>37</v>
      </c>
      <c r="L61" s="88" t="str">
        <f t="shared" si="10"/>
        <v>OK</v>
      </c>
      <c r="M61" s="95" t="s">
        <v>840</v>
      </c>
      <c r="O61" s="98"/>
    </row>
    <row r="62" spans="1:15" s="93" customFormat="1">
      <c r="A62" s="65" t="s">
        <v>83</v>
      </c>
      <c r="B62" s="65" t="s">
        <v>460</v>
      </c>
      <c r="C62" s="65" t="s">
        <v>841</v>
      </c>
      <c r="D62" s="69" t="s">
        <v>837</v>
      </c>
      <c r="E62" s="98"/>
      <c r="F62" s="88" t="str">
        <f t="shared" si="7"/>
        <v>き１７</v>
      </c>
      <c r="G62" s="65" t="str">
        <f t="shared" si="9"/>
        <v>清水陽介</v>
      </c>
      <c r="H62" s="69" t="s">
        <v>52</v>
      </c>
      <c r="I62" s="69" t="s">
        <v>34</v>
      </c>
      <c r="J62" s="76">
        <v>1991</v>
      </c>
      <c r="K62" s="90">
        <f t="shared" si="8"/>
        <v>28</v>
      </c>
      <c r="L62" s="88" t="str">
        <f t="shared" si="10"/>
        <v>OK</v>
      </c>
      <c r="M62" s="65" t="s">
        <v>492</v>
      </c>
    </row>
    <row r="63" spans="1:15" s="93" customFormat="1">
      <c r="A63" s="65" t="s">
        <v>84</v>
      </c>
      <c r="B63" s="91" t="s">
        <v>134</v>
      </c>
      <c r="C63" s="75" t="s">
        <v>135</v>
      </c>
      <c r="D63" s="69" t="s">
        <v>53</v>
      </c>
      <c r="E63" s="65"/>
      <c r="F63" s="88" t="str">
        <f t="shared" si="7"/>
        <v>き１８</v>
      </c>
      <c r="G63" s="65" t="str">
        <f t="shared" si="9"/>
        <v>住谷岳司</v>
      </c>
      <c r="H63" s="69" t="s">
        <v>52</v>
      </c>
      <c r="I63" s="69" t="s">
        <v>34</v>
      </c>
      <c r="J63" s="76">
        <v>1967</v>
      </c>
      <c r="K63" s="90">
        <f t="shared" si="8"/>
        <v>52</v>
      </c>
      <c r="L63" s="88" t="str">
        <f t="shared" si="10"/>
        <v>OK</v>
      </c>
      <c r="M63" s="92" t="s">
        <v>622</v>
      </c>
    </row>
    <row r="64" spans="1:15" s="92" customFormat="1">
      <c r="A64" s="65" t="s">
        <v>87</v>
      </c>
      <c r="B64" s="97" t="s">
        <v>85</v>
      </c>
      <c r="C64" s="97" t="s">
        <v>86</v>
      </c>
      <c r="D64" s="69" t="s">
        <v>837</v>
      </c>
      <c r="E64" s="65"/>
      <c r="F64" s="88" t="str">
        <f t="shared" si="7"/>
        <v>き１９</v>
      </c>
      <c r="G64" s="65" t="str">
        <f t="shared" si="9"/>
        <v>曽我卓矢</v>
      </c>
      <c r="H64" s="69" t="s">
        <v>52</v>
      </c>
      <c r="I64" s="69" t="s">
        <v>34</v>
      </c>
      <c r="J64" s="76">
        <v>1986</v>
      </c>
      <c r="K64" s="90">
        <f t="shared" si="8"/>
        <v>33</v>
      </c>
      <c r="L64" s="88" t="str">
        <f t="shared" si="10"/>
        <v>OK</v>
      </c>
      <c r="M64" s="92" t="s">
        <v>483</v>
      </c>
      <c r="N64" s="93"/>
      <c r="O64" s="98"/>
    </row>
    <row r="65" spans="1:15" s="93" customFormat="1">
      <c r="A65" s="65" t="s">
        <v>88</v>
      </c>
      <c r="B65" s="75" t="s">
        <v>112</v>
      </c>
      <c r="C65" s="75" t="s">
        <v>113</v>
      </c>
      <c r="D65" s="69" t="s">
        <v>53</v>
      </c>
      <c r="E65" s="65"/>
      <c r="F65" s="88" t="str">
        <f t="shared" si="7"/>
        <v>き２１</v>
      </c>
      <c r="G65" s="65" t="str">
        <f t="shared" si="9"/>
        <v>田中正行</v>
      </c>
      <c r="H65" s="69" t="s">
        <v>52</v>
      </c>
      <c r="I65" s="69" t="s">
        <v>34</v>
      </c>
      <c r="J65" s="76">
        <v>1980</v>
      </c>
      <c r="K65" s="90">
        <f t="shared" si="8"/>
        <v>39</v>
      </c>
      <c r="L65" s="88" t="str">
        <f t="shared" si="10"/>
        <v>OK</v>
      </c>
      <c r="M65" s="92" t="s">
        <v>483</v>
      </c>
    </row>
    <row r="66" spans="1:15" s="93" customFormat="1">
      <c r="A66" s="65" t="s">
        <v>91</v>
      </c>
      <c r="B66" s="65" t="s">
        <v>842</v>
      </c>
      <c r="C66" s="65" t="s">
        <v>843</v>
      </c>
      <c r="D66" s="69" t="s">
        <v>837</v>
      </c>
      <c r="E66" s="98"/>
      <c r="F66" s="88" t="str">
        <f t="shared" si="7"/>
        <v>き２３</v>
      </c>
      <c r="G66" s="65" t="str">
        <f t="shared" si="9"/>
        <v>中元寺功貴</v>
      </c>
      <c r="H66" s="69" t="s">
        <v>52</v>
      </c>
      <c r="I66" s="69" t="s">
        <v>34</v>
      </c>
      <c r="J66" s="76">
        <v>1992</v>
      </c>
      <c r="K66" s="90">
        <f t="shared" si="8"/>
        <v>27</v>
      </c>
      <c r="L66" s="88" t="str">
        <f t="shared" si="10"/>
        <v>OK</v>
      </c>
      <c r="M66" s="94" t="s">
        <v>455</v>
      </c>
    </row>
    <row r="67" spans="1:15" s="93" customFormat="1">
      <c r="A67" s="65" t="s">
        <v>92</v>
      </c>
      <c r="B67" s="91" t="s">
        <v>137</v>
      </c>
      <c r="C67" s="75" t="s">
        <v>138</v>
      </c>
      <c r="D67" s="69" t="s">
        <v>53</v>
      </c>
      <c r="E67" s="65"/>
      <c r="F67" s="88" t="str">
        <f t="shared" si="7"/>
        <v>き２４</v>
      </c>
      <c r="G67" s="65" t="str">
        <f t="shared" si="9"/>
        <v>永田寛教</v>
      </c>
      <c r="H67" s="69" t="s">
        <v>52</v>
      </c>
      <c r="I67" s="69" t="s">
        <v>34</v>
      </c>
      <c r="J67" s="76">
        <v>1981</v>
      </c>
      <c r="K67" s="90">
        <f t="shared" si="8"/>
        <v>38</v>
      </c>
      <c r="L67" s="88" t="str">
        <f t="shared" si="10"/>
        <v>OK</v>
      </c>
      <c r="M67" s="92" t="s">
        <v>617</v>
      </c>
      <c r="O67" s="98"/>
    </row>
    <row r="68" spans="1:15" s="98" customFormat="1">
      <c r="A68" s="65" t="s">
        <v>93</v>
      </c>
      <c r="B68" s="69" t="s">
        <v>623</v>
      </c>
      <c r="C68" s="69" t="s">
        <v>624</v>
      </c>
      <c r="D68" s="69" t="s">
        <v>837</v>
      </c>
      <c r="E68" s="65"/>
      <c r="F68" s="88" t="str">
        <f t="shared" si="7"/>
        <v>き２５</v>
      </c>
      <c r="G68" s="65" t="str">
        <f t="shared" si="9"/>
        <v>西岡庸介</v>
      </c>
      <c r="H68" s="69" t="s">
        <v>52</v>
      </c>
      <c r="I68" s="69" t="s">
        <v>34</v>
      </c>
      <c r="J68" s="76">
        <v>1983</v>
      </c>
      <c r="K68" s="90">
        <f t="shared" si="8"/>
        <v>36</v>
      </c>
      <c r="L68" s="88" t="str">
        <f t="shared" si="10"/>
        <v>OK</v>
      </c>
      <c r="M68" s="92" t="s">
        <v>459</v>
      </c>
      <c r="N68" s="207"/>
    </row>
    <row r="69" spans="1:15" s="93" customFormat="1">
      <c r="A69" s="65" t="s">
        <v>95</v>
      </c>
      <c r="B69" s="91" t="s">
        <v>19</v>
      </c>
      <c r="C69" s="91" t="s">
        <v>59</v>
      </c>
      <c r="D69" s="69" t="s">
        <v>53</v>
      </c>
      <c r="E69" s="65"/>
      <c r="F69" s="88" t="str">
        <f t="shared" si="7"/>
        <v>き２６</v>
      </c>
      <c r="G69" s="65" t="str">
        <f t="shared" si="9"/>
        <v>西田裕信</v>
      </c>
      <c r="H69" s="69" t="s">
        <v>52</v>
      </c>
      <c r="I69" s="69" t="s">
        <v>34</v>
      </c>
      <c r="J69" s="76">
        <v>1960</v>
      </c>
      <c r="K69" s="90">
        <f t="shared" si="8"/>
        <v>59</v>
      </c>
      <c r="L69" s="88" t="str">
        <f t="shared" si="10"/>
        <v>OK</v>
      </c>
      <c r="M69" s="92" t="s">
        <v>625</v>
      </c>
    </row>
    <row r="70" spans="1:15" s="93" customFormat="1">
      <c r="A70" s="65" t="s">
        <v>96</v>
      </c>
      <c r="B70" s="91" t="s">
        <v>108</v>
      </c>
      <c r="C70" s="91" t="s">
        <v>109</v>
      </c>
      <c r="D70" s="69" t="s">
        <v>53</v>
      </c>
      <c r="E70" s="65"/>
      <c r="F70" s="88" t="str">
        <f t="shared" si="7"/>
        <v>き２７</v>
      </c>
      <c r="G70" s="65" t="str">
        <f t="shared" si="9"/>
        <v>馬場英年</v>
      </c>
      <c r="H70" s="69" t="s">
        <v>52</v>
      </c>
      <c r="I70" s="69" t="s">
        <v>34</v>
      </c>
      <c r="J70" s="76">
        <v>1980</v>
      </c>
      <c r="K70" s="90">
        <f t="shared" si="8"/>
        <v>39</v>
      </c>
      <c r="L70" s="88" t="str">
        <f t="shared" si="10"/>
        <v>OK</v>
      </c>
      <c r="M70" s="94" t="s">
        <v>455</v>
      </c>
    </row>
    <row r="71" spans="1:15" s="93" customFormat="1">
      <c r="A71" s="65" t="s">
        <v>97</v>
      </c>
      <c r="B71" s="91" t="s">
        <v>101</v>
      </c>
      <c r="C71" s="91" t="s">
        <v>102</v>
      </c>
      <c r="D71" s="69" t="s">
        <v>53</v>
      </c>
      <c r="E71" s="65"/>
      <c r="F71" s="88" t="str">
        <f t="shared" si="7"/>
        <v>き２８</v>
      </c>
      <c r="G71" s="65" t="str">
        <f t="shared" si="9"/>
        <v>廣瀬智也</v>
      </c>
      <c r="H71" s="69" t="s">
        <v>52</v>
      </c>
      <c r="I71" s="69" t="s">
        <v>34</v>
      </c>
      <c r="J71" s="76">
        <v>1977</v>
      </c>
      <c r="K71" s="90">
        <f t="shared" si="8"/>
        <v>42</v>
      </c>
      <c r="L71" s="88" t="str">
        <f t="shared" si="10"/>
        <v>OK</v>
      </c>
      <c r="M71" s="94" t="s">
        <v>455</v>
      </c>
    </row>
    <row r="72" spans="1:15" s="93" customFormat="1">
      <c r="A72" s="65" t="s">
        <v>100</v>
      </c>
      <c r="B72" s="97" t="s">
        <v>626</v>
      </c>
      <c r="C72" s="97" t="s">
        <v>89</v>
      </c>
      <c r="D72" s="69" t="s">
        <v>837</v>
      </c>
      <c r="E72" s="65"/>
      <c r="F72" s="88" t="str">
        <f t="shared" si="7"/>
        <v>き２９</v>
      </c>
      <c r="G72" s="65" t="str">
        <f t="shared" si="9"/>
        <v>松島理和</v>
      </c>
      <c r="H72" s="69" t="s">
        <v>52</v>
      </c>
      <c r="I72" s="69" t="s">
        <v>34</v>
      </c>
      <c r="J72" s="76">
        <v>1981</v>
      </c>
      <c r="K72" s="90">
        <f t="shared" si="8"/>
        <v>38</v>
      </c>
      <c r="L72" s="88" t="str">
        <f t="shared" si="10"/>
        <v>OK</v>
      </c>
      <c r="M72" s="92" t="s">
        <v>543</v>
      </c>
      <c r="O72" s="98"/>
    </row>
    <row r="73" spans="1:15" s="93" customFormat="1">
      <c r="A73" s="65" t="s">
        <v>103</v>
      </c>
      <c r="B73" s="91" t="s">
        <v>69</v>
      </c>
      <c r="C73" s="75" t="s">
        <v>70</v>
      </c>
      <c r="D73" s="69" t="s">
        <v>53</v>
      </c>
      <c r="E73" s="65"/>
      <c r="F73" s="88" t="str">
        <f t="shared" si="7"/>
        <v>き３０</v>
      </c>
      <c r="G73" s="65" t="str">
        <f t="shared" si="9"/>
        <v>宮道祐介</v>
      </c>
      <c r="H73" s="69" t="s">
        <v>52</v>
      </c>
      <c r="I73" s="69" t="s">
        <v>34</v>
      </c>
      <c r="J73" s="76">
        <v>1983</v>
      </c>
      <c r="K73" s="90">
        <f t="shared" si="8"/>
        <v>36</v>
      </c>
      <c r="L73" s="88" t="str">
        <f t="shared" si="10"/>
        <v>OK</v>
      </c>
      <c r="M73" s="92" t="s">
        <v>539</v>
      </c>
    </row>
    <row r="74" spans="1:15" s="93" customFormat="1">
      <c r="A74" s="65" t="s">
        <v>104</v>
      </c>
      <c r="B74" s="91" t="s">
        <v>127</v>
      </c>
      <c r="C74" s="75" t="s">
        <v>128</v>
      </c>
      <c r="D74" s="69" t="s">
        <v>53</v>
      </c>
      <c r="E74" s="65"/>
      <c r="F74" s="88" t="str">
        <f t="shared" si="7"/>
        <v>き３１</v>
      </c>
      <c r="G74" s="65" t="str">
        <f t="shared" si="9"/>
        <v>村尾彰了</v>
      </c>
      <c r="H74" s="69" t="s">
        <v>52</v>
      </c>
      <c r="I74" s="69" t="s">
        <v>34</v>
      </c>
      <c r="J74" s="76">
        <v>1982</v>
      </c>
      <c r="K74" s="90">
        <f t="shared" si="8"/>
        <v>37</v>
      </c>
      <c r="L74" s="88" t="str">
        <f t="shared" si="10"/>
        <v>OK</v>
      </c>
      <c r="M74" s="92" t="s">
        <v>583</v>
      </c>
    </row>
    <row r="75" spans="1:15" s="93" customFormat="1">
      <c r="A75" s="65" t="s">
        <v>107</v>
      </c>
      <c r="B75" s="91" t="s">
        <v>844</v>
      </c>
      <c r="C75" s="91" t="s">
        <v>845</v>
      </c>
      <c r="D75" s="69" t="s">
        <v>53</v>
      </c>
      <c r="E75" s="65"/>
      <c r="F75" s="88" t="str">
        <f t="shared" si="7"/>
        <v>き３２</v>
      </c>
      <c r="G75" s="65" t="str">
        <f t="shared" si="9"/>
        <v>薮内陸久</v>
      </c>
      <c r="H75" s="69" t="s">
        <v>52</v>
      </c>
      <c r="I75" s="69" t="s">
        <v>34</v>
      </c>
      <c r="J75" s="76">
        <v>1997</v>
      </c>
      <c r="K75" s="90">
        <f t="shared" si="8"/>
        <v>22</v>
      </c>
      <c r="L75" s="88" t="str">
        <f t="shared" si="10"/>
        <v>OK</v>
      </c>
      <c r="M75" s="94" t="s">
        <v>455</v>
      </c>
    </row>
    <row r="76" spans="1:15" s="93" customFormat="1">
      <c r="A76" s="65" t="s">
        <v>110</v>
      </c>
      <c r="B76" s="91" t="s">
        <v>846</v>
      </c>
      <c r="C76" s="75" t="s">
        <v>847</v>
      </c>
      <c r="D76" s="69" t="s">
        <v>53</v>
      </c>
      <c r="E76" s="65"/>
      <c r="F76" s="88" t="str">
        <f t="shared" si="7"/>
        <v>き３３</v>
      </c>
      <c r="G76" s="65" t="str">
        <f t="shared" si="9"/>
        <v>山本和樹</v>
      </c>
      <c r="H76" s="69" t="s">
        <v>52</v>
      </c>
      <c r="I76" s="69" t="s">
        <v>34</v>
      </c>
      <c r="J76" s="76">
        <v>1997</v>
      </c>
      <c r="K76" s="90">
        <f t="shared" si="8"/>
        <v>22</v>
      </c>
      <c r="L76" s="88" t="str">
        <f t="shared" si="10"/>
        <v>OK</v>
      </c>
      <c r="M76" s="95" t="s">
        <v>848</v>
      </c>
    </row>
    <row r="77" spans="1:15" s="93" customFormat="1">
      <c r="A77" s="65" t="s">
        <v>111</v>
      </c>
      <c r="B77" s="91" t="s">
        <v>57</v>
      </c>
      <c r="C77" s="91" t="s">
        <v>58</v>
      </c>
      <c r="D77" s="69" t="s">
        <v>53</v>
      </c>
      <c r="E77" s="65"/>
      <c r="F77" s="88" t="str">
        <f t="shared" si="7"/>
        <v>き３４</v>
      </c>
      <c r="G77" s="65" t="str">
        <f t="shared" si="9"/>
        <v>山本　真</v>
      </c>
      <c r="H77" s="69" t="s">
        <v>52</v>
      </c>
      <c r="I77" s="69" t="s">
        <v>34</v>
      </c>
      <c r="J77" s="76">
        <v>1970</v>
      </c>
      <c r="K77" s="90">
        <f t="shared" si="8"/>
        <v>49</v>
      </c>
      <c r="L77" s="88" t="str">
        <f t="shared" si="10"/>
        <v>OK</v>
      </c>
      <c r="M77" s="92" t="s">
        <v>539</v>
      </c>
    </row>
    <row r="78" spans="1:15" s="93" customFormat="1">
      <c r="A78" s="65" t="s">
        <v>114</v>
      </c>
      <c r="B78" s="91" t="s">
        <v>124</v>
      </c>
      <c r="C78" s="75" t="s">
        <v>125</v>
      </c>
      <c r="D78" s="69" t="s">
        <v>53</v>
      </c>
      <c r="E78" s="65"/>
      <c r="F78" s="88" t="str">
        <f t="shared" si="7"/>
        <v>き３５</v>
      </c>
      <c r="G78" s="65" t="str">
        <f t="shared" si="9"/>
        <v>吉本泰二</v>
      </c>
      <c r="H78" s="69" t="s">
        <v>52</v>
      </c>
      <c r="I78" s="69" t="s">
        <v>34</v>
      </c>
      <c r="J78" s="76">
        <v>1976</v>
      </c>
      <c r="K78" s="90">
        <f t="shared" si="8"/>
        <v>43</v>
      </c>
      <c r="L78" s="88" t="str">
        <f t="shared" si="10"/>
        <v>OK</v>
      </c>
      <c r="M78" s="94" t="s">
        <v>455</v>
      </c>
    </row>
    <row r="79" spans="1:15" s="92" customFormat="1">
      <c r="A79" s="65" t="s">
        <v>115</v>
      </c>
      <c r="B79" s="98" t="s">
        <v>146</v>
      </c>
      <c r="C79" s="98" t="s">
        <v>147</v>
      </c>
      <c r="D79" s="69" t="s">
        <v>837</v>
      </c>
      <c r="E79" s="98"/>
      <c r="F79" s="88" t="str">
        <f t="shared" si="7"/>
        <v>き３６</v>
      </c>
      <c r="G79" s="65" t="str">
        <f t="shared" si="9"/>
        <v>竹村仁志</v>
      </c>
      <c r="H79" s="69" t="s">
        <v>52</v>
      </c>
      <c r="I79" s="69" t="s">
        <v>34</v>
      </c>
      <c r="J79" s="76">
        <v>1962</v>
      </c>
      <c r="K79" s="90">
        <f t="shared" si="8"/>
        <v>57</v>
      </c>
      <c r="L79" s="88" t="str">
        <f t="shared" si="10"/>
        <v>OK</v>
      </c>
      <c r="M79" s="92" t="s">
        <v>483</v>
      </c>
      <c r="N79" s="93"/>
      <c r="O79" s="98"/>
    </row>
    <row r="80" spans="1:15" s="93" customFormat="1">
      <c r="A80" s="65" t="s">
        <v>116</v>
      </c>
      <c r="B80" s="78" t="s">
        <v>627</v>
      </c>
      <c r="C80" s="78" t="s">
        <v>628</v>
      </c>
      <c r="D80" s="69" t="s">
        <v>53</v>
      </c>
      <c r="E80" s="65"/>
      <c r="F80" s="88" t="str">
        <f t="shared" si="7"/>
        <v>き３７</v>
      </c>
      <c r="G80" s="77" t="str">
        <f t="shared" si="9"/>
        <v>浅田亜祐子</v>
      </c>
      <c r="H80" s="69" t="s">
        <v>52</v>
      </c>
      <c r="I80" s="69" t="s">
        <v>458</v>
      </c>
      <c r="J80" s="76">
        <v>1984</v>
      </c>
      <c r="K80" s="90">
        <f t="shared" si="8"/>
        <v>35</v>
      </c>
      <c r="L80" s="88" t="str">
        <f t="shared" si="10"/>
        <v>OK</v>
      </c>
      <c r="M80" s="92" t="s">
        <v>468</v>
      </c>
    </row>
    <row r="81" spans="1:15" s="93" customFormat="1">
      <c r="A81" s="65" t="s">
        <v>117</v>
      </c>
      <c r="B81" s="99" t="s">
        <v>849</v>
      </c>
      <c r="C81" s="100" t="s">
        <v>850</v>
      </c>
      <c r="D81" s="69" t="s">
        <v>53</v>
      </c>
      <c r="E81" s="65"/>
      <c r="F81" s="88" t="str">
        <f t="shared" si="7"/>
        <v>き３８</v>
      </c>
      <c r="G81" s="79" t="str">
        <f t="shared" si="9"/>
        <v>菊井鈴夏</v>
      </c>
      <c r="H81" s="69" t="s">
        <v>832</v>
      </c>
      <c r="I81" s="69" t="s">
        <v>458</v>
      </c>
      <c r="J81" s="76">
        <v>1997</v>
      </c>
      <c r="K81" s="90">
        <f t="shared" si="8"/>
        <v>22</v>
      </c>
      <c r="L81" s="88" t="str">
        <f t="shared" si="10"/>
        <v>OK</v>
      </c>
      <c r="M81" s="95" t="s">
        <v>848</v>
      </c>
    </row>
    <row r="82" spans="1:15" s="93" customFormat="1">
      <c r="A82" s="65" t="s">
        <v>118</v>
      </c>
      <c r="B82" s="101" t="s">
        <v>73</v>
      </c>
      <c r="C82" s="101" t="s">
        <v>74</v>
      </c>
      <c r="D82" s="69" t="s">
        <v>53</v>
      </c>
      <c r="E82" s="65"/>
      <c r="F82" s="88" t="str">
        <f t="shared" si="7"/>
        <v>き３９</v>
      </c>
      <c r="G82" s="77" t="str">
        <f t="shared" si="9"/>
        <v>並河智加</v>
      </c>
      <c r="H82" s="69" t="s">
        <v>52</v>
      </c>
      <c r="I82" s="69" t="s">
        <v>41</v>
      </c>
      <c r="J82" s="76">
        <v>1979</v>
      </c>
      <c r="K82" s="90">
        <f t="shared" si="8"/>
        <v>40</v>
      </c>
      <c r="L82" s="88" t="str">
        <f t="shared" si="10"/>
        <v>OK</v>
      </c>
      <c r="M82" s="92" t="s">
        <v>539</v>
      </c>
    </row>
    <row r="83" spans="1:15" s="93" customFormat="1">
      <c r="A83" s="65" t="s">
        <v>119</v>
      </c>
      <c r="B83" s="99" t="s">
        <v>851</v>
      </c>
      <c r="C83" s="99" t="s">
        <v>852</v>
      </c>
      <c r="D83" s="69" t="s">
        <v>837</v>
      </c>
      <c r="E83" s="98"/>
      <c r="F83" s="88" t="str">
        <f t="shared" si="7"/>
        <v>き４０</v>
      </c>
      <c r="G83" s="79" t="str">
        <f t="shared" si="9"/>
        <v>森愛捺花</v>
      </c>
      <c r="H83" s="69" t="s">
        <v>52</v>
      </c>
      <c r="I83" s="69" t="s">
        <v>458</v>
      </c>
      <c r="J83" s="76">
        <v>1998</v>
      </c>
      <c r="K83" s="90">
        <f t="shared" si="8"/>
        <v>21</v>
      </c>
      <c r="L83" s="88" t="str">
        <f t="shared" si="10"/>
        <v>OK</v>
      </c>
      <c r="M83" s="92" t="s">
        <v>853</v>
      </c>
    </row>
    <row r="84" spans="1:15" s="93" customFormat="1">
      <c r="A84" s="65" t="s">
        <v>120</v>
      </c>
      <c r="B84" s="99" t="s">
        <v>851</v>
      </c>
      <c r="C84" s="99" t="s">
        <v>854</v>
      </c>
      <c r="D84" s="69" t="s">
        <v>837</v>
      </c>
      <c r="E84" s="98"/>
      <c r="F84" s="88" t="str">
        <f t="shared" si="7"/>
        <v>き４１</v>
      </c>
      <c r="G84" s="79" t="str">
        <f t="shared" si="9"/>
        <v>森涼花</v>
      </c>
      <c r="H84" s="69" t="s">
        <v>52</v>
      </c>
      <c r="I84" s="69" t="s">
        <v>458</v>
      </c>
      <c r="J84" s="76">
        <v>2003</v>
      </c>
      <c r="K84" s="90">
        <f t="shared" si="8"/>
        <v>16</v>
      </c>
      <c r="L84" s="88" t="str">
        <f t="shared" si="10"/>
        <v>OK</v>
      </c>
      <c r="M84" s="92" t="s">
        <v>459</v>
      </c>
    </row>
    <row r="85" spans="1:15" s="98" customFormat="1">
      <c r="A85" s="65" t="s">
        <v>121</v>
      </c>
      <c r="B85" s="98" t="s">
        <v>855</v>
      </c>
      <c r="C85" s="98" t="s">
        <v>856</v>
      </c>
      <c r="D85" s="69" t="s">
        <v>837</v>
      </c>
      <c r="F85" s="88" t="str">
        <f t="shared" si="7"/>
        <v>き４２</v>
      </c>
      <c r="G85" s="65" t="str">
        <f t="shared" si="9"/>
        <v>伊藤成行</v>
      </c>
      <c r="H85" s="69" t="s">
        <v>52</v>
      </c>
      <c r="I85" s="69" t="s">
        <v>34</v>
      </c>
      <c r="J85" s="76">
        <v>1951</v>
      </c>
      <c r="K85" s="90">
        <f t="shared" si="8"/>
        <v>68</v>
      </c>
      <c r="L85" s="88" t="str">
        <f t="shared" si="10"/>
        <v>OK</v>
      </c>
      <c r="M85" s="65" t="s">
        <v>857</v>
      </c>
    </row>
    <row r="86" spans="1:15" s="98" customFormat="1" ht="12.75" customHeight="1">
      <c r="A86" s="65" t="s">
        <v>123</v>
      </c>
      <c r="B86" s="98" t="s">
        <v>858</v>
      </c>
      <c r="C86" s="69" t="s">
        <v>859</v>
      </c>
      <c r="D86" s="69" t="s">
        <v>837</v>
      </c>
      <c r="F86" s="88" t="str">
        <f t="shared" si="7"/>
        <v>き４３</v>
      </c>
      <c r="G86" s="65" t="str">
        <f t="shared" si="9"/>
        <v>川田達也</v>
      </c>
      <c r="H86" s="69" t="s">
        <v>52</v>
      </c>
      <c r="I86" s="69" t="s">
        <v>34</v>
      </c>
      <c r="J86" s="76">
        <v>1965</v>
      </c>
      <c r="K86" s="90">
        <f t="shared" si="8"/>
        <v>54</v>
      </c>
      <c r="L86" s="88" t="str">
        <f t="shared" si="10"/>
        <v>OK</v>
      </c>
      <c r="M86" s="98" t="s">
        <v>860</v>
      </c>
      <c r="N86" s="207"/>
    </row>
    <row r="87" spans="1:15" s="98" customFormat="1">
      <c r="A87" s="65" t="s">
        <v>126</v>
      </c>
      <c r="B87" s="75" t="s">
        <v>858</v>
      </c>
      <c r="C87" s="75" t="s">
        <v>861</v>
      </c>
      <c r="D87" s="69" t="s">
        <v>837</v>
      </c>
      <c r="F87" s="88" t="str">
        <f t="shared" si="7"/>
        <v>き４４</v>
      </c>
      <c r="G87" s="65" t="str">
        <f t="shared" si="9"/>
        <v>川田貴也</v>
      </c>
      <c r="H87" s="69" t="s">
        <v>52</v>
      </c>
      <c r="I87" s="69" t="s">
        <v>34</v>
      </c>
      <c r="J87" s="76">
        <v>1997</v>
      </c>
      <c r="K87" s="90">
        <f t="shared" si="8"/>
        <v>22</v>
      </c>
      <c r="L87" s="88" t="str">
        <f t="shared" si="10"/>
        <v>OK</v>
      </c>
      <c r="M87" s="98" t="s">
        <v>860</v>
      </c>
    </row>
    <row r="88" spans="1:15" s="93" customFormat="1">
      <c r="A88" s="65" t="s">
        <v>129</v>
      </c>
      <c r="B88" s="65" t="s">
        <v>862</v>
      </c>
      <c r="C88" s="65" t="s">
        <v>863</v>
      </c>
      <c r="D88" s="69" t="s">
        <v>837</v>
      </c>
      <c r="E88" s="98"/>
      <c r="F88" s="88" t="str">
        <f t="shared" si="7"/>
        <v>き４５</v>
      </c>
      <c r="G88" s="65" t="str">
        <f t="shared" si="9"/>
        <v>岸本恭介</v>
      </c>
      <c r="H88" s="69" t="s">
        <v>52</v>
      </c>
      <c r="I88" s="69" t="s">
        <v>34</v>
      </c>
      <c r="J88" s="76">
        <v>1989</v>
      </c>
      <c r="K88" s="90">
        <f t="shared" si="8"/>
        <v>30</v>
      </c>
      <c r="L88" s="88" t="str">
        <f t="shared" si="10"/>
        <v>OK</v>
      </c>
      <c r="M88" s="65" t="s">
        <v>864</v>
      </c>
    </row>
    <row r="89" spans="1:15" s="98" customFormat="1">
      <c r="A89" s="65" t="s">
        <v>131</v>
      </c>
      <c r="B89" s="65" t="s">
        <v>865</v>
      </c>
      <c r="C89" s="65" t="s">
        <v>866</v>
      </c>
      <c r="D89" s="69" t="s">
        <v>837</v>
      </c>
      <c r="F89" s="88" t="str">
        <f t="shared" si="7"/>
        <v>き４６</v>
      </c>
      <c r="G89" s="65" t="str">
        <f t="shared" si="9"/>
        <v>佐治武</v>
      </c>
      <c r="H89" s="69" t="s">
        <v>52</v>
      </c>
      <c r="I89" s="69" t="s">
        <v>34</v>
      </c>
      <c r="J89" s="76">
        <v>1964</v>
      </c>
      <c r="K89" s="90">
        <f t="shared" si="8"/>
        <v>55</v>
      </c>
      <c r="L89" s="88" t="str">
        <f t="shared" si="10"/>
        <v>OK</v>
      </c>
      <c r="M89" s="65" t="s">
        <v>867</v>
      </c>
    </row>
    <row r="90" spans="1:15" s="98" customFormat="1">
      <c r="A90" s="65" t="s">
        <v>132</v>
      </c>
      <c r="B90" s="65" t="s">
        <v>868</v>
      </c>
      <c r="C90" s="65" t="s">
        <v>869</v>
      </c>
      <c r="D90" s="69" t="s">
        <v>837</v>
      </c>
      <c r="F90" s="88" t="str">
        <f t="shared" si="7"/>
        <v>き４７</v>
      </c>
      <c r="G90" s="65" t="str">
        <f t="shared" si="9"/>
        <v>佐藤祥</v>
      </c>
      <c r="H90" s="69" t="s">
        <v>52</v>
      </c>
      <c r="I90" s="69" t="s">
        <v>34</v>
      </c>
      <c r="J90" s="76">
        <v>1994</v>
      </c>
      <c r="K90" s="90">
        <f t="shared" si="8"/>
        <v>25</v>
      </c>
      <c r="L90" s="88" t="str">
        <f t="shared" si="10"/>
        <v>OK</v>
      </c>
      <c r="M90" s="98" t="s">
        <v>860</v>
      </c>
    </row>
    <row r="91" spans="1:15" s="98" customFormat="1">
      <c r="A91" s="65" t="s">
        <v>133</v>
      </c>
      <c r="B91" s="65" t="s">
        <v>870</v>
      </c>
      <c r="C91" s="65" t="s">
        <v>871</v>
      </c>
      <c r="D91" s="69" t="s">
        <v>837</v>
      </c>
      <c r="F91" s="88" t="str">
        <f t="shared" si="7"/>
        <v>き４８</v>
      </c>
      <c r="G91" s="65" t="str">
        <f t="shared" si="9"/>
        <v>細川知剛</v>
      </c>
      <c r="H91" s="69" t="s">
        <v>52</v>
      </c>
      <c r="I91" s="69" t="s">
        <v>34</v>
      </c>
      <c r="J91" s="76">
        <v>1989</v>
      </c>
      <c r="K91" s="90">
        <f t="shared" si="8"/>
        <v>30</v>
      </c>
      <c r="L91" s="88" t="str">
        <f t="shared" si="10"/>
        <v>OK</v>
      </c>
      <c r="M91" s="65" t="s">
        <v>857</v>
      </c>
    </row>
    <row r="92" spans="1:15" s="98" customFormat="1">
      <c r="A92" s="65" t="s">
        <v>136</v>
      </c>
      <c r="B92" s="65" t="s">
        <v>872</v>
      </c>
      <c r="C92" s="65" t="s">
        <v>873</v>
      </c>
      <c r="D92" s="69" t="s">
        <v>53</v>
      </c>
      <c r="E92" s="65"/>
      <c r="F92" s="88" t="str">
        <f t="shared" si="7"/>
        <v>き４９</v>
      </c>
      <c r="G92" s="65" t="str">
        <f t="shared" si="9"/>
        <v>松本太一</v>
      </c>
      <c r="H92" s="69" t="s">
        <v>52</v>
      </c>
      <c r="I92" s="69" t="s">
        <v>34</v>
      </c>
      <c r="J92" s="76">
        <v>1993</v>
      </c>
      <c r="K92" s="90">
        <f t="shared" si="8"/>
        <v>26</v>
      </c>
      <c r="L92" s="88" t="str">
        <f t="shared" si="10"/>
        <v>OK</v>
      </c>
      <c r="M92" s="95" t="s">
        <v>860</v>
      </c>
    </row>
    <row r="93" spans="1:15" s="93" customFormat="1">
      <c r="A93" s="65" t="s">
        <v>139</v>
      </c>
      <c r="B93" s="75" t="s">
        <v>874</v>
      </c>
      <c r="C93" s="75" t="s">
        <v>875</v>
      </c>
      <c r="D93" s="69" t="s">
        <v>53</v>
      </c>
      <c r="E93" s="65"/>
      <c r="F93" s="88" t="str">
        <f t="shared" si="7"/>
        <v>き５０</v>
      </c>
      <c r="G93" s="65" t="str">
        <f t="shared" si="9"/>
        <v>村西徹</v>
      </c>
      <c r="H93" s="69" t="s">
        <v>52</v>
      </c>
      <c r="I93" s="69" t="s">
        <v>34</v>
      </c>
      <c r="J93" s="76">
        <v>1988</v>
      </c>
      <c r="K93" s="90">
        <f t="shared" si="8"/>
        <v>31</v>
      </c>
      <c r="L93" s="88" t="str">
        <f t="shared" si="10"/>
        <v>OK</v>
      </c>
      <c r="M93" s="95" t="s">
        <v>876</v>
      </c>
    </row>
    <row r="94" spans="1:15" s="93" customFormat="1">
      <c r="A94" s="65" t="s">
        <v>140</v>
      </c>
      <c r="B94" s="99" t="s">
        <v>877</v>
      </c>
      <c r="C94" s="99" t="s">
        <v>878</v>
      </c>
      <c r="D94" s="69" t="s">
        <v>837</v>
      </c>
      <c r="E94" s="98"/>
      <c r="F94" s="88" t="str">
        <f t="shared" si="7"/>
        <v>き５１</v>
      </c>
      <c r="G94" s="79" t="str">
        <f t="shared" si="9"/>
        <v>青木香奈依</v>
      </c>
      <c r="H94" s="69" t="s">
        <v>52</v>
      </c>
      <c r="I94" s="69" t="s">
        <v>458</v>
      </c>
      <c r="J94" s="76">
        <v>1988</v>
      </c>
      <c r="K94" s="90">
        <f t="shared" si="8"/>
        <v>31</v>
      </c>
      <c r="L94" s="88" t="str">
        <f t="shared" si="10"/>
        <v>OK</v>
      </c>
      <c r="M94" s="65" t="s">
        <v>857</v>
      </c>
    </row>
    <row r="95" spans="1:15" s="98" customFormat="1">
      <c r="A95" s="65" t="s">
        <v>141</v>
      </c>
      <c r="B95" s="78" t="s">
        <v>629</v>
      </c>
      <c r="C95" s="78" t="s">
        <v>630</v>
      </c>
      <c r="D95" s="69" t="s">
        <v>837</v>
      </c>
      <c r="E95" s="65"/>
      <c r="F95" s="88" t="str">
        <f t="shared" si="7"/>
        <v>き５２</v>
      </c>
      <c r="G95" s="79" t="str">
        <f t="shared" si="9"/>
        <v>大鳥有希子</v>
      </c>
      <c r="H95" s="69" t="s">
        <v>52</v>
      </c>
      <c r="I95" s="69" t="s">
        <v>458</v>
      </c>
      <c r="J95" s="76">
        <v>1988</v>
      </c>
      <c r="K95" s="90">
        <f t="shared" si="8"/>
        <v>31</v>
      </c>
      <c r="L95" s="88" t="str">
        <f t="shared" si="10"/>
        <v>OK</v>
      </c>
      <c r="M95" s="92" t="s">
        <v>631</v>
      </c>
    </row>
    <row r="96" spans="1:15" s="92" customFormat="1">
      <c r="A96" s="65" t="s">
        <v>142</v>
      </c>
      <c r="B96" s="102" t="s">
        <v>879</v>
      </c>
      <c r="C96" s="102" t="s">
        <v>880</v>
      </c>
      <c r="D96" s="69" t="s">
        <v>837</v>
      </c>
      <c r="E96" s="98"/>
      <c r="F96" s="88" t="str">
        <f t="shared" si="7"/>
        <v>き５３</v>
      </c>
      <c r="G96" s="79" t="str">
        <f t="shared" si="9"/>
        <v>金山真理子</v>
      </c>
      <c r="H96" s="69" t="s">
        <v>52</v>
      </c>
      <c r="I96" s="69" t="s">
        <v>458</v>
      </c>
      <c r="J96" s="76">
        <v>1990</v>
      </c>
      <c r="K96" s="90">
        <f t="shared" si="8"/>
        <v>29</v>
      </c>
      <c r="L96" s="88" t="str">
        <f t="shared" si="10"/>
        <v>OK</v>
      </c>
      <c r="M96" s="65" t="s">
        <v>857</v>
      </c>
      <c r="N96" s="93"/>
      <c r="O96" s="98"/>
    </row>
    <row r="97" spans="1:14" s="98" customFormat="1">
      <c r="A97" s="65" t="s">
        <v>143</v>
      </c>
      <c r="B97" s="79" t="s">
        <v>881</v>
      </c>
      <c r="C97" s="79" t="s">
        <v>882</v>
      </c>
      <c r="D97" s="69" t="s">
        <v>837</v>
      </c>
      <c r="F97" s="88" t="str">
        <f t="shared" si="7"/>
        <v>き５４</v>
      </c>
      <c r="G97" s="79" t="str">
        <f t="shared" si="9"/>
        <v>亀井莉乃</v>
      </c>
      <c r="H97" s="69" t="s">
        <v>52</v>
      </c>
      <c r="I97" s="69" t="s">
        <v>458</v>
      </c>
      <c r="J97" s="76">
        <v>1991</v>
      </c>
      <c r="K97" s="90">
        <f t="shared" si="8"/>
        <v>28</v>
      </c>
      <c r="L97" s="88" t="str">
        <f t="shared" si="10"/>
        <v>OK</v>
      </c>
      <c r="M97" s="65" t="s">
        <v>857</v>
      </c>
    </row>
    <row r="98" spans="1:14" s="98" customFormat="1">
      <c r="A98" s="65" t="s">
        <v>145</v>
      </c>
      <c r="B98" s="79" t="s">
        <v>883</v>
      </c>
      <c r="C98" s="79" t="s">
        <v>884</v>
      </c>
      <c r="D98" s="69" t="s">
        <v>837</v>
      </c>
      <c r="F98" s="88" t="str">
        <f t="shared" si="7"/>
        <v>き５５</v>
      </c>
      <c r="G98" s="79" t="str">
        <f t="shared" si="9"/>
        <v>島井美帆</v>
      </c>
      <c r="H98" s="69" t="s">
        <v>52</v>
      </c>
      <c r="I98" s="69" t="s">
        <v>458</v>
      </c>
      <c r="J98" s="76">
        <v>1995</v>
      </c>
      <c r="K98" s="90">
        <f t="shared" si="8"/>
        <v>24</v>
      </c>
      <c r="L98" s="88" t="str">
        <f t="shared" si="10"/>
        <v>OK</v>
      </c>
      <c r="M98" s="65" t="s">
        <v>857</v>
      </c>
    </row>
    <row r="99" spans="1:14" s="98" customFormat="1">
      <c r="A99" s="65" t="s">
        <v>454</v>
      </c>
      <c r="B99" s="79" t="s">
        <v>885</v>
      </c>
      <c r="C99" s="79" t="s">
        <v>886</v>
      </c>
      <c r="D99" s="69" t="s">
        <v>837</v>
      </c>
      <c r="F99" s="88" t="str">
        <f t="shared" si="7"/>
        <v>き５６</v>
      </c>
      <c r="G99" s="79" t="str">
        <f t="shared" si="9"/>
        <v>田端輝子</v>
      </c>
      <c r="H99" s="69" t="s">
        <v>52</v>
      </c>
      <c r="I99" s="69" t="s">
        <v>458</v>
      </c>
      <c r="J99" s="73">
        <v>1981</v>
      </c>
      <c r="K99" s="90">
        <f t="shared" si="8"/>
        <v>38</v>
      </c>
      <c r="L99" s="88" t="str">
        <f t="shared" si="10"/>
        <v>OK</v>
      </c>
      <c r="M99" s="65" t="s">
        <v>887</v>
      </c>
    </row>
    <row r="100" spans="1:14" s="98" customFormat="1">
      <c r="A100" s="65" t="s">
        <v>456</v>
      </c>
      <c r="B100" s="79" t="s">
        <v>888</v>
      </c>
      <c r="C100" s="79" t="s">
        <v>889</v>
      </c>
      <c r="D100" s="69" t="s">
        <v>837</v>
      </c>
      <c r="F100" s="88" t="str">
        <f t="shared" si="7"/>
        <v>き５７</v>
      </c>
      <c r="G100" s="79" t="str">
        <f t="shared" si="9"/>
        <v>由井利紗子</v>
      </c>
      <c r="H100" s="69" t="s">
        <v>52</v>
      </c>
      <c r="I100" s="69" t="s">
        <v>458</v>
      </c>
      <c r="J100" s="76">
        <v>1991</v>
      </c>
      <c r="K100" s="90">
        <f t="shared" si="8"/>
        <v>28</v>
      </c>
      <c r="L100" s="88" t="str">
        <f t="shared" si="10"/>
        <v>OK</v>
      </c>
      <c r="M100" s="65" t="s">
        <v>890</v>
      </c>
    </row>
    <row r="101" spans="1:14" s="98" customFormat="1">
      <c r="A101" s="65" t="s">
        <v>457</v>
      </c>
      <c r="B101" s="98" t="s">
        <v>891</v>
      </c>
      <c r="C101" s="98" t="s">
        <v>892</v>
      </c>
      <c r="D101" s="69" t="s">
        <v>837</v>
      </c>
      <c r="F101" s="88" t="str">
        <f t="shared" si="7"/>
        <v>き５８</v>
      </c>
      <c r="G101" s="65" t="str">
        <f t="shared" si="9"/>
        <v>篠原弘法</v>
      </c>
      <c r="H101" s="69" t="s">
        <v>52</v>
      </c>
      <c r="I101" s="69" t="s">
        <v>467</v>
      </c>
      <c r="J101" s="76">
        <v>1992</v>
      </c>
      <c r="K101" s="90">
        <f t="shared" si="8"/>
        <v>27</v>
      </c>
      <c r="L101" s="88" t="str">
        <f t="shared" si="10"/>
        <v>OK</v>
      </c>
      <c r="M101" s="65" t="s">
        <v>492</v>
      </c>
    </row>
    <row r="102" spans="1:14" s="98" customFormat="1">
      <c r="A102" s="65" t="s">
        <v>893</v>
      </c>
      <c r="B102" s="103" t="s">
        <v>894</v>
      </c>
      <c r="C102" s="103" t="s">
        <v>895</v>
      </c>
      <c r="D102" s="69" t="s">
        <v>837</v>
      </c>
      <c r="F102" s="88" t="str">
        <f t="shared" si="7"/>
        <v>き５９</v>
      </c>
      <c r="G102" s="65" t="str">
        <f t="shared" si="9"/>
        <v>一瀬翔太</v>
      </c>
      <c r="H102" s="69" t="s">
        <v>52</v>
      </c>
      <c r="I102" s="69" t="s">
        <v>467</v>
      </c>
      <c r="J102" s="76">
        <v>1993</v>
      </c>
      <c r="K102" s="90">
        <f t="shared" si="8"/>
        <v>26</v>
      </c>
      <c r="L102" s="88" t="str">
        <f t="shared" si="10"/>
        <v>OK</v>
      </c>
      <c r="M102" s="94" t="s">
        <v>455</v>
      </c>
    </row>
    <row r="103" spans="1:14" s="98" customFormat="1">
      <c r="A103" s="65" t="s">
        <v>896</v>
      </c>
      <c r="B103" s="69" t="s">
        <v>897</v>
      </c>
      <c r="C103" s="69" t="s">
        <v>898</v>
      </c>
      <c r="D103" s="69" t="s">
        <v>837</v>
      </c>
      <c r="F103" s="88" t="str">
        <f t="shared" si="7"/>
        <v>き６０</v>
      </c>
      <c r="G103" s="65" t="str">
        <f t="shared" si="9"/>
        <v>樋口大輔</v>
      </c>
      <c r="H103" s="69" t="s">
        <v>52</v>
      </c>
      <c r="I103" s="69" t="s">
        <v>467</v>
      </c>
      <c r="J103" s="76">
        <v>1990</v>
      </c>
      <c r="K103" s="90">
        <f t="shared" si="8"/>
        <v>29</v>
      </c>
      <c r="L103" s="88" t="str">
        <f t="shared" si="10"/>
        <v>OK</v>
      </c>
      <c r="M103" s="95" t="s">
        <v>489</v>
      </c>
    </row>
    <row r="104" spans="1:14" s="98" customFormat="1" ht="14.25" thickBot="1">
      <c r="A104" s="65" t="s">
        <v>899</v>
      </c>
      <c r="B104" s="79" t="s">
        <v>900</v>
      </c>
      <c r="C104" s="79" t="s">
        <v>901</v>
      </c>
      <c r="D104" s="69" t="s">
        <v>837</v>
      </c>
      <c r="F104" s="88" t="str">
        <f t="shared" si="7"/>
        <v>き６１</v>
      </c>
      <c r="G104" s="79" t="str">
        <f t="shared" si="9"/>
        <v>片渕友結</v>
      </c>
      <c r="H104" s="69" t="s">
        <v>52</v>
      </c>
      <c r="I104" s="69" t="s">
        <v>458</v>
      </c>
      <c r="J104" s="76">
        <v>2000</v>
      </c>
      <c r="K104" s="90">
        <f t="shared" si="8"/>
        <v>19</v>
      </c>
      <c r="L104" s="88" t="str">
        <f t="shared" si="10"/>
        <v>OK</v>
      </c>
      <c r="M104" s="95" t="s">
        <v>468</v>
      </c>
    </row>
    <row r="105" spans="1:14" s="98" customFormat="1">
      <c r="A105" s="104" t="s">
        <v>902</v>
      </c>
      <c r="B105" s="103" t="s">
        <v>903</v>
      </c>
      <c r="C105" s="103" t="s">
        <v>904</v>
      </c>
      <c r="D105" s="69" t="s">
        <v>837</v>
      </c>
      <c r="F105" s="88" t="str">
        <f t="shared" si="7"/>
        <v>き６２</v>
      </c>
      <c r="G105" s="65" t="str">
        <f t="shared" si="9"/>
        <v>石川和洋</v>
      </c>
      <c r="H105" s="69" t="s">
        <v>52</v>
      </c>
      <c r="I105" s="69" t="s">
        <v>467</v>
      </c>
      <c r="J105" s="105">
        <v>1978</v>
      </c>
      <c r="K105" s="90">
        <f t="shared" si="8"/>
        <v>41</v>
      </c>
      <c r="L105" s="88" t="str">
        <f t="shared" si="10"/>
        <v>OK</v>
      </c>
      <c r="M105" s="106" t="s">
        <v>718</v>
      </c>
      <c r="N105" s="107"/>
    </row>
    <row r="106" spans="1:14" s="98" customFormat="1">
      <c r="A106" s="104" t="s">
        <v>905</v>
      </c>
      <c r="B106" s="69" t="s">
        <v>721</v>
      </c>
      <c r="C106" s="69" t="s">
        <v>906</v>
      </c>
      <c r="D106" s="69" t="s">
        <v>837</v>
      </c>
      <c r="F106" s="88" t="str">
        <f t="shared" si="7"/>
        <v>き６３</v>
      </c>
      <c r="G106" s="65" t="str">
        <f t="shared" si="9"/>
        <v>谷口智紀</v>
      </c>
      <c r="H106" s="69" t="s">
        <v>52</v>
      </c>
      <c r="I106" s="69" t="s">
        <v>467</v>
      </c>
      <c r="J106" s="76">
        <v>1994</v>
      </c>
      <c r="K106" s="90">
        <f t="shared" si="8"/>
        <v>25</v>
      </c>
      <c r="L106" s="88" t="str">
        <f t="shared" si="10"/>
        <v>OK</v>
      </c>
      <c r="M106" s="108" t="s">
        <v>455</v>
      </c>
    </row>
    <row r="107" spans="1:14" ht="13.5" customHeight="1">
      <c r="A107" s="104" t="s">
        <v>907</v>
      </c>
      <c r="B107" s="65" t="s">
        <v>687</v>
      </c>
      <c r="C107" s="65" t="s">
        <v>908</v>
      </c>
      <c r="D107" s="69" t="s">
        <v>837</v>
      </c>
      <c r="E107" s="98"/>
      <c r="F107" s="88" t="str">
        <f t="shared" si="7"/>
        <v>き６４</v>
      </c>
      <c r="G107" s="65" t="str">
        <f t="shared" si="9"/>
        <v>福島勇輔</v>
      </c>
      <c r="H107" s="69" t="s">
        <v>52</v>
      </c>
      <c r="I107" s="69" t="s">
        <v>467</v>
      </c>
      <c r="J107" s="76">
        <v>1996</v>
      </c>
      <c r="K107" s="90">
        <f t="shared" si="8"/>
        <v>23</v>
      </c>
      <c r="L107" s="88" t="str">
        <f t="shared" si="10"/>
        <v>OK</v>
      </c>
      <c r="M107" s="108" t="s">
        <v>455</v>
      </c>
    </row>
    <row r="108" spans="1:14" ht="13.5" customHeight="1">
      <c r="A108" s="104" t="s">
        <v>909</v>
      </c>
      <c r="B108" s="103" t="s">
        <v>910</v>
      </c>
      <c r="C108" s="103" t="s">
        <v>911</v>
      </c>
      <c r="D108" s="69" t="s">
        <v>837</v>
      </c>
      <c r="E108" s="98"/>
      <c r="F108" s="88" t="str">
        <f t="shared" si="7"/>
        <v>き６５</v>
      </c>
      <c r="G108" s="65" t="str">
        <f t="shared" si="9"/>
        <v>中尾慶太</v>
      </c>
      <c r="H108" s="69" t="s">
        <v>52</v>
      </c>
      <c r="I108" s="69" t="s">
        <v>467</v>
      </c>
      <c r="J108" s="76">
        <v>1993</v>
      </c>
      <c r="K108" s="90">
        <f t="shared" si="8"/>
        <v>26</v>
      </c>
      <c r="L108" s="88" t="str">
        <f t="shared" si="10"/>
        <v>OK</v>
      </c>
      <c r="M108" s="108" t="s">
        <v>455</v>
      </c>
    </row>
    <row r="109" spans="1:14" ht="13.5" customHeight="1" thickBot="1">
      <c r="A109" s="104" t="s">
        <v>912</v>
      </c>
      <c r="B109" s="69" t="s">
        <v>913</v>
      </c>
      <c r="C109" s="69" t="s">
        <v>914</v>
      </c>
      <c r="D109" s="69" t="s">
        <v>837</v>
      </c>
      <c r="E109" s="98"/>
      <c r="F109" s="88" t="str">
        <f t="shared" si="7"/>
        <v>き６６</v>
      </c>
      <c r="G109" s="65" t="str">
        <f t="shared" si="9"/>
        <v>奥田響介</v>
      </c>
      <c r="H109" s="69" t="s">
        <v>52</v>
      </c>
      <c r="I109" s="69" t="s">
        <v>467</v>
      </c>
      <c r="J109" s="109">
        <v>1994</v>
      </c>
      <c r="K109" s="90">
        <f t="shared" si="8"/>
        <v>25</v>
      </c>
      <c r="L109" s="88" t="str">
        <f t="shared" si="10"/>
        <v>OK</v>
      </c>
      <c r="M109" s="110" t="s">
        <v>489</v>
      </c>
    </row>
    <row r="110" spans="1:14" s="92" customFormat="1">
      <c r="A110" s="65"/>
      <c r="B110" s="78"/>
      <c r="C110" s="78"/>
      <c r="D110" s="69"/>
      <c r="E110" s="65"/>
      <c r="F110" s="67"/>
      <c r="G110" s="77"/>
      <c r="H110" s="69"/>
      <c r="I110" s="69"/>
      <c r="J110" s="76"/>
      <c r="K110" s="90" t="str">
        <f>IF(J110="","",(2019-J110))</f>
        <v/>
      </c>
      <c r="L110" s="88" t="str">
        <f>IF(G110="","",IF(COUNTIF($G$1:$G$510,G110)&gt;1,"2重登録","OK"))</f>
        <v/>
      </c>
    </row>
    <row r="111" spans="1:14" s="92" customFormat="1">
      <c r="A111" s="65"/>
      <c r="B111" s="78"/>
      <c r="C111" s="78"/>
      <c r="D111" s="69"/>
      <c r="E111" s="65"/>
      <c r="F111" s="67"/>
      <c r="G111" s="77"/>
      <c r="H111" s="69"/>
      <c r="I111" s="69"/>
      <c r="J111" s="76"/>
      <c r="K111" s="90" t="str">
        <f>IF(J111="","",(2019-J111))</f>
        <v/>
      </c>
      <c r="L111" s="88" t="str">
        <f>IF(G111="","",IF(COUNTIF($G$1:$G$510,G111)&gt;1,"2重登録","OK"))</f>
        <v/>
      </c>
    </row>
    <row r="112" spans="1:14" s="86" customFormat="1">
      <c r="A112" s="65"/>
      <c r="B112" s="1049" t="s">
        <v>915</v>
      </c>
      <c r="C112" s="1049"/>
      <c r="D112" s="1032" t="s">
        <v>916</v>
      </c>
      <c r="E112" s="1032"/>
      <c r="F112" s="1032"/>
      <c r="G112" s="1032"/>
      <c r="H112" s="1032"/>
      <c r="I112" s="65"/>
      <c r="J112" s="73"/>
      <c r="K112" s="90" t="str">
        <f t="shared" ref="K112:K140" si="11">IF(J112="","",(2019-J112))</f>
        <v/>
      </c>
      <c r="L112" s="88" t="str">
        <f>IF(G112="","",IF(COUNTIF($G$1:$G$510,G112)&gt;1,"2重登録","OK"))</f>
        <v/>
      </c>
      <c r="M112" s="65"/>
    </row>
    <row r="113" spans="1:13" s="86" customFormat="1">
      <c r="A113" s="65"/>
      <c r="B113" s="1049"/>
      <c r="C113" s="1049"/>
      <c r="D113" s="1032"/>
      <c r="E113" s="1032"/>
      <c r="F113" s="1032"/>
      <c r="G113" s="1032"/>
      <c r="H113" s="1032"/>
      <c r="I113" s="65"/>
      <c r="J113" s="73"/>
      <c r="K113" s="90" t="str">
        <f t="shared" si="11"/>
        <v/>
      </c>
      <c r="L113" s="88" t="str">
        <f>IF(G113="","",IF(COUNTIF($G$1:$G$510,G113)&gt;1,"2重登録","OK"))</f>
        <v/>
      </c>
      <c r="M113" s="65"/>
    </row>
    <row r="114" spans="1:13" s="86" customFormat="1">
      <c r="A114" s="65"/>
      <c r="B114" s="69"/>
      <c r="C114" s="69"/>
      <c r="D114" s="70"/>
      <c r="E114" s="65"/>
      <c r="F114" s="67">
        <f>A114</f>
        <v>0</v>
      </c>
      <c r="G114" s="65" t="s">
        <v>590</v>
      </c>
      <c r="H114" s="1035" t="s">
        <v>591</v>
      </c>
      <c r="I114" s="1035"/>
      <c r="J114" s="1035"/>
      <c r="K114" s="90" t="str">
        <f t="shared" si="11"/>
        <v/>
      </c>
      <c r="L114" s="88"/>
    </row>
    <row r="115" spans="1:13" s="86" customFormat="1">
      <c r="B115" s="1037"/>
      <c r="C115" s="1037"/>
      <c r="D115" s="65"/>
      <c r="E115" s="65"/>
      <c r="F115" s="67"/>
      <c r="G115" s="68">
        <f>COUNTIF($M$117:$M$136,"東近江市")</f>
        <v>2</v>
      </c>
      <c r="H115" s="1034">
        <f>(G115/RIGHT($A$136,2))</f>
        <v>0.1</v>
      </c>
      <c r="I115" s="1034"/>
      <c r="J115" s="1034"/>
      <c r="K115" s="90" t="str">
        <f t="shared" si="11"/>
        <v/>
      </c>
      <c r="L115" s="88"/>
    </row>
    <row r="116" spans="1:13" s="86" customFormat="1">
      <c r="B116" s="72"/>
      <c r="C116" s="72"/>
      <c r="D116" s="86" t="s">
        <v>592</v>
      </c>
      <c r="G116" s="68"/>
      <c r="H116" s="111" t="s">
        <v>593</v>
      </c>
      <c r="I116" s="71"/>
      <c r="J116" s="71"/>
      <c r="K116" s="90" t="str">
        <f t="shared" si="11"/>
        <v/>
      </c>
      <c r="L116" s="88" t="str">
        <f t="shared" ref="L116:L139" si="12">IF(G116="","",IF(COUNTIF($G$1:$G$510,G116)&gt;1,"2重登録","OK"))</f>
        <v/>
      </c>
    </row>
    <row r="117" spans="1:13" s="86" customFormat="1">
      <c r="A117" s="65" t="s">
        <v>917</v>
      </c>
      <c r="B117" s="112" t="s">
        <v>638</v>
      </c>
      <c r="C117" s="112" t="s">
        <v>647</v>
      </c>
      <c r="D117" s="113" t="s">
        <v>632</v>
      </c>
      <c r="E117" s="113"/>
      <c r="F117" s="113"/>
      <c r="G117" s="65" t="str">
        <f t="shared" ref="G117:G122" si="13">B117&amp;C117</f>
        <v>水本淳史</v>
      </c>
      <c r="H117" s="113" t="s">
        <v>632</v>
      </c>
      <c r="I117" s="65" t="s">
        <v>34</v>
      </c>
      <c r="J117" s="73">
        <v>1967</v>
      </c>
      <c r="K117" s="90">
        <f t="shared" si="11"/>
        <v>52</v>
      </c>
      <c r="L117" s="88" t="str">
        <f t="shared" si="12"/>
        <v>OK</v>
      </c>
      <c r="M117" s="114" t="s">
        <v>539</v>
      </c>
    </row>
    <row r="118" spans="1:13" s="86" customFormat="1">
      <c r="A118" s="65" t="s">
        <v>918</v>
      </c>
      <c r="B118" s="112" t="s">
        <v>487</v>
      </c>
      <c r="C118" s="112" t="s">
        <v>648</v>
      </c>
      <c r="D118" s="113" t="s">
        <v>632</v>
      </c>
      <c r="E118" s="113"/>
      <c r="F118" s="113"/>
      <c r="G118" s="65" t="str">
        <f t="shared" si="13"/>
        <v>清水善弘</v>
      </c>
      <c r="H118" s="113" t="s">
        <v>632</v>
      </c>
      <c r="I118" s="65" t="s">
        <v>34</v>
      </c>
      <c r="J118" s="73">
        <v>1952</v>
      </c>
      <c r="K118" s="90">
        <f t="shared" si="11"/>
        <v>67</v>
      </c>
      <c r="L118" s="88" t="str">
        <f t="shared" si="12"/>
        <v>OK</v>
      </c>
      <c r="M118" s="103" t="s">
        <v>483</v>
      </c>
    </row>
    <row r="119" spans="1:13" s="86" customFormat="1">
      <c r="A119" s="65" t="s">
        <v>919</v>
      </c>
      <c r="B119" s="112" t="s">
        <v>634</v>
      </c>
      <c r="C119" s="112" t="s">
        <v>635</v>
      </c>
      <c r="D119" s="113" t="s">
        <v>632</v>
      </c>
      <c r="E119" s="113"/>
      <c r="F119" s="113"/>
      <c r="G119" s="65" t="str">
        <f t="shared" si="13"/>
        <v>長谷出 浩</v>
      </c>
      <c r="H119" s="113" t="s">
        <v>632</v>
      </c>
      <c r="I119" s="65" t="s">
        <v>34</v>
      </c>
      <c r="J119" s="73">
        <v>1960</v>
      </c>
      <c r="K119" s="90">
        <f t="shared" si="11"/>
        <v>59</v>
      </c>
      <c r="L119" s="88" t="str">
        <f t="shared" si="12"/>
        <v>OK</v>
      </c>
      <c r="M119" s="115" t="s">
        <v>455</v>
      </c>
    </row>
    <row r="120" spans="1:13" s="86" customFormat="1">
      <c r="A120" s="65" t="s">
        <v>920</v>
      </c>
      <c r="B120" s="112" t="s">
        <v>636</v>
      </c>
      <c r="C120" s="112" t="s">
        <v>637</v>
      </c>
      <c r="D120" s="113" t="s">
        <v>632</v>
      </c>
      <c r="E120" s="113"/>
      <c r="F120" s="113"/>
      <c r="G120" s="65" t="str">
        <f t="shared" si="13"/>
        <v>山崎  豊</v>
      </c>
      <c r="H120" s="113" t="s">
        <v>632</v>
      </c>
      <c r="I120" s="65" t="s">
        <v>34</v>
      </c>
      <c r="J120" s="73">
        <v>1975</v>
      </c>
      <c r="K120" s="90">
        <f t="shared" si="11"/>
        <v>44</v>
      </c>
      <c r="L120" s="88" t="str">
        <f t="shared" si="12"/>
        <v>OK</v>
      </c>
      <c r="M120" s="115" t="s">
        <v>455</v>
      </c>
    </row>
    <row r="121" spans="1:13" s="86" customFormat="1">
      <c r="A121" s="65" t="s">
        <v>921</v>
      </c>
      <c r="B121" s="112" t="s">
        <v>588</v>
      </c>
      <c r="C121" s="112" t="s">
        <v>605</v>
      </c>
      <c r="D121" s="113" t="s">
        <v>632</v>
      </c>
      <c r="E121" s="113"/>
      <c r="F121" s="113"/>
      <c r="G121" s="65" t="str">
        <f t="shared" si="13"/>
        <v>成宮康弘</v>
      </c>
      <c r="H121" s="113" t="s">
        <v>632</v>
      </c>
      <c r="I121" s="65" t="s">
        <v>34</v>
      </c>
      <c r="J121" s="73">
        <v>1970</v>
      </c>
      <c r="K121" s="90">
        <f t="shared" si="11"/>
        <v>49</v>
      </c>
      <c r="L121" s="88" t="str">
        <f t="shared" si="12"/>
        <v>OK</v>
      </c>
      <c r="M121" s="103" t="s">
        <v>539</v>
      </c>
    </row>
    <row r="122" spans="1:13" s="86" customFormat="1">
      <c r="A122" s="65" t="s">
        <v>922</v>
      </c>
      <c r="B122" s="112" t="s">
        <v>638</v>
      </c>
      <c r="C122" s="112" t="s">
        <v>639</v>
      </c>
      <c r="D122" s="113" t="s">
        <v>632</v>
      </c>
      <c r="E122" s="113"/>
      <c r="F122" s="65"/>
      <c r="G122" s="65" t="str">
        <f t="shared" si="13"/>
        <v>水本佑人</v>
      </c>
      <c r="H122" s="113" t="s">
        <v>632</v>
      </c>
      <c r="I122" s="65" t="s">
        <v>34</v>
      </c>
      <c r="J122" s="73">
        <v>1998</v>
      </c>
      <c r="K122" s="90">
        <f t="shared" si="11"/>
        <v>21</v>
      </c>
      <c r="L122" s="88" t="str">
        <f t="shared" si="12"/>
        <v>OK</v>
      </c>
      <c r="M122" s="65" t="s">
        <v>539</v>
      </c>
    </row>
    <row r="123" spans="1:13" s="86" customFormat="1">
      <c r="A123" s="65" t="s">
        <v>923</v>
      </c>
      <c r="B123" s="65" t="s">
        <v>640</v>
      </c>
      <c r="C123" s="65" t="s">
        <v>641</v>
      </c>
      <c r="D123" s="65" t="s">
        <v>632</v>
      </c>
      <c r="E123" s="65"/>
      <c r="F123" s="116"/>
      <c r="G123" s="65" t="s">
        <v>642</v>
      </c>
      <c r="H123" s="113" t="s">
        <v>632</v>
      </c>
      <c r="I123" s="97" t="s">
        <v>467</v>
      </c>
      <c r="J123" s="76">
        <v>1970</v>
      </c>
      <c r="K123" s="90">
        <f t="shared" si="11"/>
        <v>49</v>
      </c>
      <c r="L123" s="88" t="str">
        <f t="shared" si="12"/>
        <v>OK</v>
      </c>
      <c r="M123" s="65" t="s">
        <v>568</v>
      </c>
    </row>
    <row r="124" spans="1:13" s="86" customFormat="1">
      <c r="A124" s="65" t="s">
        <v>924</v>
      </c>
      <c r="B124" s="112" t="s">
        <v>643</v>
      </c>
      <c r="C124" s="112" t="s">
        <v>644</v>
      </c>
      <c r="D124" s="113" t="s">
        <v>632</v>
      </c>
      <c r="E124" s="113"/>
      <c r="F124" s="113"/>
      <c r="G124" s="65" t="str">
        <f t="shared" ref="G124:G132" si="14">B124&amp;C124</f>
        <v>平塚 聡</v>
      </c>
      <c r="H124" s="113" t="s">
        <v>632</v>
      </c>
      <c r="I124" s="65" t="s">
        <v>34</v>
      </c>
      <c r="J124" s="73">
        <v>1960</v>
      </c>
      <c r="K124" s="90">
        <f t="shared" si="11"/>
        <v>59</v>
      </c>
      <c r="L124" s="88" t="str">
        <f t="shared" si="12"/>
        <v>OK</v>
      </c>
      <c r="M124" s="65" t="s">
        <v>539</v>
      </c>
    </row>
    <row r="125" spans="1:13" s="86" customFormat="1">
      <c r="A125" s="65" t="s">
        <v>925</v>
      </c>
      <c r="B125" s="112" t="s">
        <v>596</v>
      </c>
      <c r="C125" s="112" t="s">
        <v>597</v>
      </c>
      <c r="D125" s="113" t="s">
        <v>632</v>
      </c>
      <c r="E125" s="113"/>
      <c r="F125" s="113"/>
      <c r="G125" s="65" t="str">
        <f>B125&amp;C125</f>
        <v>池端誠治</v>
      </c>
      <c r="H125" s="113" t="s">
        <v>632</v>
      </c>
      <c r="I125" s="65" t="s">
        <v>34</v>
      </c>
      <c r="J125" s="73">
        <v>1972</v>
      </c>
      <c r="K125" s="90">
        <f t="shared" si="11"/>
        <v>47</v>
      </c>
      <c r="L125" s="88" t="str">
        <f t="shared" si="12"/>
        <v>OK</v>
      </c>
      <c r="M125" s="114" t="s">
        <v>539</v>
      </c>
    </row>
    <row r="126" spans="1:13" s="86" customFormat="1">
      <c r="A126" s="65" t="s">
        <v>926</v>
      </c>
      <c r="B126" s="112" t="s">
        <v>645</v>
      </c>
      <c r="C126" s="112" t="s">
        <v>646</v>
      </c>
      <c r="D126" s="113" t="s">
        <v>632</v>
      </c>
      <c r="E126" s="113"/>
      <c r="F126" s="113"/>
      <c r="G126" s="65" t="str">
        <f t="shared" si="14"/>
        <v>三代康成</v>
      </c>
      <c r="H126" s="113" t="s">
        <v>632</v>
      </c>
      <c r="I126" s="65" t="s">
        <v>34</v>
      </c>
      <c r="J126" s="73">
        <v>1968</v>
      </c>
      <c r="K126" s="90">
        <f t="shared" si="11"/>
        <v>51</v>
      </c>
      <c r="L126" s="88" t="str">
        <f t="shared" si="12"/>
        <v>OK</v>
      </c>
      <c r="M126" s="103" t="s">
        <v>483</v>
      </c>
    </row>
    <row r="127" spans="1:13" s="86" customFormat="1">
      <c r="A127" s="79" t="s">
        <v>927</v>
      </c>
      <c r="B127" s="117" t="s">
        <v>609</v>
      </c>
      <c r="C127" s="117" t="s">
        <v>610</v>
      </c>
      <c r="D127" s="118" t="s">
        <v>632</v>
      </c>
      <c r="E127" s="118"/>
      <c r="F127" s="118"/>
      <c r="G127" s="79" t="str">
        <f t="shared" si="14"/>
        <v>伊吹邦子</v>
      </c>
      <c r="H127" s="118" t="s">
        <v>632</v>
      </c>
      <c r="I127" s="79" t="s">
        <v>499</v>
      </c>
      <c r="J127" s="119">
        <v>1969</v>
      </c>
      <c r="K127" s="90">
        <f t="shared" si="11"/>
        <v>50</v>
      </c>
      <c r="L127" s="88" t="str">
        <f t="shared" si="12"/>
        <v>OK</v>
      </c>
      <c r="M127" s="114" t="s">
        <v>539</v>
      </c>
    </row>
    <row r="128" spans="1:13" s="86" customFormat="1">
      <c r="A128" s="79" t="s">
        <v>928</v>
      </c>
      <c r="B128" s="117" t="s">
        <v>612</v>
      </c>
      <c r="C128" s="117" t="s">
        <v>613</v>
      </c>
      <c r="D128" s="118" t="s">
        <v>632</v>
      </c>
      <c r="E128" s="118"/>
      <c r="F128" s="118"/>
      <c r="G128" s="79" t="str">
        <f t="shared" si="14"/>
        <v>筒井珠世</v>
      </c>
      <c r="H128" s="118" t="s">
        <v>632</v>
      </c>
      <c r="I128" s="79" t="s">
        <v>499</v>
      </c>
      <c r="J128" s="119">
        <v>1967</v>
      </c>
      <c r="K128" s="90">
        <f t="shared" si="11"/>
        <v>52</v>
      </c>
      <c r="L128" s="88" t="str">
        <f t="shared" si="12"/>
        <v>OK</v>
      </c>
      <c r="M128" s="114" t="s">
        <v>568</v>
      </c>
    </row>
    <row r="129" spans="1:13" s="86" customFormat="1">
      <c r="A129" s="79" t="s">
        <v>929</v>
      </c>
      <c r="B129" s="79" t="s">
        <v>649</v>
      </c>
      <c r="C129" s="79" t="s">
        <v>650</v>
      </c>
      <c r="D129" s="118" t="s">
        <v>632</v>
      </c>
      <c r="E129" s="79"/>
      <c r="F129" s="120"/>
      <c r="G129" s="79" t="str">
        <f t="shared" si="14"/>
        <v>松井美和子</v>
      </c>
      <c r="H129" s="118" t="s">
        <v>632</v>
      </c>
      <c r="I129" s="100" t="s">
        <v>499</v>
      </c>
      <c r="J129" s="119">
        <v>1969</v>
      </c>
      <c r="K129" s="90">
        <f t="shared" si="11"/>
        <v>50</v>
      </c>
      <c r="L129" s="88" t="str">
        <f t="shared" si="12"/>
        <v>OK</v>
      </c>
      <c r="M129" s="65" t="s">
        <v>501</v>
      </c>
    </row>
    <row r="130" spans="1:13" s="86" customFormat="1">
      <c r="A130" s="79" t="s">
        <v>930</v>
      </c>
      <c r="B130" s="79" t="s">
        <v>645</v>
      </c>
      <c r="C130" s="79" t="s">
        <v>651</v>
      </c>
      <c r="D130" s="118" t="s">
        <v>632</v>
      </c>
      <c r="E130" s="79"/>
      <c r="F130" s="79"/>
      <c r="G130" s="79" t="str">
        <f t="shared" si="14"/>
        <v>三代梨絵</v>
      </c>
      <c r="H130" s="118" t="s">
        <v>632</v>
      </c>
      <c r="I130" s="100" t="s">
        <v>499</v>
      </c>
      <c r="J130" s="119">
        <v>1976</v>
      </c>
      <c r="K130" s="90">
        <f t="shared" si="11"/>
        <v>43</v>
      </c>
      <c r="L130" s="88" t="str">
        <f t="shared" si="12"/>
        <v>OK</v>
      </c>
      <c r="M130" s="65" t="s">
        <v>483</v>
      </c>
    </row>
    <row r="131" spans="1:13" s="86" customFormat="1">
      <c r="A131" s="79" t="s">
        <v>931</v>
      </c>
      <c r="B131" s="79" t="s">
        <v>652</v>
      </c>
      <c r="C131" s="79" t="s">
        <v>653</v>
      </c>
      <c r="D131" s="118" t="s">
        <v>632</v>
      </c>
      <c r="E131" s="79"/>
      <c r="F131" s="120"/>
      <c r="G131" s="79" t="str">
        <f t="shared" si="14"/>
        <v>土肥祐子</v>
      </c>
      <c r="H131" s="118" t="s">
        <v>632</v>
      </c>
      <c r="I131" s="100" t="s">
        <v>499</v>
      </c>
      <c r="J131" s="119">
        <v>1971</v>
      </c>
      <c r="K131" s="90">
        <f t="shared" si="11"/>
        <v>48</v>
      </c>
      <c r="L131" s="88" t="str">
        <f t="shared" si="12"/>
        <v>OK</v>
      </c>
      <c r="M131" s="65" t="s">
        <v>483</v>
      </c>
    </row>
    <row r="132" spans="1:13" s="86" customFormat="1">
      <c r="A132" s="79" t="s">
        <v>932</v>
      </c>
      <c r="B132" s="79" t="s">
        <v>933</v>
      </c>
      <c r="C132" s="79" t="s">
        <v>934</v>
      </c>
      <c r="D132" s="118" t="s">
        <v>632</v>
      </c>
      <c r="E132" s="79"/>
      <c r="F132" s="120"/>
      <c r="G132" s="79" t="str">
        <f t="shared" si="14"/>
        <v>岡野羽</v>
      </c>
      <c r="H132" s="118" t="s">
        <v>632</v>
      </c>
      <c r="I132" s="100" t="s">
        <v>499</v>
      </c>
      <c r="J132" s="119">
        <v>1989</v>
      </c>
      <c r="K132" s="90">
        <f t="shared" si="11"/>
        <v>30</v>
      </c>
      <c r="L132" s="88" t="str">
        <f t="shared" si="12"/>
        <v>OK</v>
      </c>
      <c r="M132" s="65" t="s">
        <v>539</v>
      </c>
    </row>
    <row r="133" spans="1:13" s="86" customFormat="1">
      <c r="A133" s="79" t="s">
        <v>935</v>
      </c>
      <c r="B133" s="79" t="s">
        <v>654</v>
      </c>
      <c r="C133" s="79" t="s">
        <v>655</v>
      </c>
      <c r="D133" s="118" t="s">
        <v>632</v>
      </c>
      <c r="E133" s="79"/>
      <c r="F133" s="120"/>
      <c r="G133" s="79" t="s">
        <v>656</v>
      </c>
      <c r="H133" s="118" t="s">
        <v>632</v>
      </c>
      <c r="I133" s="100" t="s">
        <v>499</v>
      </c>
      <c r="J133" s="119">
        <v>1994</v>
      </c>
      <c r="K133" s="90">
        <f t="shared" si="11"/>
        <v>25</v>
      </c>
      <c r="L133" s="88" t="str">
        <f t="shared" si="12"/>
        <v>OK</v>
      </c>
      <c r="M133" s="65" t="s">
        <v>936</v>
      </c>
    </row>
    <row r="134" spans="1:13" s="86" customFormat="1">
      <c r="A134" s="79" t="s">
        <v>937</v>
      </c>
      <c r="B134" s="79" t="s">
        <v>657</v>
      </c>
      <c r="C134" s="79" t="s">
        <v>658</v>
      </c>
      <c r="D134" s="79" t="s">
        <v>632</v>
      </c>
      <c r="E134" s="79"/>
      <c r="F134" s="120"/>
      <c r="G134" s="79" t="s">
        <v>659</v>
      </c>
      <c r="H134" s="118" t="s">
        <v>632</v>
      </c>
      <c r="I134" s="100" t="s">
        <v>499</v>
      </c>
      <c r="J134" s="119">
        <v>1993</v>
      </c>
      <c r="K134" s="90">
        <f t="shared" si="11"/>
        <v>26</v>
      </c>
      <c r="L134" s="88" t="str">
        <f t="shared" si="12"/>
        <v>OK</v>
      </c>
      <c r="M134" s="65" t="s">
        <v>459</v>
      </c>
    </row>
    <row r="135" spans="1:13" s="86" customFormat="1">
      <c r="A135" s="79" t="s">
        <v>938</v>
      </c>
      <c r="B135" s="117" t="s">
        <v>660</v>
      </c>
      <c r="C135" s="117" t="s">
        <v>661</v>
      </c>
      <c r="D135" s="118" t="s">
        <v>632</v>
      </c>
      <c r="E135" s="79"/>
      <c r="F135" s="118"/>
      <c r="G135" s="79" t="s">
        <v>662</v>
      </c>
      <c r="H135" s="118" t="s">
        <v>632</v>
      </c>
      <c r="I135" s="79" t="s">
        <v>499</v>
      </c>
      <c r="J135" s="119">
        <v>1988</v>
      </c>
      <c r="K135" s="90">
        <f t="shared" si="11"/>
        <v>31</v>
      </c>
      <c r="L135" s="88" t="str">
        <f t="shared" si="12"/>
        <v>OK</v>
      </c>
      <c r="M135" s="65" t="s">
        <v>568</v>
      </c>
    </row>
    <row r="136" spans="1:13" s="86" customFormat="1">
      <c r="A136" s="79" t="s">
        <v>939</v>
      </c>
      <c r="B136" s="79" t="s">
        <v>663</v>
      </c>
      <c r="C136" s="79" t="s">
        <v>664</v>
      </c>
      <c r="D136" s="79" t="s">
        <v>632</v>
      </c>
      <c r="E136" s="79"/>
      <c r="F136" s="79"/>
      <c r="G136" s="79" t="str">
        <f>B136&amp;C136</f>
        <v>吉岡京子</v>
      </c>
      <c r="H136" s="118" t="s">
        <v>632</v>
      </c>
      <c r="I136" s="100" t="s">
        <v>499</v>
      </c>
      <c r="J136" s="119">
        <v>1959</v>
      </c>
      <c r="K136" s="90">
        <f t="shared" si="11"/>
        <v>60</v>
      </c>
      <c r="L136" s="88" t="str">
        <f t="shared" si="12"/>
        <v>OK</v>
      </c>
      <c r="M136" s="65" t="s">
        <v>586</v>
      </c>
    </row>
    <row r="137" spans="1:13" s="86" customFormat="1">
      <c r="A137" s="65"/>
      <c r="B137" s="77"/>
      <c r="C137" s="77"/>
      <c r="D137" s="121"/>
      <c r="E137" s="122"/>
      <c r="F137" s="122"/>
      <c r="G137" s="69"/>
      <c r="H137" s="55"/>
      <c r="I137" s="78"/>
      <c r="J137" s="73"/>
      <c r="K137" s="90" t="str">
        <f t="shared" si="11"/>
        <v/>
      </c>
      <c r="L137" s="88" t="str">
        <f t="shared" si="12"/>
        <v/>
      </c>
      <c r="M137" s="65"/>
    </row>
    <row r="138" spans="1:13" s="86" customFormat="1">
      <c r="A138" s="65"/>
      <c r="B138" s="77"/>
      <c r="C138" s="77"/>
      <c r="D138" s="55"/>
      <c r="E138" s="65"/>
      <c r="F138" s="67"/>
      <c r="G138" s="69"/>
      <c r="H138" s="55"/>
      <c r="I138" s="78"/>
      <c r="J138" s="76"/>
      <c r="K138" s="90" t="str">
        <f t="shared" si="11"/>
        <v/>
      </c>
      <c r="L138" s="88" t="str">
        <f t="shared" si="12"/>
        <v/>
      </c>
      <c r="M138" s="65"/>
    </row>
    <row r="139" spans="1:13" s="86" customFormat="1">
      <c r="A139" s="65"/>
      <c r="B139" s="115"/>
      <c r="C139" s="115"/>
      <c r="D139" s="55"/>
      <c r="E139" s="65"/>
      <c r="F139" s="67"/>
      <c r="G139" s="69"/>
      <c r="H139" s="55"/>
      <c r="I139" s="78"/>
      <c r="J139" s="76"/>
      <c r="K139" s="90" t="str">
        <f t="shared" si="11"/>
        <v/>
      </c>
      <c r="L139" s="88" t="str">
        <f t="shared" si="12"/>
        <v/>
      </c>
      <c r="M139" s="65"/>
    </row>
    <row r="140" spans="1:13" s="86" customFormat="1">
      <c r="A140" s="65"/>
      <c r="B140" s="77"/>
      <c r="C140" s="77"/>
      <c r="D140" s="55"/>
      <c r="E140" s="65"/>
      <c r="F140" s="67"/>
      <c r="G140" s="69"/>
      <c r="H140" s="55"/>
      <c r="I140" s="78"/>
      <c r="J140" s="76"/>
      <c r="K140" s="90" t="str">
        <f t="shared" si="11"/>
        <v/>
      </c>
      <c r="L140" s="67" t="str">
        <f t="shared" ref="L140:L198" si="15">IF(G140="","",IF(COUNTIF($G$6:$G$509,G140)&gt;1,"2重登録","OK"))</f>
        <v/>
      </c>
      <c r="M140" s="65"/>
    </row>
    <row r="141" spans="1:13" s="86" customFormat="1">
      <c r="A141" s="65"/>
      <c r="B141" s="77"/>
      <c r="C141" s="77"/>
      <c r="D141" s="55"/>
      <c r="E141" s="65"/>
      <c r="F141" s="65"/>
      <c r="G141" s="69"/>
      <c r="H141" s="55"/>
      <c r="I141" s="78"/>
      <c r="J141" s="73"/>
      <c r="K141" s="74"/>
      <c r="L141" s="67" t="str">
        <f t="shared" si="15"/>
        <v/>
      </c>
      <c r="M141" s="65"/>
    </row>
    <row r="142" spans="1:13" s="86" customFormat="1">
      <c r="A142" s="65"/>
      <c r="B142" s="77"/>
      <c r="C142" s="77"/>
      <c r="D142" s="55"/>
      <c r="E142" s="65"/>
      <c r="F142" s="67"/>
      <c r="G142" s="69"/>
      <c r="H142" s="55"/>
      <c r="I142" s="78"/>
      <c r="J142" s="76"/>
      <c r="K142" s="74"/>
      <c r="L142" s="67" t="str">
        <f t="shared" si="15"/>
        <v/>
      </c>
      <c r="M142" s="65"/>
    </row>
    <row r="143" spans="1:13" s="86" customFormat="1">
      <c r="A143" s="65"/>
      <c r="B143" s="115"/>
      <c r="C143" s="115"/>
      <c r="D143" s="55"/>
      <c r="E143" s="65"/>
      <c r="F143" s="67"/>
      <c r="G143" s="69"/>
      <c r="H143" s="55"/>
      <c r="I143" s="78"/>
      <c r="J143" s="76"/>
      <c r="K143" s="74"/>
      <c r="L143" s="67" t="str">
        <f t="shared" si="15"/>
        <v/>
      </c>
      <c r="M143" s="65"/>
    </row>
    <row r="144" spans="1:13" s="86" customFormat="1">
      <c r="A144" s="65"/>
      <c r="B144" s="77"/>
      <c r="C144" s="77"/>
      <c r="D144" s="65"/>
      <c r="E144" s="65"/>
      <c r="F144" s="65"/>
      <c r="G144" s="65"/>
      <c r="H144" s="55"/>
      <c r="I144" s="75"/>
      <c r="J144" s="73"/>
      <c r="K144" s="74"/>
      <c r="L144" s="67" t="str">
        <f t="shared" si="15"/>
        <v/>
      </c>
      <c r="M144" s="65"/>
    </row>
    <row r="145" spans="1:17" s="86" customFormat="1">
      <c r="A145" s="65"/>
      <c r="B145" s="77"/>
      <c r="C145" s="77"/>
      <c r="D145" s="65"/>
      <c r="E145" s="65"/>
      <c r="F145" s="65"/>
      <c r="G145" s="65"/>
      <c r="H145" s="55"/>
      <c r="I145" s="75"/>
      <c r="J145" s="73"/>
      <c r="K145" s="74"/>
      <c r="L145" s="67" t="str">
        <f t="shared" si="15"/>
        <v/>
      </c>
      <c r="M145" s="65"/>
    </row>
    <row r="146" spans="1:17">
      <c r="B146" s="1031" t="s">
        <v>940</v>
      </c>
      <c r="C146" s="1031"/>
      <c r="D146" s="1032" t="s">
        <v>941</v>
      </c>
      <c r="E146" s="1032"/>
      <c r="F146" s="1032"/>
      <c r="G146" s="1032"/>
      <c r="H146" s="65" t="s">
        <v>30</v>
      </c>
      <c r="I146" s="1035" t="s">
        <v>31</v>
      </c>
      <c r="J146" s="1035"/>
      <c r="K146" s="1035"/>
      <c r="L146" s="67" t="str">
        <f t="shared" si="15"/>
        <v/>
      </c>
    </row>
    <row r="147" spans="1:17">
      <c r="B147" s="1031"/>
      <c r="C147" s="1031"/>
      <c r="D147" s="1032"/>
      <c r="E147" s="1032"/>
      <c r="F147" s="1032"/>
      <c r="G147" s="1032"/>
      <c r="H147" s="68">
        <f>COUNTIF($M$150:$M$191,"東近江市")</f>
        <v>3</v>
      </c>
      <c r="I147" s="1034">
        <v>0.14000000000000001</v>
      </c>
      <c r="J147" s="1034"/>
      <c r="K147" s="1034"/>
      <c r="L147" s="67" t="str">
        <f t="shared" si="15"/>
        <v/>
      </c>
    </row>
    <row r="148" spans="1:17">
      <c r="B148" s="69" t="s">
        <v>942</v>
      </c>
      <c r="C148" s="69"/>
      <c r="D148" s="70" t="s">
        <v>32</v>
      </c>
      <c r="F148" s="67"/>
      <c r="K148" s="74" t="str">
        <f>IF(J148="","",(2012-J148))</f>
        <v/>
      </c>
      <c r="L148" s="67" t="str">
        <f t="shared" si="15"/>
        <v/>
      </c>
    </row>
    <row r="149" spans="1:17">
      <c r="B149" s="65" t="s">
        <v>943</v>
      </c>
      <c r="D149" s="65" t="s">
        <v>593</v>
      </c>
      <c r="J149" s="65"/>
      <c r="K149" s="65"/>
      <c r="L149" s="67" t="str">
        <f t="shared" si="15"/>
        <v/>
      </c>
      <c r="N149"/>
      <c r="O149"/>
      <c r="P149"/>
      <c r="Q149"/>
    </row>
    <row r="150" spans="1:17">
      <c r="A150" s="65" t="s">
        <v>665</v>
      </c>
      <c r="B150" s="123" t="s">
        <v>944</v>
      </c>
      <c r="C150" s="69" t="s">
        <v>945</v>
      </c>
      <c r="D150" s="65" t="str">
        <f>$B$148</f>
        <v>グリフィンズ　</v>
      </c>
      <c r="F150" s="67" t="str">
        <f t="shared" ref="F150:F193" si="16">A150</f>
        <v>ぐ０１</v>
      </c>
      <c r="G150" s="65" t="str">
        <f t="shared" ref="G150:G193" si="17">B150&amp;C150</f>
        <v>鍵谷浩太</v>
      </c>
      <c r="H150" s="75" t="str">
        <f>$B$149</f>
        <v>東近江グリフィンズ</v>
      </c>
      <c r="I150" s="75" t="s">
        <v>34</v>
      </c>
      <c r="J150" s="76">
        <v>1991</v>
      </c>
      <c r="K150" s="74">
        <f>IF(J150="","",(2019-J150))</f>
        <v>28</v>
      </c>
      <c r="L150" s="67" t="str">
        <f t="shared" si="15"/>
        <v>OK</v>
      </c>
      <c r="M150" s="122" t="s">
        <v>539</v>
      </c>
      <c r="N150"/>
      <c r="O150"/>
      <c r="P150"/>
      <c r="Q150"/>
    </row>
    <row r="151" spans="1:17">
      <c r="A151" s="65" t="s">
        <v>946</v>
      </c>
      <c r="B151" s="65" t="s">
        <v>627</v>
      </c>
      <c r="C151" s="122" t="s">
        <v>947</v>
      </c>
      <c r="D151" s="65" t="str">
        <f>$B$148</f>
        <v>グリフィンズ　</v>
      </c>
      <c r="F151" s="65" t="str">
        <f t="shared" si="16"/>
        <v>ぐ０２</v>
      </c>
      <c r="G151" s="65" t="str">
        <f t="shared" si="17"/>
        <v>浅田恵亮</v>
      </c>
      <c r="H151" s="75" t="str">
        <f t="shared" ref="H151:H191" si="18">$B$149</f>
        <v>東近江グリフィンズ</v>
      </c>
      <c r="I151" s="124" t="s">
        <v>467</v>
      </c>
      <c r="J151" s="73">
        <v>1987</v>
      </c>
      <c r="K151" s="74">
        <f t="shared" ref="K151:K193" si="19">IF(J151="","",(2019-J151))</f>
        <v>32</v>
      </c>
      <c r="L151" s="67" t="str">
        <f t="shared" si="15"/>
        <v>OK</v>
      </c>
      <c r="M151" s="122" t="s">
        <v>500</v>
      </c>
      <c r="N151"/>
      <c r="O151"/>
      <c r="P151"/>
      <c r="Q151"/>
    </row>
    <row r="152" spans="1:17">
      <c r="A152" s="65" t="s">
        <v>948</v>
      </c>
      <c r="B152" s="123" t="s">
        <v>666</v>
      </c>
      <c r="C152" s="69" t="s">
        <v>949</v>
      </c>
      <c r="D152" s="65" t="str">
        <f>$B$148</f>
        <v>グリフィンズ　</v>
      </c>
      <c r="F152" s="67" t="str">
        <f t="shared" si="16"/>
        <v>ぐ０３</v>
      </c>
      <c r="G152" s="65" t="str">
        <f t="shared" si="17"/>
        <v>中西泰輝</v>
      </c>
      <c r="H152" s="75" t="str">
        <f t="shared" si="18"/>
        <v>東近江グリフィンズ</v>
      </c>
      <c r="I152" s="75" t="s">
        <v>467</v>
      </c>
      <c r="J152" s="76">
        <v>1992</v>
      </c>
      <c r="K152" s="74">
        <f t="shared" si="19"/>
        <v>27</v>
      </c>
      <c r="L152" s="67" t="str">
        <f t="shared" si="15"/>
        <v>OK</v>
      </c>
      <c r="M152" s="122" t="s">
        <v>492</v>
      </c>
      <c r="N152"/>
      <c r="O152"/>
      <c r="P152"/>
      <c r="Q152"/>
    </row>
    <row r="153" spans="1:17">
      <c r="A153" s="65" t="s">
        <v>950</v>
      </c>
      <c r="B153" s="103" t="s">
        <v>951</v>
      </c>
      <c r="C153" s="103" t="s">
        <v>952</v>
      </c>
      <c r="D153" s="65" t="str">
        <f>$B$148</f>
        <v>グリフィンズ　</v>
      </c>
      <c r="F153" s="67" t="str">
        <f t="shared" si="16"/>
        <v>ぐ０４</v>
      </c>
      <c r="G153" s="65" t="str">
        <f>B153&amp;C153</f>
        <v>梅本彬充</v>
      </c>
      <c r="H153" s="75" t="str">
        <f t="shared" si="18"/>
        <v>東近江グリフィンズ</v>
      </c>
      <c r="I153" s="75" t="s">
        <v>34</v>
      </c>
      <c r="J153" s="76">
        <v>1986</v>
      </c>
      <c r="K153" s="74">
        <f t="shared" si="19"/>
        <v>33</v>
      </c>
      <c r="L153" s="67" t="str">
        <f t="shared" si="15"/>
        <v>OK</v>
      </c>
      <c r="M153" s="122" t="s">
        <v>483</v>
      </c>
      <c r="N153"/>
      <c r="O153"/>
      <c r="P153"/>
      <c r="Q153"/>
    </row>
    <row r="154" spans="1:17" customFormat="1">
      <c r="A154" s="65" t="s">
        <v>953</v>
      </c>
      <c r="B154" s="123" t="s">
        <v>954</v>
      </c>
      <c r="C154" s="69" t="s">
        <v>955</v>
      </c>
      <c r="D154" s="65" t="s">
        <v>942</v>
      </c>
      <c r="F154" s="67" t="str">
        <f t="shared" si="16"/>
        <v>ぐ０５</v>
      </c>
      <c r="G154" s="65" t="str">
        <f>B154&amp;C154</f>
        <v>浦崎康平</v>
      </c>
      <c r="H154" s="75" t="str">
        <f t="shared" si="18"/>
        <v>東近江グリフィンズ</v>
      </c>
      <c r="I154" s="75" t="s">
        <v>34</v>
      </c>
      <c r="J154" s="76">
        <v>1991</v>
      </c>
      <c r="K154" s="74">
        <f t="shared" si="19"/>
        <v>28</v>
      </c>
      <c r="L154" s="67" t="str">
        <f t="shared" si="15"/>
        <v>OK</v>
      </c>
      <c r="M154" s="122" t="s">
        <v>539</v>
      </c>
    </row>
    <row r="155" spans="1:17" customFormat="1">
      <c r="A155" s="65" t="s">
        <v>956</v>
      </c>
      <c r="B155" s="69" t="s">
        <v>957</v>
      </c>
      <c r="C155" s="69" t="s">
        <v>668</v>
      </c>
      <c r="D155" s="63" t="s">
        <v>942</v>
      </c>
      <c r="F155" s="67" t="str">
        <f t="shared" si="16"/>
        <v>ぐ０６</v>
      </c>
      <c r="G155" s="65" t="str">
        <f>B155&amp;C155</f>
        <v>中山幸典</v>
      </c>
      <c r="H155" s="75" t="str">
        <f t="shared" si="18"/>
        <v>東近江グリフィンズ</v>
      </c>
      <c r="I155" s="63" t="s">
        <v>34</v>
      </c>
      <c r="J155" s="76">
        <v>1979</v>
      </c>
      <c r="K155" s="74">
        <f t="shared" si="19"/>
        <v>40</v>
      </c>
      <c r="L155" s="67" t="str">
        <f t="shared" si="15"/>
        <v>OK</v>
      </c>
      <c r="M155" s="122" t="s">
        <v>671</v>
      </c>
    </row>
    <row r="156" spans="1:17" customFormat="1">
      <c r="A156" s="65" t="s">
        <v>958</v>
      </c>
      <c r="B156" s="69" t="s">
        <v>513</v>
      </c>
      <c r="C156" s="69" t="s">
        <v>959</v>
      </c>
      <c r="D156" s="63" t="s">
        <v>960</v>
      </c>
      <c r="F156" s="67" t="str">
        <f t="shared" si="16"/>
        <v>ぐ０７</v>
      </c>
      <c r="G156" s="65" t="str">
        <f t="shared" si="17"/>
        <v>北野照幸</v>
      </c>
      <c r="H156" s="75" t="str">
        <f t="shared" si="18"/>
        <v>東近江グリフィンズ</v>
      </c>
      <c r="I156" s="63" t="s">
        <v>34</v>
      </c>
      <c r="J156" s="76">
        <v>1980</v>
      </c>
      <c r="K156" s="74">
        <f t="shared" si="19"/>
        <v>39</v>
      </c>
      <c r="L156" s="67" t="str">
        <f t="shared" si="15"/>
        <v>OK</v>
      </c>
      <c r="M156" s="122" t="s">
        <v>468</v>
      </c>
    </row>
    <row r="157" spans="1:17" customFormat="1">
      <c r="A157" s="65" t="s">
        <v>961</v>
      </c>
      <c r="B157" s="69" t="s">
        <v>669</v>
      </c>
      <c r="C157" s="69" t="s">
        <v>670</v>
      </c>
      <c r="D157" s="63" t="s">
        <v>960</v>
      </c>
      <c r="F157" s="67" t="str">
        <f t="shared" si="16"/>
        <v>ぐ０８</v>
      </c>
      <c r="G157" s="65" t="str">
        <f t="shared" si="17"/>
        <v>村上卓</v>
      </c>
      <c r="H157" s="75" t="str">
        <f t="shared" si="18"/>
        <v>東近江グリフィンズ</v>
      </c>
      <c r="I157" s="63" t="s">
        <v>34</v>
      </c>
      <c r="J157" s="76">
        <v>1977</v>
      </c>
      <c r="K157" s="74">
        <f t="shared" si="19"/>
        <v>42</v>
      </c>
      <c r="L157" s="67" t="str">
        <f t="shared" si="15"/>
        <v>OK</v>
      </c>
      <c r="M157" s="122" t="s">
        <v>671</v>
      </c>
    </row>
    <row r="158" spans="1:17" customFormat="1">
      <c r="A158" s="65" t="s">
        <v>962</v>
      </c>
      <c r="B158" s="69" t="s">
        <v>672</v>
      </c>
      <c r="C158" s="69" t="s">
        <v>963</v>
      </c>
      <c r="D158" s="63" t="s">
        <v>960</v>
      </c>
      <c r="F158" s="67" t="str">
        <f t="shared" si="16"/>
        <v>ぐ０９</v>
      </c>
      <c r="G158" s="65" t="str">
        <f t="shared" si="17"/>
        <v>久保侑暉</v>
      </c>
      <c r="H158" s="75" t="str">
        <f t="shared" si="18"/>
        <v>東近江グリフィンズ</v>
      </c>
      <c r="I158" s="63" t="s">
        <v>34</v>
      </c>
      <c r="J158" s="76">
        <v>1993</v>
      </c>
      <c r="K158" s="74">
        <f t="shared" si="19"/>
        <v>26</v>
      </c>
      <c r="L158" s="67" t="str">
        <f t="shared" si="15"/>
        <v>OK</v>
      </c>
      <c r="M158" s="122" t="s">
        <v>671</v>
      </c>
    </row>
    <row r="159" spans="1:17" customFormat="1">
      <c r="A159" s="65" t="s">
        <v>964</v>
      </c>
      <c r="B159" s="69" t="s">
        <v>673</v>
      </c>
      <c r="C159" s="69" t="s">
        <v>674</v>
      </c>
      <c r="D159" s="63" t="s">
        <v>960</v>
      </c>
      <c r="F159" s="67" t="str">
        <f t="shared" si="16"/>
        <v>ぐ１０</v>
      </c>
      <c r="G159" s="65" t="str">
        <f t="shared" si="17"/>
        <v>井ノ口幹也</v>
      </c>
      <c r="H159" s="75" t="str">
        <f t="shared" si="18"/>
        <v>東近江グリフィンズ</v>
      </c>
      <c r="I159" s="63" t="s">
        <v>34</v>
      </c>
      <c r="J159" s="76">
        <v>1990</v>
      </c>
      <c r="K159" s="74">
        <f t="shared" si="19"/>
        <v>29</v>
      </c>
      <c r="L159" s="67" t="str">
        <f t="shared" si="15"/>
        <v>OK</v>
      </c>
      <c r="M159" s="77" t="s">
        <v>473</v>
      </c>
    </row>
    <row r="160" spans="1:17" customFormat="1">
      <c r="A160" s="65" t="s">
        <v>965</v>
      </c>
      <c r="B160" s="69" t="s">
        <v>471</v>
      </c>
      <c r="C160" s="69" t="s">
        <v>472</v>
      </c>
      <c r="D160" s="63" t="s">
        <v>960</v>
      </c>
      <c r="F160" s="67" t="str">
        <f t="shared" si="16"/>
        <v>ぐ１１</v>
      </c>
      <c r="G160" s="65" t="str">
        <f t="shared" si="17"/>
        <v>漆原大介</v>
      </c>
      <c r="H160" s="75" t="str">
        <f t="shared" si="18"/>
        <v>東近江グリフィンズ</v>
      </c>
      <c r="I160" s="63" t="s">
        <v>34</v>
      </c>
      <c r="J160" s="76">
        <v>1988</v>
      </c>
      <c r="K160" s="74">
        <f t="shared" si="19"/>
        <v>31</v>
      </c>
      <c r="L160" s="67" t="str">
        <f t="shared" si="15"/>
        <v>OK</v>
      </c>
      <c r="M160" s="77" t="s">
        <v>473</v>
      </c>
    </row>
    <row r="161" spans="1:13" customFormat="1">
      <c r="A161" s="65" t="s">
        <v>966</v>
      </c>
      <c r="B161" s="79" t="s">
        <v>471</v>
      </c>
      <c r="C161" s="79" t="s">
        <v>470</v>
      </c>
      <c r="D161" s="63" t="s">
        <v>960</v>
      </c>
      <c r="F161" s="67" t="str">
        <f t="shared" si="16"/>
        <v>ぐ１２</v>
      </c>
      <c r="G161" s="122" t="str">
        <f t="shared" si="17"/>
        <v>漆原友里</v>
      </c>
      <c r="H161" s="75" t="str">
        <f t="shared" si="18"/>
        <v>東近江グリフィンズ</v>
      </c>
      <c r="I161" s="64" t="s">
        <v>499</v>
      </c>
      <c r="J161" s="76">
        <v>1992</v>
      </c>
      <c r="K161" s="74">
        <f t="shared" si="19"/>
        <v>27</v>
      </c>
      <c r="L161" s="67" t="str">
        <f t="shared" si="15"/>
        <v>OK</v>
      </c>
      <c r="M161" s="77" t="s">
        <v>473</v>
      </c>
    </row>
    <row r="162" spans="1:13" customFormat="1">
      <c r="A162" s="65" t="s">
        <v>967</v>
      </c>
      <c r="B162" s="69" t="s">
        <v>677</v>
      </c>
      <c r="C162" s="69" t="s">
        <v>678</v>
      </c>
      <c r="D162" s="63" t="s">
        <v>960</v>
      </c>
      <c r="F162" s="67" t="str">
        <f t="shared" si="16"/>
        <v>ぐ１３</v>
      </c>
      <c r="G162" s="122" t="str">
        <f t="shared" si="17"/>
        <v>藤井正和</v>
      </c>
      <c r="H162" s="75" t="str">
        <f t="shared" si="18"/>
        <v>東近江グリフィンズ</v>
      </c>
      <c r="I162" s="63" t="s">
        <v>34</v>
      </c>
      <c r="J162" s="76">
        <v>1975</v>
      </c>
      <c r="K162" s="74">
        <f t="shared" si="19"/>
        <v>44</v>
      </c>
      <c r="L162" s="67" t="str">
        <f t="shared" si="15"/>
        <v>OK</v>
      </c>
      <c r="M162" s="122" t="s">
        <v>500</v>
      </c>
    </row>
    <row r="163" spans="1:13" customFormat="1">
      <c r="A163" s="65" t="s">
        <v>968</v>
      </c>
      <c r="B163" s="69" t="s">
        <v>679</v>
      </c>
      <c r="C163" s="69" t="s">
        <v>680</v>
      </c>
      <c r="D163" s="63" t="s">
        <v>960</v>
      </c>
      <c r="F163" s="67" t="str">
        <f t="shared" si="16"/>
        <v>ぐ１４</v>
      </c>
      <c r="G163" s="122" t="str">
        <f t="shared" si="17"/>
        <v>武藤幸宏</v>
      </c>
      <c r="H163" s="75" t="str">
        <f t="shared" si="18"/>
        <v>東近江グリフィンズ</v>
      </c>
      <c r="I163" s="63" t="s">
        <v>34</v>
      </c>
      <c r="J163" s="76">
        <v>1980</v>
      </c>
      <c r="K163" s="74">
        <f t="shared" si="19"/>
        <v>39</v>
      </c>
      <c r="L163" s="67" t="str">
        <f t="shared" si="15"/>
        <v>OK</v>
      </c>
      <c r="M163" s="122" t="s">
        <v>463</v>
      </c>
    </row>
    <row r="164" spans="1:13" customFormat="1">
      <c r="A164" s="65" t="s">
        <v>969</v>
      </c>
      <c r="B164" s="69" t="s">
        <v>466</v>
      </c>
      <c r="C164" s="69" t="s">
        <v>970</v>
      </c>
      <c r="D164" s="63" t="s">
        <v>960</v>
      </c>
      <c r="F164" s="67" t="str">
        <f t="shared" si="16"/>
        <v>ぐ１５</v>
      </c>
      <c r="G164" s="122" t="str">
        <f t="shared" si="17"/>
        <v>濱田彬弘</v>
      </c>
      <c r="H164" s="75" t="str">
        <f t="shared" si="18"/>
        <v>東近江グリフィンズ</v>
      </c>
      <c r="I164" s="63" t="s">
        <v>34</v>
      </c>
      <c r="J164" s="76">
        <v>1984</v>
      </c>
      <c r="K164" s="74">
        <f t="shared" si="19"/>
        <v>35</v>
      </c>
      <c r="L164" s="67" t="str">
        <f t="shared" si="15"/>
        <v>OK</v>
      </c>
      <c r="M164" s="122" t="s">
        <v>468</v>
      </c>
    </row>
    <row r="165" spans="1:13" customFormat="1">
      <c r="A165" s="65" t="s">
        <v>971</v>
      </c>
      <c r="B165" s="79" t="s">
        <v>466</v>
      </c>
      <c r="C165" s="79" t="s">
        <v>469</v>
      </c>
      <c r="D165" s="63" t="s">
        <v>960</v>
      </c>
      <c r="F165" s="67" t="str">
        <f t="shared" si="16"/>
        <v>ぐ１６</v>
      </c>
      <c r="G165" s="122" t="str">
        <f t="shared" si="17"/>
        <v>濱田晴香</v>
      </c>
      <c r="H165" s="75" t="str">
        <f t="shared" si="18"/>
        <v>東近江グリフィンズ</v>
      </c>
      <c r="I165" s="64" t="s">
        <v>41</v>
      </c>
      <c r="J165" s="76">
        <v>1987</v>
      </c>
      <c r="K165" s="74">
        <f t="shared" si="19"/>
        <v>32</v>
      </c>
      <c r="L165" s="67" t="str">
        <f t="shared" si="15"/>
        <v>OK</v>
      </c>
      <c r="M165" s="122" t="s">
        <v>468</v>
      </c>
    </row>
    <row r="166" spans="1:13" customFormat="1">
      <c r="A166" s="65" t="s">
        <v>972</v>
      </c>
      <c r="B166" s="79" t="s">
        <v>461</v>
      </c>
      <c r="C166" s="79" t="s">
        <v>462</v>
      </c>
      <c r="D166" s="63" t="s">
        <v>960</v>
      </c>
      <c r="F166" s="67" t="str">
        <f t="shared" si="16"/>
        <v>ぐ１７</v>
      </c>
      <c r="G166" s="122" t="str">
        <f t="shared" si="17"/>
        <v>和田桃子</v>
      </c>
      <c r="H166" s="75" t="str">
        <f t="shared" si="18"/>
        <v>東近江グリフィンズ</v>
      </c>
      <c r="I166" s="64" t="s">
        <v>41</v>
      </c>
      <c r="J166" s="76">
        <v>1994</v>
      </c>
      <c r="K166" s="74">
        <f t="shared" si="19"/>
        <v>25</v>
      </c>
      <c r="L166" s="67" t="str">
        <f t="shared" si="15"/>
        <v>OK</v>
      </c>
      <c r="M166" s="122" t="s">
        <v>463</v>
      </c>
    </row>
    <row r="167" spans="1:13" customFormat="1">
      <c r="A167" s="65" t="s">
        <v>973</v>
      </c>
      <c r="B167" s="79" t="s">
        <v>464</v>
      </c>
      <c r="C167" s="79" t="s">
        <v>465</v>
      </c>
      <c r="D167" s="63" t="s">
        <v>960</v>
      </c>
      <c r="F167" s="67" t="str">
        <f t="shared" si="16"/>
        <v>ぐ１８</v>
      </c>
      <c r="G167" s="122" t="str">
        <f t="shared" si="17"/>
        <v>藤岡美智子</v>
      </c>
      <c r="H167" s="75" t="str">
        <f t="shared" si="18"/>
        <v>東近江グリフィンズ</v>
      </c>
      <c r="I167" s="64" t="s">
        <v>499</v>
      </c>
      <c r="J167" s="76">
        <v>1980</v>
      </c>
      <c r="K167" s="74">
        <f t="shared" si="19"/>
        <v>39</v>
      </c>
      <c r="L167" s="67" t="str">
        <f t="shared" si="15"/>
        <v>OK</v>
      </c>
      <c r="M167" s="122" t="s">
        <v>463</v>
      </c>
    </row>
    <row r="168" spans="1:13" customFormat="1">
      <c r="A168" s="65" t="s">
        <v>974</v>
      </c>
      <c r="B168" s="69" t="s">
        <v>682</v>
      </c>
      <c r="C168" s="69" t="s">
        <v>683</v>
      </c>
      <c r="D168" s="63" t="s">
        <v>960</v>
      </c>
      <c r="F168" s="67" t="str">
        <f t="shared" si="16"/>
        <v>ぐ１９</v>
      </c>
      <c r="G168" s="122" t="str">
        <f t="shared" si="17"/>
        <v>小出周平</v>
      </c>
      <c r="H168" s="75" t="str">
        <f t="shared" si="18"/>
        <v>東近江グリフィンズ</v>
      </c>
      <c r="I168" s="63" t="s">
        <v>34</v>
      </c>
      <c r="J168" s="76">
        <v>1987</v>
      </c>
      <c r="K168" s="74">
        <f t="shared" si="19"/>
        <v>32</v>
      </c>
      <c r="L168" s="67" t="str">
        <f t="shared" si="15"/>
        <v>OK</v>
      </c>
      <c r="M168" s="122" t="s">
        <v>463</v>
      </c>
    </row>
    <row r="169" spans="1:13" customFormat="1">
      <c r="A169" s="65" t="s">
        <v>975</v>
      </c>
      <c r="B169" s="69" t="s">
        <v>684</v>
      </c>
      <c r="C169" s="69" t="s">
        <v>685</v>
      </c>
      <c r="D169" s="63" t="s">
        <v>960</v>
      </c>
      <c r="F169" s="67" t="str">
        <f t="shared" si="16"/>
        <v>ぐ２０</v>
      </c>
      <c r="G169" s="122" t="str">
        <f t="shared" si="17"/>
        <v>中根啓伍</v>
      </c>
      <c r="H169" s="75" t="str">
        <f t="shared" si="18"/>
        <v>東近江グリフィンズ</v>
      </c>
      <c r="I169" s="63" t="s">
        <v>34</v>
      </c>
      <c r="J169" s="76">
        <v>1993</v>
      </c>
      <c r="K169" s="74">
        <f t="shared" si="19"/>
        <v>26</v>
      </c>
      <c r="L169" s="67" t="str">
        <f t="shared" si="15"/>
        <v>OK</v>
      </c>
      <c r="M169" s="122" t="s">
        <v>463</v>
      </c>
    </row>
    <row r="170" spans="1:13" customFormat="1">
      <c r="A170" s="65" t="s">
        <v>976</v>
      </c>
      <c r="B170" s="79" t="s">
        <v>688</v>
      </c>
      <c r="C170" s="79" t="s">
        <v>689</v>
      </c>
      <c r="D170" s="63" t="s">
        <v>960</v>
      </c>
      <c r="F170" s="67" t="str">
        <f t="shared" si="16"/>
        <v>ぐ２１</v>
      </c>
      <c r="G170" s="122" t="str">
        <f t="shared" si="17"/>
        <v>岩崎順子</v>
      </c>
      <c r="H170" s="75" t="str">
        <f t="shared" si="18"/>
        <v>東近江グリフィンズ</v>
      </c>
      <c r="I170" s="64" t="s">
        <v>41</v>
      </c>
      <c r="J170" s="76">
        <v>1977</v>
      </c>
      <c r="K170" s="74">
        <f t="shared" si="19"/>
        <v>42</v>
      </c>
      <c r="L170" s="67" t="str">
        <f t="shared" si="15"/>
        <v>OK</v>
      </c>
      <c r="M170" s="122" t="s">
        <v>463</v>
      </c>
    </row>
    <row r="171" spans="1:13" customFormat="1">
      <c r="A171" s="65" t="s">
        <v>977</v>
      </c>
      <c r="B171" s="79" t="s">
        <v>772</v>
      </c>
      <c r="C171" s="79" t="s">
        <v>691</v>
      </c>
      <c r="D171" s="63" t="s">
        <v>960</v>
      </c>
      <c r="F171" s="67" t="str">
        <f t="shared" si="16"/>
        <v>ぐ２２</v>
      </c>
      <c r="G171" s="122" t="str">
        <f t="shared" si="17"/>
        <v>今井あづさ</v>
      </c>
      <c r="H171" s="75" t="str">
        <f t="shared" si="18"/>
        <v>東近江グリフィンズ</v>
      </c>
      <c r="I171" s="64" t="s">
        <v>41</v>
      </c>
      <c r="J171" s="76">
        <v>1981</v>
      </c>
      <c r="K171" s="74">
        <f t="shared" si="19"/>
        <v>38</v>
      </c>
      <c r="L171" s="67" t="str">
        <f t="shared" si="15"/>
        <v>OK</v>
      </c>
      <c r="M171" s="122" t="s">
        <v>468</v>
      </c>
    </row>
    <row r="172" spans="1:13" customFormat="1">
      <c r="A172" s="65" t="s">
        <v>978</v>
      </c>
      <c r="B172" s="79" t="s">
        <v>692</v>
      </c>
      <c r="C172" s="79" t="s">
        <v>693</v>
      </c>
      <c r="D172" s="63" t="s">
        <v>960</v>
      </c>
      <c r="F172" s="67" t="str">
        <f t="shared" si="16"/>
        <v>ぐ２３</v>
      </c>
      <c r="G172" s="122" t="str">
        <f t="shared" si="17"/>
        <v>深尾純子</v>
      </c>
      <c r="H172" s="75" t="str">
        <f t="shared" si="18"/>
        <v>東近江グリフィンズ</v>
      </c>
      <c r="I172" s="64" t="s">
        <v>41</v>
      </c>
      <c r="J172" s="76">
        <v>1982</v>
      </c>
      <c r="K172" s="74">
        <f t="shared" si="19"/>
        <v>37</v>
      </c>
      <c r="L172" s="67" t="str">
        <f t="shared" si="15"/>
        <v>OK</v>
      </c>
      <c r="M172" s="122" t="s">
        <v>500</v>
      </c>
    </row>
    <row r="173" spans="1:13" customFormat="1">
      <c r="A173" s="65" t="s">
        <v>979</v>
      </c>
      <c r="B173" s="69" t="s">
        <v>481</v>
      </c>
      <c r="C173" s="69" t="s">
        <v>980</v>
      </c>
      <c r="D173" s="63" t="s">
        <v>960</v>
      </c>
      <c r="F173" s="67" t="str">
        <f t="shared" si="16"/>
        <v>ぐ２４</v>
      </c>
      <c r="G173" s="122" t="str">
        <f t="shared" si="17"/>
        <v>山本将義</v>
      </c>
      <c r="H173" s="75" t="str">
        <f t="shared" si="18"/>
        <v>東近江グリフィンズ</v>
      </c>
      <c r="I173" s="63" t="s">
        <v>34</v>
      </c>
      <c r="J173" s="76">
        <v>1986</v>
      </c>
      <c r="K173" s="74">
        <f t="shared" si="19"/>
        <v>33</v>
      </c>
      <c r="L173" s="67" t="str">
        <f t="shared" si="15"/>
        <v>OK</v>
      </c>
      <c r="M173" s="122" t="s">
        <v>539</v>
      </c>
    </row>
    <row r="174" spans="1:13" customFormat="1">
      <c r="A174" s="65" t="s">
        <v>981</v>
      </c>
      <c r="B174" s="69" t="s">
        <v>675</v>
      </c>
      <c r="C174" s="69" t="s">
        <v>676</v>
      </c>
      <c r="D174" s="63" t="s">
        <v>960</v>
      </c>
      <c r="F174" s="67" t="str">
        <f t="shared" si="16"/>
        <v>ぐ２５</v>
      </c>
      <c r="G174" s="122" t="str">
        <f t="shared" si="17"/>
        <v>西原達也</v>
      </c>
      <c r="H174" s="75" t="str">
        <f t="shared" si="18"/>
        <v>東近江グリフィンズ</v>
      </c>
      <c r="I174" s="63" t="s">
        <v>34</v>
      </c>
      <c r="J174" s="76">
        <v>1978</v>
      </c>
      <c r="K174" s="74">
        <f t="shared" si="19"/>
        <v>41</v>
      </c>
      <c r="L174" s="67" t="str">
        <f t="shared" si="15"/>
        <v>OK</v>
      </c>
      <c r="M174" s="122" t="s">
        <v>463</v>
      </c>
    </row>
    <row r="175" spans="1:13" customFormat="1">
      <c r="A175" s="65" t="s">
        <v>982</v>
      </c>
      <c r="B175" s="79" t="s">
        <v>694</v>
      </c>
      <c r="C175" s="79" t="s">
        <v>695</v>
      </c>
      <c r="D175" s="63" t="s">
        <v>960</v>
      </c>
      <c r="F175" s="67" t="str">
        <f t="shared" si="16"/>
        <v>ぐ２６</v>
      </c>
      <c r="G175" s="122" t="str">
        <f t="shared" si="17"/>
        <v>伊藤牧子</v>
      </c>
      <c r="H175" s="75" t="str">
        <f t="shared" si="18"/>
        <v>東近江グリフィンズ</v>
      </c>
      <c r="I175" s="64" t="s">
        <v>41</v>
      </c>
      <c r="J175" s="76">
        <v>1969</v>
      </c>
      <c r="K175" s="74">
        <f t="shared" si="19"/>
        <v>50</v>
      </c>
      <c r="L175" s="67" t="str">
        <f t="shared" si="15"/>
        <v>OK</v>
      </c>
      <c r="M175" s="122" t="s">
        <v>500</v>
      </c>
    </row>
    <row r="176" spans="1:13" customFormat="1">
      <c r="A176" s="65" t="s">
        <v>983</v>
      </c>
      <c r="B176" s="69" t="s">
        <v>686</v>
      </c>
      <c r="C176" s="69" t="s">
        <v>984</v>
      </c>
      <c r="D176" s="63" t="s">
        <v>960</v>
      </c>
      <c r="F176" s="67" t="str">
        <f t="shared" si="16"/>
        <v>ぐ２７</v>
      </c>
      <c r="G176" s="122" t="str">
        <f t="shared" si="17"/>
        <v>田内孝宜</v>
      </c>
      <c r="H176" s="75" t="str">
        <f t="shared" si="18"/>
        <v>東近江グリフィンズ</v>
      </c>
      <c r="I176" s="63" t="s">
        <v>34</v>
      </c>
      <c r="J176" s="76">
        <v>1983</v>
      </c>
      <c r="K176" s="74">
        <f t="shared" si="19"/>
        <v>36</v>
      </c>
      <c r="L176" s="67" t="str">
        <f t="shared" si="15"/>
        <v>OK</v>
      </c>
      <c r="M176" s="122" t="s">
        <v>500</v>
      </c>
    </row>
    <row r="177" spans="1:13" customFormat="1">
      <c r="A177" s="65" t="s">
        <v>985</v>
      </c>
      <c r="B177" s="69" t="s">
        <v>986</v>
      </c>
      <c r="C177" s="69" t="s">
        <v>987</v>
      </c>
      <c r="D177" s="63" t="s">
        <v>960</v>
      </c>
      <c r="F177" s="67" t="str">
        <f t="shared" si="16"/>
        <v>ぐ２８</v>
      </c>
      <c r="G177" s="122" t="str">
        <f t="shared" si="17"/>
        <v>吉野淳也</v>
      </c>
      <c r="H177" s="75" t="str">
        <f t="shared" si="18"/>
        <v>東近江グリフィンズ</v>
      </c>
      <c r="I177" s="63" t="s">
        <v>34</v>
      </c>
      <c r="J177" s="76">
        <v>1990</v>
      </c>
      <c r="K177" s="74">
        <f t="shared" si="19"/>
        <v>29</v>
      </c>
      <c r="L177" s="67" t="str">
        <f t="shared" si="15"/>
        <v>OK</v>
      </c>
      <c r="M177" s="122" t="s">
        <v>492</v>
      </c>
    </row>
    <row r="178" spans="1:13" customFormat="1">
      <c r="A178" s="65" t="s">
        <v>988</v>
      </c>
      <c r="B178" s="69" t="s">
        <v>989</v>
      </c>
      <c r="C178" s="69" t="s">
        <v>704</v>
      </c>
      <c r="D178" s="63" t="s">
        <v>960</v>
      </c>
      <c r="F178" s="67" t="str">
        <f t="shared" si="16"/>
        <v>ぐ２９</v>
      </c>
      <c r="G178" s="122" t="str">
        <f t="shared" si="17"/>
        <v>岸田直也</v>
      </c>
      <c r="H178" s="75" t="str">
        <f t="shared" si="18"/>
        <v>東近江グリフィンズ</v>
      </c>
      <c r="I178" s="63" t="s">
        <v>34</v>
      </c>
      <c r="J178" s="76">
        <v>1992</v>
      </c>
      <c r="K178" s="74">
        <f t="shared" si="19"/>
        <v>27</v>
      </c>
      <c r="L178" s="67" t="str">
        <f t="shared" si="15"/>
        <v>OK</v>
      </c>
      <c r="M178" s="122" t="s">
        <v>705</v>
      </c>
    </row>
    <row r="179" spans="1:13" customFormat="1">
      <c r="A179" s="65" t="s">
        <v>990</v>
      </c>
      <c r="B179" s="79" t="s">
        <v>594</v>
      </c>
      <c r="C179" s="79" t="s">
        <v>816</v>
      </c>
      <c r="D179" s="63" t="s">
        <v>960</v>
      </c>
      <c r="F179" s="67" t="str">
        <f t="shared" si="16"/>
        <v>ぐ３０</v>
      </c>
      <c r="G179" s="122" t="str">
        <f t="shared" si="17"/>
        <v>東恵</v>
      </c>
      <c r="H179" s="75" t="str">
        <f t="shared" si="18"/>
        <v>東近江グリフィンズ</v>
      </c>
      <c r="I179" s="64" t="s">
        <v>41</v>
      </c>
      <c r="J179" s="76">
        <v>1990</v>
      </c>
      <c r="K179" s="74">
        <f t="shared" si="19"/>
        <v>29</v>
      </c>
      <c r="L179" s="67" t="str">
        <f t="shared" si="15"/>
        <v>OK</v>
      </c>
      <c r="M179" s="122" t="s">
        <v>706</v>
      </c>
    </row>
    <row r="180" spans="1:13" customFormat="1">
      <c r="A180" s="65" t="s">
        <v>991</v>
      </c>
      <c r="B180" s="69" t="s">
        <v>602</v>
      </c>
      <c r="C180" s="69" t="s">
        <v>603</v>
      </c>
      <c r="D180" s="63" t="s">
        <v>960</v>
      </c>
      <c r="F180" s="67" t="str">
        <f t="shared" si="16"/>
        <v>ぐ３１</v>
      </c>
      <c r="G180" s="65" t="str">
        <f t="shared" si="17"/>
        <v>土田哲也</v>
      </c>
      <c r="H180" s="75" t="str">
        <f t="shared" si="18"/>
        <v>東近江グリフィンズ</v>
      </c>
      <c r="I180" s="63" t="s">
        <v>34</v>
      </c>
      <c r="J180" s="76">
        <v>1990</v>
      </c>
      <c r="K180" s="74">
        <f t="shared" si="19"/>
        <v>29</v>
      </c>
      <c r="L180" s="67" t="str">
        <f t="shared" si="15"/>
        <v>OK</v>
      </c>
      <c r="M180" s="122" t="s">
        <v>501</v>
      </c>
    </row>
    <row r="181" spans="1:13" customFormat="1">
      <c r="A181" s="65" t="s">
        <v>992</v>
      </c>
      <c r="B181" s="69" t="s">
        <v>600</v>
      </c>
      <c r="C181" s="69" t="s">
        <v>601</v>
      </c>
      <c r="D181" s="63" t="s">
        <v>960</v>
      </c>
      <c r="F181" s="67" t="str">
        <f t="shared" si="16"/>
        <v>ぐ３２</v>
      </c>
      <c r="G181" s="65" t="str">
        <f t="shared" si="17"/>
        <v>佐野望</v>
      </c>
      <c r="H181" s="75" t="str">
        <f t="shared" si="18"/>
        <v>東近江グリフィンズ</v>
      </c>
      <c r="I181" s="63" t="s">
        <v>34</v>
      </c>
      <c r="J181" s="76">
        <v>1982</v>
      </c>
      <c r="K181" s="74">
        <f t="shared" si="19"/>
        <v>37</v>
      </c>
      <c r="L181" s="67" t="str">
        <f t="shared" si="15"/>
        <v>OK</v>
      </c>
      <c r="M181" s="122" t="s">
        <v>539</v>
      </c>
    </row>
    <row r="182" spans="1:13" customFormat="1">
      <c r="A182" s="65" t="s">
        <v>993</v>
      </c>
      <c r="B182" s="69" t="s">
        <v>598</v>
      </c>
      <c r="C182" s="69" t="s">
        <v>599</v>
      </c>
      <c r="D182" s="63" t="s">
        <v>960</v>
      </c>
      <c r="F182" s="67" t="str">
        <f t="shared" si="16"/>
        <v>ぐ３３</v>
      </c>
      <c r="G182" s="65" t="str">
        <f t="shared" si="17"/>
        <v>金谷太郎</v>
      </c>
      <c r="H182" s="75" t="str">
        <f t="shared" si="18"/>
        <v>東近江グリフィンズ</v>
      </c>
      <c r="I182" s="63" t="s">
        <v>34</v>
      </c>
      <c r="J182" s="76">
        <v>1976</v>
      </c>
      <c r="K182" s="74">
        <f t="shared" si="19"/>
        <v>43</v>
      </c>
      <c r="L182" s="67" t="str">
        <f t="shared" si="15"/>
        <v>OK</v>
      </c>
      <c r="M182" s="122" t="s">
        <v>539</v>
      </c>
    </row>
    <row r="183" spans="1:13" customFormat="1">
      <c r="A183" s="65" t="s">
        <v>994</v>
      </c>
      <c r="B183" s="69" t="s">
        <v>606</v>
      </c>
      <c r="C183" s="69" t="s">
        <v>995</v>
      </c>
      <c r="D183" s="63" t="s">
        <v>960</v>
      </c>
      <c r="F183" s="67" t="str">
        <f t="shared" si="16"/>
        <v>ぐ３４</v>
      </c>
      <c r="G183" s="65" t="str">
        <f t="shared" si="17"/>
        <v>古市卓志</v>
      </c>
      <c r="H183" s="75" t="str">
        <f t="shared" si="18"/>
        <v>東近江グリフィンズ</v>
      </c>
      <c r="I183" s="63" t="s">
        <v>34</v>
      </c>
      <c r="J183" s="76">
        <v>1974</v>
      </c>
      <c r="K183" s="74">
        <f t="shared" si="19"/>
        <v>45</v>
      </c>
      <c r="L183" s="67" t="str">
        <f t="shared" si="15"/>
        <v>OK</v>
      </c>
      <c r="M183" s="122" t="s">
        <v>539</v>
      </c>
    </row>
    <row r="184" spans="1:13" customFormat="1">
      <c r="A184" s="65" t="s">
        <v>996</v>
      </c>
      <c r="B184" s="79" t="s">
        <v>600</v>
      </c>
      <c r="C184" s="79" t="s">
        <v>611</v>
      </c>
      <c r="D184" s="63" t="s">
        <v>960</v>
      </c>
      <c r="F184" s="67" t="str">
        <f t="shared" si="16"/>
        <v>ぐ３５</v>
      </c>
      <c r="G184" s="122" t="str">
        <f t="shared" si="17"/>
        <v>佐野香織</v>
      </c>
      <c r="H184" s="75" t="str">
        <f t="shared" si="18"/>
        <v>東近江グリフィンズ</v>
      </c>
      <c r="I184" s="64" t="s">
        <v>41</v>
      </c>
      <c r="J184" s="76">
        <v>1980</v>
      </c>
      <c r="K184" s="74">
        <f t="shared" si="19"/>
        <v>39</v>
      </c>
      <c r="L184" s="67" t="str">
        <f t="shared" si="15"/>
        <v>OK</v>
      </c>
      <c r="M184" s="122" t="s">
        <v>463</v>
      </c>
    </row>
    <row r="185" spans="1:13" customFormat="1">
      <c r="A185" s="65" t="s">
        <v>997</v>
      </c>
      <c r="B185" s="69" t="s">
        <v>998</v>
      </c>
      <c r="C185" s="69" t="s">
        <v>999</v>
      </c>
      <c r="D185" s="63" t="s">
        <v>960</v>
      </c>
      <c r="F185" s="67" t="str">
        <f t="shared" si="16"/>
        <v>ぐ３６</v>
      </c>
      <c r="G185" s="122" t="str">
        <f t="shared" si="17"/>
        <v>向井章人</v>
      </c>
      <c r="H185" s="75" t="str">
        <f t="shared" si="18"/>
        <v>東近江グリフィンズ</v>
      </c>
      <c r="I185" s="63" t="s">
        <v>34</v>
      </c>
      <c r="J185" s="76">
        <v>1992</v>
      </c>
      <c r="K185" s="74">
        <f t="shared" si="19"/>
        <v>27</v>
      </c>
      <c r="L185" s="67" t="str">
        <f t="shared" si="15"/>
        <v>OK</v>
      </c>
      <c r="M185" s="122" t="s">
        <v>463</v>
      </c>
    </row>
    <row r="186" spans="1:13" customFormat="1">
      <c r="A186" s="65" t="s">
        <v>1000</v>
      </c>
      <c r="B186" s="79" t="s">
        <v>690</v>
      </c>
      <c r="C186" s="79" t="s">
        <v>1001</v>
      </c>
      <c r="D186" s="63" t="s">
        <v>960</v>
      </c>
      <c r="F186" s="67" t="str">
        <f t="shared" si="16"/>
        <v>ぐ３７</v>
      </c>
      <c r="G186" s="122" t="str">
        <f t="shared" si="17"/>
        <v>吉村安梨佐</v>
      </c>
      <c r="H186" s="75" t="str">
        <f t="shared" si="18"/>
        <v>東近江グリフィンズ</v>
      </c>
      <c r="I186" s="64" t="s">
        <v>41</v>
      </c>
      <c r="J186" s="76">
        <v>1986</v>
      </c>
      <c r="K186" s="74">
        <f t="shared" si="19"/>
        <v>33</v>
      </c>
      <c r="L186" s="67" t="str">
        <f t="shared" si="15"/>
        <v>OK</v>
      </c>
      <c r="M186" s="122" t="s">
        <v>463</v>
      </c>
    </row>
    <row r="187" spans="1:13" customFormat="1">
      <c r="A187" s="65" t="s">
        <v>1002</v>
      </c>
      <c r="B187" s="79" t="s">
        <v>1003</v>
      </c>
      <c r="C187" s="79" t="s">
        <v>1004</v>
      </c>
      <c r="D187" s="63" t="s">
        <v>960</v>
      </c>
      <c r="F187" s="67" t="str">
        <f t="shared" si="16"/>
        <v>ぐ３８</v>
      </c>
      <c r="G187" s="122" t="str">
        <f t="shared" si="17"/>
        <v>荒木麻友</v>
      </c>
      <c r="H187" s="75" t="str">
        <f t="shared" si="18"/>
        <v>東近江グリフィンズ</v>
      </c>
      <c r="I187" s="64" t="s">
        <v>41</v>
      </c>
      <c r="J187" s="76">
        <v>1984</v>
      </c>
      <c r="K187" s="74">
        <f t="shared" si="19"/>
        <v>35</v>
      </c>
      <c r="L187" s="67" t="str">
        <f t="shared" si="15"/>
        <v>OK</v>
      </c>
      <c r="M187" s="122" t="s">
        <v>463</v>
      </c>
    </row>
    <row r="188" spans="1:13" customFormat="1">
      <c r="A188" s="65" t="s">
        <v>1005</v>
      </c>
      <c r="B188" s="69" t="s">
        <v>1006</v>
      </c>
      <c r="C188" s="69" t="s">
        <v>510</v>
      </c>
      <c r="D188" s="63" t="s">
        <v>960</v>
      </c>
      <c r="F188" s="67" t="str">
        <f t="shared" si="16"/>
        <v>ぐ３９</v>
      </c>
      <c r="G188" s="122" t="str">
        <f t="shared" si="17"/>
        <v>菊地健太郎</v>
      </c>
      <c r="H188" s="75" t="str">
        <f t="shared" si="18"/>
        <v>東近江グリフィンズ</v>
      </c>
      <c r="I188" s="63" t="s">
        <v>34</v>
      </c>
      <c r="J188" s="76">
        <v>1991</v>
      </c>
      <c r="K188" s="74">
        <f t="shared" si="19"/>
        <v>28</v>
      </c>
      <c r="L188" s="67" t="str">
        <f t="shared" si="15"/>
        <v>OK</v>
      </c>
      <c r="M188" s="63" t="s">
        <v>463</v>
      </c>
    </row>
    <row r="189" spans="1:13" customFormat="1">
      <c r="A189" s="65" t="s">
        <v>1007</v>
      </c>
      <c r="B189" s="69" t="s">
        <v>1008</v>
      </c>
      <c r="C189" s="69" t="s">
        <v>1009</v>
      </c>
      <c r="D189" s="63" t="s">
        <v>960</v>
      </c>
      <c r="F189" s="67" t="str">
        <f t="shared" si="16"/>
        <v>ぐ４０</v>
      </c>
      <c r="G189" s="122" t="str">
        <f t="shared" si="17"/>
        <v>瀬古悠貴</v>
      </c>
      <c r="H189" s="75" t="str">
        <f t="shared" si="18"/>
        <v>東近江グリフィンズ</v>
      </c>
      <c r="I189" s="63" t="s">
        <v>34</v>
      </c>
      <c r="J189" s="76">
        <v>1992</v>
      </c>
      <c r="K189" s="74">
        <f t="shared" si="19"/>
        <v>27</v>
      </c>
      <c r="L189" s="67" t="str">
        <f t="shared" si="15"/>
        <v>OK</v>
      </c>
      <c r="M189" s="63" t="s">
        <v>463</v>
      </c>
    </row>
    <row r="190" spans="1:13" customFormat="1">
      <c r="A190" s="65" t="s">
        <v>1010</v>
      </c>
      <c r="B190" s="69" t="s">
        <v>1011</v>
      </c>
      <c r="C190" s="69" t="s">
        <v>1012</v>
      </c>
      <c r="D190" s="63" t="s">
        <v>960</v>
      </c>
      <c r="F190" s="67" t="str">
        <f t="shared" si="16"/>
        <v>ぐ４１</v>
      </c>
      <c r="G190" s="122" t="str">
        <f t="shared" si="17"/>
        <v>鈴置朋也</v>
      </c>
      <c r="H190" s="75" t="str">
        <f t="shared" si="18"/>
        <v>東近江グリフィンズ</v>
      </c>
      <c r="I190" s="63" t="s">
        <v>34</v>
      </c>
      <c r="J190" s="63">
        <v>1992</v>
      </c>
      <c r="K190" s="74">
        <f t="shared" si="19"/>
        <v>27</v>
      </c>
      <c r="L190" s="67" t="str">
        <f t="shared" si="15"/>
        <v>OK</v>
      </c>
      <c r="M190" s="63" t="s">
        <v>463</v>
      </c>
    </row>
    <row r="191" spans="1:13" customFormat="1">
      <c r="A191" s="65" t="s">
        <v>1013</v>
      </c>
      <c r="B191" s="69" t="s">
        <v>481</v>
      </c>
      <c r="C191" s="69" t="s">
        <v>689</v>
      </c>
      <c r="D191" s="63" t="s">
        <v>960</v>
      </c>
      <c r="F191" s="67" t="str">
        <f t="shared" si="16"/>
        <v>ぐ４２</v>
      </c>
      <c r="G191" s="122" t="str">
        <f t="shared" si="17"/>
        <v>山本順子</v>
      </c>
      <c r="H191" s="75" t="str">
        <f t="shared" si="18"/>
        <v>東近江グリフィンズ</v>
      </c>
      <c r="I191" s="64" t="s">
        <v>499</v>
      </c>
      <c r="J191" s="76">
        <v>1976</v>
      </c>
      <c r="K191" s="74">
        <f t="shared" si="19"/>
        <v>43</v>
      </c>
      <c r="L191" s="67" t="str">
        <f t="shared" si="15"/>
        <v>OK</v>
      </c>
      <c r="M191" s="63" t="s">
        <v>483</v>
      </c>
    </row>
    <row r="192" spans="1:13" customFormat="1">
      <c r="A192" s="65" t="s">
        <v>1238</v>
      </c>
      <c r="B192" s="69" t="s">
        <v>1176</v>
      </c>
      <c r="C192" s="69" t="s">
        <v>1239</v>
      </c>
      <c r="D192" s="63" t="s">
        <v>942</v>
      </c>
      <c r="E192" s="63"/>
      <c r="F192" s="67" t="str">
        <f t="shared" si="16"/>
        <v>ぐ４３</v>
      </c>
      <c r="G192" s="65" t="str">
        <f t="shared" si="17"/>
        <v>森寿人</v>
      </c>
      <c r="H192" s="63" t="s">
        <v>943</v>
      </c>
      <c r="I192" s="63" t="s">
        <v>467</v>
      </c>
      <c r="J192" s="76">
        <v>1978</v>
      </c>
      <c r="K192" s="74">
        <f t="shared" si="19"/>
        <v>41</v>
      </c>
      <c r="L192" s="67" t="str">
        <f t="shared" si="15"/>
        <v>OK</v>
      </c>
      <c r="M192" s="63" t="s">
        <v>671</v>
      </c>
    </row>
    <row r="193" spans="1:13" customFormat="1">
      <c r="A193" s="65" t="s">
        <v>1240</v>
      </c>
      <c r="B193" s="79" t="s">
        <v>1241</v>
      </c>
      <c r="C193" s="79" t="s">
        <v>1242</v>
      </c>
      <c r="D193" s="63" t="s">
        <v>942</v>
      </c>
      <c r="E193" s="63"/>
      <c r="F193" s="67" t="str">
        <f t="shared" si="16"/>
        <v>ぐ４４</v>
      </c>
      <c r="G193" s="65" t="str">
        <f t="shared" si="17"/>
        <v>山口千恵</v>
      </c>
      <c r="H193" s="63" t="s">
        <v>943</v>
      </c>
      <c r="I193" s="64" t="s">
        <v>499</v>
      </c>
      <c r="J193" s="76">
        <v>1979</v>
      </c>
      <c r="K193" s="74">
        <f t="shared" si="19"/>
        <v>40</v>
      </c>
      <c r="L193" s="67" t="str">
        <f t="shared" si="15"/>
        <v>OK</v>
      </c>
      <c r="M193" s="63" t="s">
        <v>492</v>
      </c>
    </row>
    <row r="194" spans="1:13" customFormat="1">
      <c r="A194" s="211">
        <v>43696</v>
      </c>
      <c r="B194" s="77"/>
      <c r="C194" s="77"/>
      <c r="D194" s="125"/>
      <c r="E194" s="65"/>
      <c r="F194" s="116"/>
      <c r="G194" s="65"/>
      <c r="H194" s="126"/>
      <c r="I194" s="127"/>
      <c r="J194" s="73"/>
      <c r="K194" s="74"/>
      <c r="L194" s="67" t="str">
        <f t="shared" si="15"/>
        <v/>
      </c>
      <c r="M194" s="86"/>
    </row>
    <row r="195" spans="1:13" customFormat="1">
      <c r="A195" s="65"/>
      <c r="B195" s="77"/>
      <c r="C195" s="77"/>
      <c r="D195" s="125"/>
      <c r="E195" s="65"/>
      <c r="F195" s="116"/>
      <c r="G195" s="65"/>
      <c r="H195" s="126"/>
      <c r="I195" s="127"/>
      <c r="J195" s="73"/>
      <c r="K195" s="74"/>
      <c r="L195" s="67" t="str">
        <f t="shared" si="15"/>
        <v/>
      </c>
      <c r="M195" s="86"/>
    </row>
    <row r="196" spans="1:13" customFormat="1">
      <c r="A196" s="65"/>
      <c r="B196" s="77"/>
      <c r="C196" s="77"/>
      <c r="D196" s="125"/>
      <c r="E196" s="65"/>
      <c r="F196" s="116"/>
      <c r="G196" s="65"/>
      <c r="H196" s="126"/>
      <c r="I196" s="127"/>
      <c r="J196" s="73"/>
      <c r="K196" s="74"/>
      <c r="L196" s="67" t="str">
        <f t="shared" si="15"/>
        <v/>
      </c>
      <c r="M196" s="86"/>
    </row>
    <row r="197" spans="1:13" customFormat="1">
      <c r="A197" s="65"/>
      <c r="B197" s="77"/>
      <c r="C197" s="77"/>
      <c r="D197" s="125"/>
      <c r="E197" s="65"/>
      <c r="F197" s="116"/>
      <c r="G197" s="65"/>
      <c r="H197" s="126"/>
      <c r="I197" s="127"/>
      <c r="J197" s="73"/>
      <c r="K197" s="74"/>
      <c r="L197" s="67" t="str">
        <f t="shared" si="15"/>
        <v/>
      </c>
      <c r="M197" s="86"/>
    </row>
    <row r="198" spans="1:13">
      <c r="B198" s="69"/>
      <c r="C198" s="69"/>
      <c r="D198" s="69"/>
      <c r="F198" s="67"/>
      <c r="K198" s="74"/>
      <c r="L198" s="67" t="str">
        <f t="shared" si="15"/>
        <v/>
      </c>
    </row>
    <row r="199" spans="1:13">
      <c r="B199" s="69"/>
      <c r="C199" s="69"/>
      <c r="D199" s="69"/>
      <c r="F199" s="67"/>
      <c r="K199" s="74"/>
      <c r="L199" s="67"/>
    </row>
    <row r="200" spans="1:13">
      <c r="B200" s="1031" t="s">
        <v>158</v>
      </c>
      <c r="C200" s="1031"/>
      <c r="D200" s="1054" t="s">
        <v>159</v>
      </c>
      <c r="E200" s="1054"/>
      <c r="F200" s="1054"/>
      <c r="G200" s="1054"/>
      <c r="H200" s="1050" t="s">
        <v>160</v>
      </c>
      <c r="I200" s="1050"/>
      <c r="L200" s="67"/>
    </row>
    <row r="201" spans="1:13">
      <c r="B201" s="1031"/>
      <c r="C201" s="1031"/>
      <c r="D201" s="1054"/>
      <c r="E201" s="1054"/>
      <c r="F201" s="1054"/>
      <c r="G201" s="1054"/>
      <c r="H201" s="1050"/>
      <c r="I201" s="1050"/>
      <c r="L201" s="67"/>
    </row>
    <row r="202" spans="1:13">
      <c r="D202" s="69"/>
      <c r="F202" s="67"/>
      <c r="G202" s="65" t="s">
        <v>30</v>
      </c>
      <c r="H202" s="1035" t="s">
        <v>31</v>
      </c>
      <c r="I202" s="1035"/>
      <c r="J202" s="1035"/>
      <c r="K202" s="67"/>
      <c r="L202" s="67"/>
    </row>
    <row r="203" spans="1:13" ht="13.5" customHeight="1">
      <c r="B203" s="1035" t="s">
        <v>161</v>
      </c>
      <c r="C203" s="1035"/>
      <c r="D203" s="111" t="s">
        <v>33</v>
      </c>
      <c r="F203" s="67"/>
      <c r="G203" s="68">
        <f>COUNTIF($M$205:$M$240,"東近江市")</f>
        <v>18</v>
      </c>
      <c r="H203" s="1034">
        <f>(G203/RIGHT(A235,2))</f>
        <v>0.58064516129032262</v>
      </c>
      <c r="I203" s="1034"/>
      <c r="J203" s="1034"/>
      <c r="K203" s="67"/>
      <c r="L203" s="67"/>
    </row>
    <row r="204" spans="1:13" ht="13.5" customHeight="1">
      <c r="B204" s="65" t="s">
        <v>162</v>
      </c>
      <c r="C204" s="72"/>
      <c r="D204" s="86" t="s">
        <v>32</v>
      </c>
      <c r="E204" s="86"/>
      <c r="F204" s="86"/>
      <c r="G204" s="68"/>
      <c r="I204" s="71"/>
      <c r="J204" s="71"/>
      <c r="K204" s="67"/>
      <c r="L204" s="67"/>
    </row>
    <row r="205" spans="1:13">
      <c r="A205" s="69" t="s">
        <v>163</v>
      </c>
      <c r="B205" s="122" t="s">
        <v>164</v>
      </c>
      <c r="C205" s="65" t="s">
        <v>165</v>
      </c>
      <c r="D205" s="69" t="s">
        <v>162</v>
      </c>
      <c r="F205" s="65" t="str">
        <f>A205</f>
        <v>け０１</v>
      </c>
      <c r="G205" s="65" t="str">
        <f t="shared" ref="G205:G242" si="20">B205&amp;C205</f>
        <v>稲岡和紀</v>
      </c>
      <c r="H205" s="75" t="s">
        <v>161</v>
      </c>
      <c r="I205" s="75" t="s">
        <v>34</v>
      </c>
      <c r="J205" s="73">
        <v>1978</v>
      </c>
      <c r="K205" s="73">
        <f t="shared" ref="K205:K242" si="21">IF(J205="","",(2019-J205))</f>
        <v>41</v>
      </c>
      <c r="L205" s="67" t="str">
        <f t="shared" ref="L205:L241" si="22">IF(G205="","",IF(COUNTIF($G$6:$G$509,G205)&gt;1,"2重登録","OK"))</f>
        <v>OK</v>
      </c>
      <c r="M205" s="77" t="s">
        <v>55</v>
      </c>
    </row>
    <row r="206" spans="1:13">
      <c r="A206" s="69" t="s">
        <v>696</v>
      </c>
      <c r="B206" s="122" t="s">
        <v>11</v>
      </c>
      <c r="C206" s="69" t="s">
        <v>12</v>
      </c>
      <c r="D206" s="69" t="s">
        <v>162</v>
      </c>
      <c r="F206" s="65" t="str">
        <f t="shared" ref="F206:F239" si="23">A206</f>
        <v>け０２</v>
      </c>
      <c r="G206" s="69" t="str">
        <f t="shared" si="20"/>
        <v>川上政治</v>
      </c>
      <c r="H206" s="75" t="s">
        <v>161</v>
      </c>
      <c r="I206" s="75" t="s">
        <v>34</v>
      </c>
      <c r="J206" s="76">
        <v>1970</v>
      </c>
      <c r="K206" s="73">
        <f t="shared" si="21"/>
        <v>49</v>
      </c>
      <c r="L206" s="67" t="str">
        <f t="shared" si="22"/>
        <v>OK</v>
      </c>
      <c r="M206" s="77" t="s">
        <v>55</v>
      </c>
    </row>
    <row r="207" spans="1:13">
      <c r="A207" s="69" t="s">
        <v>166</v>
      </c>
      <c r="B207" s="122" t="s">
        <v>174</v>
      </c>
      <c r="C207" s="65" t="s">
        <v>175</v>
      </c>
      <c r="D207" s="65" t="s">
        <v>162</v>
      </c>
      <c r="E207" s="65" t="s">
        <v>148</v>
      </c>
      <c r="F207" s="65" t="str">
        <f t="shared" si="23"/>
        <v>け０３</v>
      </c>
      <c r="G207" s="65" t="str">
        <f t="shared" si="20"/>
        <v>上村悠大</v>
      </c>
      <c r="H207" s="75" t="s">
        <v>161</v>
      </c>
      <c r="I207" s="75" t="s">
        <v>34</v>
      </c>
      <c r="J207" s="73">
        <v>2001</v>
      </c>
      <c r="K207" s="73">
        <f t="shared" si="21"/>
        <v>18</v>
      </c>
      <c r="L207" s="67" t="str">
        <f t="shared" si="22"/>
        <v>OK</v>
      </c>
      <c r="M207" s="65" t="s">
        <v>35</v>
      </c>
    </row>
    <row r="208" spans="1:13">
      <c r="A208" s="69" t="s">
        <v>167</v>
      </c>
      <c r="B208" s="122" t="s">
        <v>174</v>
      </c>
      <c r="C208" s="65" t="s">
        <v>177</v>
      </c>
      <c r="D208" s="69" t="s">
        <v>162</v>
      </c>
      <c r="F208" s="65" t="str">
        <f t="shared" si="23"/>
        <v>け０４</v>
      </c>
      <c r="G208" s="65" t="str">
        <f t="shared" si="20"/>
        <v>上村　武</v>
      </c>
      <c r="H208" s="75" t="s">
        <v>161</v>
      </c>
      <c r="I208" s="75" t="s">
        <v>34</v>
      </c>
      <c r="J208" s="73">
        <v>1978</v>
      </c>
      <c r="K208" s="73">
        <f t="shared" si="21"/>
        <v>41</v>
      </c>
      <c r="L208" s="67" t="str">
        <f t="shared" si="22"/>
        <v>OK</v>
      </c>
      <c r="M208" s="65" t="s">
        <v>35</v>
      </c>
    </row>
    <row r="209" spans="1:13">
      <c r="A209" s="69" t="s">
        <v>169</v>
      </c>
      <c r="B209" s="128" t="s">
        <v>11</v>
      </c>
      <c r="C209" s="103" t="s">
        <v>179</v>
      </c>
      <c r="D209" s="65" t="s">
        <v>162</v>
      </c>
      <c r="E209" s="65" t="s">
        <v>148</v>
      </c>
      <c r="F209" s="65" t="str">
        <f t="shared" si="23"/>
        <v>け０５</v>
      </c>
      <c r="G209" s="65" t="str">
        <f t="shared" si="20"/>
        <v>川上悠作</v>
      </c>
      <c r="H209" s="75" t="s">
        <v>161</v>
      </c>
      <c r="I209" s="75" t="s">
        <v>34</v>
      </c>
      <c r="J209" s="76">
        <v>2000</v>
      </c>
      <c r="K209" s="73">
        <f t="shared" si="21"/>
        <v>19</v>
      </c>
      <c r="L209" s="67" t="str">
        <f t="shared" si="22"/>
        <v>OK</v>
      </c>
      <c r="M209" s="77" t="s">
        <v>55</v>
      </c>
    </row>
    <row r="210" spans="1:13">
      <c r="A210" s="69" t="s">
        <v>170</v>
      </c>
      <c r="B210" s="122" t="s">
        <v>181</v>
      </c>
      <c r="C210" s="69" t="s">
        <v>182</v>
      </c>
      <c r="D210" s="65" t="s">
        <v>162</v>
      </c>
      <c r="F210" s="65" t="str">
        <f t="shared" si="23"/>
        <v>け０６</v>
      </c>
      <c r="G210" s="65" t="str">
        <f t="shared" si="20"/>
        <v>川並和之</v>
      </c>
      <c r="H210" s="75" t="s">
        <v>161</v>
      </c>
      <c r="I210" s="75" t="s">
        <v>34</v>
      </c>
      <c r="J210" s="76">
        <v>1959</v>
      </c>
      <c r="K210" s="129">
        <f t="shared" si="21"/>
        <v>60</v>
      </c>
      <c r="L210" s="67" t="str">
        <f t="shared" si="22"/>
        <v>OK</v>
      </c>
      <c r="M210" s="77" t="s">
        <v>55</v>
      </c>
    </row>
    <row r="211" spans="1:13">
      <c r="A211" s="69" t="s">
        <v>171</v>
      </c>
      <c r="B211" s="122" t="s">
        <v>47</v>
      </c>
      <c r="C211" s="69" t="s">
        <v>186</v>
      </c>
      <c r="D211" s="65" t="s">
        <v>162</v>
      </c>
      <c r="F211" s="65" t="str">
        <f t="shared" si="23"/>
        <v>け０７</v>
      </c>
      <c r="G211" s="65" t="str">
        <f t="shared" si="20"/>
        <v>木村善和</v>
      </c>
      <c r="H211" s="75" t="s">
        <v>161</v>
      </c>
      <c r="I211" s="75" t="s">
        <v>34</v>
      </c>
      <c r="J211" s="76">
        <v>1962</v>
      </c>
      <c r="K211" s="129">
        <f t="shared" si="21"/>
        <v>57</v>
      </c>
      <c r="L211" s="67" t="str">
        <f t="shared" si="22"/>
        <v>OK</v>
      </c>
      <c r="M211" s="65" t="s">
        <v>187</v>
      </c>
    </row>
    <row r="212" spans="1:13">
      <c r="A212" s="69" t="s">
        <v>172</v>
      </c>
      <c r="B212" s="122" t="s">
        <v>146</v>
      </c>
      <c r="C212" s="69" t="s">
        <v>189</v>
      </c>
      <c r="D212" s="65" t="s">
        <v>162</v>
      </c>
      <c r="F212" s="65" t="str">
        <f t="shared" si="23"/>
        <v>け０８</v>
      </c>
      <c r="G212" s="65" t="str">
        <f t="shared" si="20"/>
        <v>竹村　治</v>
      </c>
      <c r="H212" s="75" t="s">
        <v>161</v>
      </c>
      <c r="I212" s="75" t="s">
        <v>34</v>
      </c>
      <c r="J212" s="76">
        <v>1961</v>
      </c>
      <c r="K212" s="73">
        <f t="shared" si="21"/>
        <v>58</v>
      </c>
      <c r="L212" s="67" t="str">
        <f t="shared" si="22"/>
        <v>OK</v>
      </c>
      <c r="M212" s="65" t="s">
        <v>190</v>
      </c>
    </row>
    <row r="213" spans="1:13">
      <c r="A213" s="69" t="s">
        <v>173</v>
      </c>
      <c r="B213" s="122" t="s">
        <v>112</v>
      </c>
      <c r="C213" s="65" t="s">
        <v>192</v>
      </c>
      <c r="D213" s="69" t="s">
        <v>162</v>
      </c>
      <c r="F213" s="65" t="str">
        <f t="shared" si="23"/>
        <v>け０９</v>
      </c>
      <c r="G213" s="69" t="str">
        <f t="shared" si="20"/>
        <v>田中　淳</v>
      </c>
      <c r="H213" s="75" t="s">
        <v>161</v>
      </c>
      <c r="I213" s="75" t="s">
        <v>34</v>
      </c>
      <c r="J213" s="73">
        <v>1989</v>
      </c>
      <c r="K213" s="73">
        <f t="shared" si="21"/>
        <v>30</v>
      </c>
      <c r="L213" s="67" t="str">
        <f t="shared" si="22"/>
        <v>OK</v>
      </c>
      <c r="M213" s="77" t="s">
        <v>55</v>
      </c>
    </row>
    <row r="214" spans="1:13">
      <c r="A214" s="69" t="s">
        <v>176</v>
      </c>
      <c r="B214" s="122" t="s">
        <v>13</v>
      </c>
      <c r="C214" s="69" t="s">
        <v>14</v>
      </c>
      <c r="D214" s="65" t="s">
        <v>162</v>
      </c>
      <c r="F214" s="65" t="str">
        <f t="shared" si="23"/>
        <v>け１０</v>
      </c>
      <c r="G214" s="65" t="str">
        <f t="shared" si="20"/>
        <v>坪田真嘉</v>
      </c>
      <c r="H214" s="75" t="s">
        <v>161</v>
      </c>
      <c r="I214" s="75" t="s">
        <v>34</v>
      </c>
      <c r="J214" s="76">
        <v>1976</v>
      </c>
      <c r="K214" s="129">
        <f t="shared" si="21"/>
        <v>43</v>
      </c>
      <c r="L214" s="67" t="str">
        <f t="shared" si="22"/>
        <v>OK</v>
      </c>
      <c r="M214" s="77" t="s">
        <v>55</v>
      </c>
    </row>
    <row r="215" spans="1:13">
      <c r="A215" s="69" t="s">
        <v>178</v>
      </c>
      <c r="B215" s="122" t="s">
        <v>195</v>
      </c>
      <c r="C215" s="69" t="s">
        <v>196</v>
      </c>
      <c r="D215" s="65" t="s">
        <v>162</v>
      </c>
      <c r="F215" s="65" t="str">
        <f t="shared" si="23"/>
        <v>け１１</v>
      </c>
      <c r="G215" s="65" t="str">
        <f t="shared" si="20"/>
        <v>永里裕次</v>
      </c>
      <c r="H215" s="75" t="s">
        <v>161</v>
      </c>
      <c r="I215" s="75" t="s">
        <v>34</v>
      </c>
      <c r="J215" s="76">
        <v>1979</v>
      </c>
      <c r="K215" s="129">
        <f t="shared" si="21"/>
        <v>40</v>
      </c>
      <c r="L215" s="67" t="str">
        <f t="shared" si="22"/>
        <v>OK</v>
      </c>
      <c r="M215" s="65" t="s">
        <v>197</v>
      </c>
    </row>
    <row r="216" spans="1:13">
      <c r="A216" s="69" t="s">
        <v>180</v>
      </c>
      <c r="B216" s="122" t="s">
        <v>19</v>
      </c>
      <c r="C216" s="65" t="s">
        <v>20</v>
      </c>
      <c r="D216" s="69" t="s">
        <v>162</v>
      </c>
      <c r="F216" s="65" t="str">
        <f t="shared" si="23"/>
        <v>け１２</v>
      </c>
      <c r="G216" s="65" t="str">
        <f t="shared" si="20"/>
        <v>西田和教</v>
      </c>
      <c r="H216" s="75" t="s">
        <v>161</v>
      </c>
      <c r="I216" s="75" t="s">
        <v>34</v>
      </c>
      <c r="J216" s="73">
        <v>1961</v>
      </c>
      <c r="K216" s="73">
        <f t="shared" si="21"/>
        <v>58</v>
      </c>
      <c r="L216" s="67" t="str">
        <f t="shared" si="22"/>
        <v>OK</v>
      </c>
      <c r="M216" s="65" t="s">
        <v>35</v>
      </c>
    </row>
    <row r="217" spans="1:13">
      <c r="A217" s="69" t="s">
        <v>183</v>
      </c>
      <c r="B217" s="122" t="s">
        <v>205</v>
      </c>
      <c r="C217" s="69" t="s">
        <v>206</v>
      </c>
      <c r="D217" s="65" t="s">
        <v>162</v>
      </c>
      <c r="F217" s="65" t="str">
        <f t="shared" si="23"/>
        <v>け１３</v>
      </c>
      <c r="G217" s="65" t="str">
        <f t="shared" si="20"/>
        <v>宮嶋利行</v>
      </c>
      <c r="H217" s="75" t="s">
        <v>161</v>
      </c>
      <c r="I217" s="75" t="s">
        <v>34</v>
      </c>
      <c r="J217" s="76">
        <v>1961</v>
      </c>
      <c r="K217" s="73">
        <f t="shared" si="21"/>
        <v>58</v>
      </c>
      <c r="L217" s="67" t="str">
        <f t="shared" si="22"/>
        <v>OK</v>
      </c>
      <c r="M217" s="65" t="s">
        <v>42</v>
      </c>
    </row>
    <row r="218" spans="1:13">
      <c r="A218" s="69" t="s">
        <v>184</v>
      </c>
      <c r="B218" s="122" t="s">
        <v>208</v>
      </c>
      <c r="C218" s="69" t="s">
        <v>209</v>
      </c>
      <c r="D218" s="65" t="s">
        <v>162</v>
      </c>
      <c r="F218" s="65" t="str">
        <f t="shared" si="23"/>
        <v>け１４</v>
      </c>
      <c r="G218" s="65" t="str">
        <f t="shared" si="20"/>
        <v>山口直彦</v>
      </c>
      <c r="H218" s="75" t="s">
        <v>161</v>
      </c>
      <c r="I218" s="75" t="s">
        <v>34</v>
      </c>
      <c r="J218" s="76">
        <v>1986</v>
      </c>
      <c r="K218" s="129">
        <f t="shared" si="21"/>
        <v>33</v>
      </c>
      <c r="L218" s="67" t="str">
        <f t="shared" si="22"/>
        <v>OK</v>
      </c>
      <c r="M218" s="77" t="s">
        <v>55</v>
      </c>
    </row>
    <row r="219" spans="1:13">
      <c r="A219" s="69" t="s">
        <v>185</v>
      </c>
      <c r="B219" s="122" t="s">
        <v>208</v>
      </c>
      <c r="C219" s="69" t="s">
        <v>211</v>
      </c>
      <c r="D219" s="65" t="s">
        <v>162</v>
      </c>
      <c r="F219" s="65" t="str">
        <f t="shared" si="23"/>
        <v>け１５</v>
      </c>
      <c r="G219" s="65" t="str">
        <f t="shared" si="20"/>
        <v>山口真彦</v>
      </c>
      <c r="H219" s="75" t="s">
        <v>161</v>
      </c>
      <c r="I219" s="75" t="s">
        <v>34</v>
      </c>
      <c r="J219" s="76">
        <v>1988</v>
      </c>
      <c r="K219" s="73">
        <f t="shared" si="21"/>
        <v>31</v>
      </c>
      <c r="L219" s="67" t="str">
        <f t="shared" si="22"/>
        <v>OK</v>
      </c>
      <c r="M219" s="77" t="s">
        <v>55</v>
      </c>
    </row>
    <row r="220" spans="1:13">
      <c r="A220" s="69" t="s">
        <v>188</v>
      </c>
      <c r="B220" s="122" t="s">
        <v>208</v>
      </c>
      <c r="C220" s="65" t="s">
        <v>151</v>
      </c>
      <c r="D220" s="69" t="s">
        <v>162</v>
      </c>
      <c r="E220" s="65" t="s">
        <v>450</v>
      </c>
      <c r="F220" s="65" t="str">
        <f t="shared" si="23"/>
        <v>け１６</v>
      </c>
      <c r="G220" s="65" t="str">
        <f t="shared" si="20"/>
        <v>山口達也</v>
      </c>
      <c r="H220" s="75" t="s">
        <v>161</v>
      </c>
      <c r="I220" s="75" t="s">
        <v>34</v>
      </c>
      <c r="J220" s="73">
        <v>1999</v>
      </c>
      <c r="K220" s="73">
        <f t="shared" si="21"/>
        <v>20</v>
      </c>
      <c r="L220" s="67" t="str">
        <f t="shared" si="22"/>
        <v>OK</v>
      </c>
      <c r="M220" s="77" t="s">
        <v>55</v>
      </c>
    </row>
    <row r="221" spans="1:13">
      <c r="A221" s="69" t="s">
        <v>191</v>
      </c>
      <c r="B221" s="79" t="s">
        <v>215</v>
      </c>
      <c r="C221" s="77" t="s">
        <v>216</v>
      </c>
      <c r="D221" s="65" t="s">
        <v>162</v>
      </c>
      <c r="F221" s="65" t="str">
        <f t="shared" si="23"/>
        <v>け１７</v>
      </c>
      <c r="G221" s="69" t="str">
        <f t="shared" si="20"/>
        <v>石原はる美</v>
      </c>
      <c r="H221" s="75" t="s">
        <v>161</v>
      </c>
      <c r="I221" s="78" t="s">
        <v>41</v>
      </c>
      <c r="J221" s="76">
        <v>1964</v>
      </c>
      <c r="K221" s="129">
        <f t="shared" si="21"/>
        <v>55</v>
      </c>
      <c r="L221" s="67" t="str">
        <f t="shared" si="22"/>
        <v>OK</v>
      </c>
      <c r="M221" s="77" t="s">
        <v>55</v>
      </c>
    </row>
    <row r="222" spans="1:13">
      <c r="A222" s="69" t="s">
        <v>193</v>
      </c>
      <c r="B222" s="79" t="s">
        <v>218</v>
      </c>
      <c r="C222" s="77" t="s">
        <v>219</v>
      </c>
      <c r="D222" s="69" t="s">
        <v>162</v>
      </c>
      <c r="F222" s="65" t="str">
        <f t="shared" si="23"/>
        <v>け１８</v>
      </c>
      <c r="G222" s="65" t="str">
        <f t="shared" si="20"/>
        <v>池尻陽香</v>
      </c>
      <c r="H222" s="75" t="s">
        <v>161</v>
      </c>
      <c r="I222" s="130" t="s">
        <v>41</v>
      </c>
      <c r="J222" s="73">
        <v>1994</v>
      </c>
      <c r="K222" s="129">
        <f t="shared" si="21"/>
        <v>25</v>
      </c>
      <c r="L222" s="67" t="str">
        <f t="shared" si="22"/>
        <v>OK</v>
      </c>
      <c r="M222" s="65" t="s">
        <v>50</v>
      </c>
    </row>
    <row r="223" spans="1:13">
      <c r="A223" s="69" t="s">
        <v>194</v>
      </c>
      <c r="B223" s="79" t="s">
        <v>218</v>
      </c>
      <c r="C223" s="77" t="s">
        <v>220</v>
      </c>
      <c r="D223" s="69" t="s">
        <v>162</v>
      </c>
      <c r="F223" s="65" t="str">
        <f t="shared" si="23"/>
        <v>け１９</v>
      </c>
      <c r="G223" s="65" t="str">
        <f t="shared" si="20"/>
        <v>池尻姫欧</v>
      </c>
      <c r="H223" s="75" t="s">
        <v>161</v>
      </c>
      <c r="I223" s="130" t="s">
        <v>41</v>
      </c>
      <c r="J223" s="73">
        <v>1990</v>
      </c>
      <c r="K223" s="129">
        <f t="shared" si="21"/>
        <v>29</v>
      </c>
      <c r="L223" s="67" t="str">
        <f t="shared" si="22"/>
        <v>OK</v>
      </c>
      <c r="M223" s="65" t="s">
        <v>50</v>
      </c>
    </row>
    <row r="224" spans="1:13">
      <c r="A224" s="69" t="s">
        <v>198</v>
      </c>
      <c r="B224" s="79" t="s">
        <v>224</v>
      </c>
      <c r="C224" s="77" t="s">
        <v>225</v>
      </c>
      <c r="D224" s="65" t="s">
        <v>162</v>
      </c>
      <c r="F224" s="65" t="str">
        <f t="shared" si="23"/>
        <v>け２０</v>
      </c>
      <c r="G224" s="69" t="str">
        <f t="shared" si="20"/>
        <v>梶木和子</v>
      </c>
      <c r="H224" s="75" t="s">
        <v>161</v>
      </c>
      <c r="I224" s="78" t="s">
        <v>41</v>
      </c>
      <c r="J224" s="76">
        <v>1960</v>
      </c>
      <c r="K224" s="129">
        <f t="shared" si="21"/>
        <v>59</v>
      </c>
      <c r="L224" s="67" t="str">
        <f t="shared" si="22"/>
        <v>OK</v>
      </c>
      <c r="M224" s="65" t="s">
        <v>35</v>
      </c>
    </row>
    <row r="225" spans="1:13">
      <c r="A225" s="69" t="s">
        <v>199</v>
      </c>
      <c r="B225" s="131" t="s">
        <v>11</v>
      </c>
      <c r="C225" s="132" t="s">
        <v>16</v>
      </c>
      <c r="D225" s="69" t="s">
        <v>162</v>
      </c>
      <c r="E225" s="133"/>
      <c r="F225" s="65" t="str">
        <f t="shared" si="23"/>
        <v>け２１</v>
      </c>
      <c r="G225" s="69" t="str">
        <f t="shared" si="20"/>
        <v>川上美弥子</v>
      </c>
      <c r="H225" s="75" t="s">
        <v>161</v>
      </c>
      <c r="I225" s="130" t="s">
        <v>41</v>
      </c>
      <c r="J225" s="133">
        <v>1971</v>
      </c>
      <c r="K225" s="129">
        <f t="shared" si="21"/>
        <v>48</v>
      </c>
      <c r="L225" s="67" t="str">
        <f t="shared" si="22"/>
        <v>OK</v>
      </c>
      <c r="M225" s="130" t="s">
        <v>55</v>
      </c>
    </row>
    <row r="226" spans="1:13">
      <c r="A226" s="69" t="s">
        <v>200</v>
      </c>
      <c r="B226" s="79" t="s">
        <v>112</v>
      </c>
      <c r="C226" s="77" t="s">
        <v>229</v>
      </c>
      <c r="D226" s="65" t="s">
        <v>162</v>
      </c>
      <c r="F226" s="65" t="str">
        <f t="shared" si="23"/>
        <v>け２２</v>
      </c>
      <c r="G226" s="69" t="str">
        <f t="shared" si="20"/>
        <v>田中和枝</v>
      </c>
      <c r="H226" s="75" t="s">
        <v>161</v>
      </c>
      <c r="I226" s="78" t="s">
        <v>41</v>
      </c>
      <c r="J226" s="76">
        <v>1965</v>
      </c>
      <c r="K226" s="129">
        <f t="shared" si="21"/>
        <v>54</v>
      </c>
      <c r="L226" s="67" t="str">
        <f t="shared" si="22"/>
        <v>OK</v>
      </c>
      <c r="M226" s="77" t="s">
        <v>55</v>
      </c>
    </row>
    <row r="227" spans="1:13">
      <c r="A227" s="69" t="s">
        <v>201</v>
      </c>
      <c r="B227" s="79" t="s">
        <v>231</v>
      </c>
      <c r="C227" s="77" t="s">
        <v>18</v>
      </c>
      <c r="D227" s="65" t="s">
        <v>162</v>
      </c>
      <c r="F227" s="65" t="str">
        <f t="shared" si="23"/>
        <v>け２３</v>
      </c>
      <c r="G227" s="69" t="str">
        <f t="shared" si="20"/>
        <v>永松貴子</v>
      </c>
      <c r="H227" s="75" t="s">
        <v>161</v>
      </c>
      <c r="I227" s="78" t="s">
        <v>41</v>
      </c>
      <c r="J227" s="76">
        <v>1962</v>
      </c>
      <c r="K227" s="129">
        <f t="shared" si="21"/>
        <v>57</v>
      </c>
      <c r="L227" s="67" t="str">
        <f t="shared" si="22"/>
        <v>OK</v>
      </c>
      <c r="M227" s="65" t="s">
        <v>35</v>
      </c>
    </row>
    <row r="228" spans="1:13">
      <c r="A228" s="69" t="s">
        <v>202</v>
      </c>
      <c r="B228" s="79" t="s">
        <v>21</v>
      </c>
      <c r="C228" s="77" t="s">
        <v>22</v>
      </c>
      <c r="D228" s="65" t="s">
        <v>162</v>
      </c>
      <c r="F228" s="65" t="str">
        <f t="shared" si="23"/>
        <v>け２４</v>
      </c>
      <c r="G228" s="69" t="str">
        <f t="shared" si="20"/>
        <v>福永裕美</v>
      </c>
      <c r="H228" s="75" t="s">
        <v>161</v>
      </c>
      <c r="I228" s="78" t="s">
        <v>41</v>
      </c>
      <c r="J228" s="76">
        <v>1963</v>
      </c>
      <c r="K228" s="73">
        <f t="shared" si="21"/>
        <v>56</v>
      </c>
      <c r="L228" s="67" t="str">
        <f t="shared" si="22"/>
        <v>OK</v>
      </c>
      <c r="M228" s="77" t="s">
        <v>55</v>
      </c>
    </row>
    <row r="229" spans="1:13">
      <c r="A229" s="69" t="s">
        <v>203</v>
      </c>
      <c r="B229" s="79" t="s">
        <v>208</v>
      </c>
      <c r="C229" s="77" t="s">
        <v>232</v>
      </c>
      <c r="D229" s="65" t="s">
        <v>162</v>
      </c>
      <c r="F229" s="65" t="str">
        <f t="shared" si="23"/>
        <v>け２５</v>
      </c>
      <c r="G229" s="69" t="str">
        <f t="shared" si="20"/>
        <v>山口美由希</v>
      </c>
      <c r="H229" s="75" t="s">
        <v>161</v>
      </c>
      <c r="I229" s="78" t="s">
        <v>41</v>
      </c>
      <c r="J229" s="73">
        <v>1989</v>
      </c>
      <c r="K229" s="129">
        <f t="shared" si="21"/>
        <v>30</v>
      </c>
      <c r="L229" s="67" t="str">
        <f t="shared" si="22"/>
        <v>OK</v>
      </c>
      <c r="M229" s="77" t="s">
        <v>55</v>
      </c>
    </row>
    <row r="230" spans="1:13">
      <c r="A230" s="69" t="s">
        <v>204</v>
      </c>
      <c r="B230" s="122" t="s">
        <v>474</v>
      </c>
      <c r="C230" s="65" t="s">
        <v>475</v>
      </c>
      <c r="D230" s="65" t="s">
        <v>162</v>
      </c>
      <c r="F230" s="65" t="str">
        <f t="shared" si="23"/>
        <v>け２６</v>
      </c>
      <c r="G230" s="65" t="str">
        <f t="shared" si="20"/>
        <v>藤本雅之</v>
      </c>
      <c r="H230" s="75" t="s">
        <v>161</v>
      </c>
      <c r="I230" s="75" t="s">
        <v>34</v>
      </c>
      <c r="J230" s="76">
        <v>1961</v>
      </c>
      <c r="K230" s="73">
        <f t="shared" si="21"/>
        <v>58</v>
      </c>
      <c r="L230" s="67" t="str">
        <f t="shared" si="22"/>
        <v>OK</v>
      </c>
      <c r="M230" s="65" t="s">
        <v>35</v>
      </c>
    </row>
    <row r="231" spans="1:13">
      <c r="A231" s="69" t="s">
        <v>207</v>
      </c>
      <c r="B231" s="122" t="s">
        <v>477</v>
      </c>
      <c r="C231" s="65" t="s">
        <v>478</v>
      </c>
      <c r="D231" s="65" t="s">
        <v>162</v>
      </c>
      <c r="F231" s="65" t="str">
        <f t="shared" si="23"/>
        <v>け２７</v>
      </c>
      <c r="G231" s="65" t="str">
        <f t="shared" si="20"/>
        <v>福永一典</v>
      </c>
      <c r="H231" s="75" t="s">
        <v>161</v>
      </c>
      <c r="I231" s="75" t="s">
        <v>34</v>
      </c>
      <c r="J231" s="73">
        <v>1967</v>
      </c>
      <c r="K231" s="73">
        <f t="shared" si="21"/>
        <v>52</v>
      </c>
      <c r="L231" s="67" t="str">
        <f t="shared" si="22"/>
        <v>OK</v>
      </c>
      <c r="M231" s="65" t="s">
        <v>42</v>
      </c>
    </row>
    <row r="232" spans="1:13">
      <c r="A232" s="69" t="s">
        <v>210</v>
      </c>
      <c r="B232" s="122" t="s">
        <v>479</v>
      </c>
      <c r="C232" s="65" t="s">
        <v>480</v>
      </c>
      <c r="D232" s="65" t="s">
        <v>162</v>
      </c>
      <c r="F232" s="65" t="str">
        <f t="shared" si="23"/>
        <v>け２８</v>
      </c>
      <c r="G232" s="65" t="str">
        <f t="shared" si="20"/>
        <v>畑　彰</v>
      </c>
      <c r="H232" s="75" t="s">
        <v>161</v>
      </c>
      <c r="I232" s="75" t="s">
        <v>34</v>
      </c>
      <c r="J232" s="73">
        <v>1980</v>
      </c>
      <c r="K232" s="73">
        <f t="shared" si="21"/>
        <v>39</v>
      </c>
      <c r="L232" s="67" t="str">
        <f t="shared" si="22"/>
        <v>OK</v>
      </c>
      <c r="M232" s="77" t="s">
        <v>55</v>
      </c>
    </row>
    <row r="233" spans="1:13">
      <c r="A233" s="69" t="s">
        <v>212</v>
      </c>
      <c r="B233" s="79" t="s">
        <v>518</v>
      </c>
      <c r="C233" s="79" t="s">
        <v>697</v>
      </c>
      <c r="D233" s="65" t="s">
        <v>162</v>
      </c>
      <c r="F233" s="65" t="str">
        <f t="shared" si="23"/>
        <v>け２９</v>
      </c>
      <c r="G233" s="65" t="str">
        <f t="shared" si="20"/>
        <v>竹内早苗</v>
      </c>
      <c r="H233" s="75" t="s">
        <v>161</v>
      </c>
      <c r="I233" s="78" t="s">
        <v>41</v>
      </c>
      <c r="J233" s="73">
        <v>1977</v>
      </c>
      <c r="K233" s="73">
        <f t="shared" si="21"/>
        <v>42</v>
      </c>
      <c r="L233" s="67" t="str">
        <f t="shared" si="22"/>
        <v>OK</v>
      </c>
      <c r="M233" s="65" t="s">
        <v>42</v>
      </c>
    </row>
    <row r="234" spans="1:13">
      <c r="A234" s="69" t="s">
        <v>213</v>
      </c>
      <c r="B234" s="79" t="s">
        <v>700</v>
      </c>
      <c r="C234" s="79" t="s">
        <v>1014</v>
      </c>
      <c r="D234" s="65" t="s">
        <v>162</v>
      </c>
      <c r="F234" s="65" t="str">
        <f t="shared" si="23"/>
        <v>け３０</v>
      </c>
      <c r="G234" s="65" t="str">
        <f t="shared" si="20"/>
        <v>梅田陽子</v>
      </c>
      <c r="H234" s="75" t="s">
        <v>161</v>
      </c>
      <c r="I234" s="78" t="s">
        <v>41</v>
      </c>
      <c r="J234" s="73">
        <v>1969</v>
      </c>
      <c r="K234" s="73">
        <f t="shared" si="21"/>
        <v>50</v>
      </c>
      <c r="L234" s="134" t="str">
        <f t="shared" si="22"/>
        <v>OK</v>
      </c>
      <c r="M234" s="65" t="s">
        <v>459</v>
      </c>
    </row>
    <row r="235" spans="1:13">
      <c r="A235" s="69" t="s">
        <v>214</v>
      </c>
      <c r="B235" s="79" t="s">
        <v>702</v>
      </c>
      <c r="C235" s="79" t="s">
        <v>703</v>
      </c>
      <c r="D235" s="65" t="s">
        <v>162</v>
      </c>
      <c r="F235" s="65" t="str">
        <f t="shared" si="23"/>
        <v>け３１</v>
      </c>
      <c r="G235" s="65" t="str">
        <f t="shared" si="20"/>
        <v>山口小百合</v>
      </c>
      <c r="H235" s="75" t="s">
        <v>161</v>
      </c>
      <c r="I235" s="78" t="s">
        <v>41</v>
      </c>
      <c r="J235" s="73">
        <v>1969</v>
      </c>
      <c r="K235" s="73">
        <f t="shared" si="21"/>
        <v>50</v>
      </c>
      <c r="L235" s="65" t="str">
        <f t="shared" si="22"/>
        <v>OK</v>
      </c>
      <c r="M235" s="77" t="s">
        <v>55</v>
      </c>
    </row>
    <row r="236" spans="1:13">
      <c r="A236" s="69" t="s">
        <v>217</v>
      </c>
      <c r="B236" s="79" t="s">
        <v>707</v>
      </c>
      <c r="C236" s="79" t="s">
        <v>708</v>
      </c>
      <c r="D236" s="65" t="s">
        <v>162</v>
      </c>
      <c r="F236" s="65" t="str">
        <f t="shared" si="23"/>
        <v>け３２</v>
      </c>
      <c r="G236" s="65" t="str">
        <f t="shared" si="20"/>
        <v>浅野木奈子</v>
      </c>
      <c r="H236" s="75" t="s">
        <v>161</v>
      </c>
      <c r="I236" s="78" t="s">
        <v>41</v>
      </c>
      <c r="J236" s="73">
        <v>1969</v>
      </c>
      <c r="K236" s="73">
        <f t="shared" si="21"/>
        <v>50</v>
      </c>
      <c r="L236" s="134" t="str">
        <f t="shared" si="22"/>
        <v>OK</v>
      </c>
      <c r="M236" s="65" t="s">
        <v>539</v>
      </c>
    </row>
    <row r="237" spans="1:13">
      <c r="A237" s="69" t="s">
        <v>29</v>
      </c>
      <c r="B237" s="122" t="s">
        <v>709</v>
      </c>
      <c r="C237" s="122" t="s">
        <v>710</v>
      </c>
      <c r="D237" s="65" t="s">
        <v>162</v>
      </c>
      <c r="F237" s="65" t="str">
        <f t="shared" si="23"/>
        <v>け３３</v>
      </c>
      <c r="G237" s="65" t="str">
        <f t="shared" si="20"/>
        <v>小澤藤信</v>
      </c>
      <c r="H237" s="75" t="s">
        <v>161</v>
      </c>
      <c r="I237" s="75" t="s">
        <v>34</v>
      </c>
      <c r="J237" s="73">
        <v>1964</v>
      </c>
      <c r="K237" s="73">
        <f t="shared" si="21"/>
        <v>55</v>
      </c>
      <c r="L237" s="134" t="str">
        <f t="shared" si="22"/>
        <v>OK</v>
      </c>
      <c r="M237" s="65" t="s">
        <v>539</v>
      </c>
    </row>
    <row r="238" spans="1:13">
      <c r="A238" s="69" t="s">
        <v>221</v>
      </c>
      <c r="B238" s="122" t="s">
        <v>799</v>
      </c>
      <c r="C238" s="122" t="s">
        <v>800</v>
      </c>
      <c r="D238" s="65" t="s">
        <v>162</v>
      </c>
      <c r="F238" s="65" t="str">
        <f t="shared" si="23"/>
        <v>け３４</v>
      </c>
      <c r="G238" s="65" t="str">
        <f t="shared" si="20"/>
        <v>嶋田功太郎</v>
      </c>
      <c r="H238" s="75" t="s">
        <v>161</v>
      </c>
      <c r="I238" s="75" t="s">
        <v>34</v>
      </c>
      <c r="J238" s="73">
        <v>1977</v>
      </c>
      <c r="K238" s="73">
        <f t="shared" si="21"/>
        <v>42</v>
      </c>
      <c r="L238" s="134" t="str">
        <f t="shared" si="22"/>
        <v>OK</v>
      </c>
      <c r="M238" s="65" t="s">
        <v>701</v>
      </c>
    </row>
    <row r="239" spans="1:13">
      <c r="A239" s="69" t="s">
        <v>222</v>
      </c>
      <c r="B239" s="122" t="s">
        <v>801</v>
      </c>
      <c r="C239" s="122" t="s">
        <v>802</v>
      </c>
      <c r="D239" s="65" t="s">
        <v>162</v>
      </c>
      <c r="F239" s="65" t="str">
        <f t="shared" si="23"/>
        <v>け３５</v>
      </c>
      <c r="G239" s="65" t="str">
        <f t="shared" si="20"/>
        <v>疋田之宏</v>
      </c>
      <c r="H239" s="75" t="s">
        <v>161</v>
      </c>
      <c r="I239" s="75" t="s">
        <v>34</v>
      </c>
      <c r="J239" s="73">
        <v>1960</v>
      </c>
      <c r="K239" s="73">
        <f t="shared" si="21"/>
        <v>59</v>
      </c>
      <c r="L239" s="134" t="str">
        <f t="shared" si="22"/>
        <v>OK</v>
      </c>
      <c r="M239" s="79" t="s">
        <v>719</v>
      </c>
    </row>
    <row r="240" spans="1:13" customFormat="1">
      <c r="A240" s="69" t="s">
        <v>223</v>
      </c>
      <c r="B240" s="65" t="s">
        <v>797</v>
      </c>
      <c r="C240" s="65" t="s">
        <v>798</v>
      </c>
      <c r="D240" s="65" t="s">
        <v>162</v>
      </c>
      <c r="E240" s="65"/>
      <c r="F240" s="116" t="str">
        <f>A241</f>
        <v>け３７</v>
      </c>
      <c r="G240" s="65" t="str">
        <f t="shared" si="20"/>
        <v>岩切佑磨</v>
      </c>
      <c r="H240" s="75" t="s">
        <v>161</v>
      </c>
      <c r="I240" s="135" t="s">
        <v>681</v>
      </c>
      <c r="J240" s="73">
        <v>1992</v>
      </c>
      <c r="K240" s="73">
        <f t="shared" si="21"/>
        <v>27</v>
      </c>
      <c r="L240" s="134" t="str">
        <f t="shared" si="22"/>
        <v>OK</v>
      </c>
      <c r="M240" s="64" t="s">
        <v>473</v>
      </c>
    </row>
    <row r="241" spans="1:14" customFormat="1" ht="15.75" customHeight="1">
      <c r="A241" s="69" t="s">
        <v>226</v>
      </c>
      <c r="B241" s="79" t="s">
        <v>1015</v>
      </c>
      <c r="C241" s="79" t="s">
        <v>1016</v>
      </c>
      <c r="D241" s="65" t="s">
        <v>162</v>
      </c>
      <c r="E241" s="65"/>
      <c r="F241" s="65" t="str">
        <f>A242</f>
        <v>け３８</v>
      </c>
      <c r="G241" s="65" t="str">
        <f t="shared" si="20"/>
        <v>大谷英江</v>
      </c>
      <c r="H241" s="75" t="s">
        <v>161</v>
      </c>
      <c r="I241" s="78" t="s">
        <v>41</v>
      </c>
      <c r="J241" s="73">
        <v>1960</v>
      </c>
      <c r="K241" s="73">
        <f t="shared" si="21"/>
        <v>59</v>
      </c>
      <c r="L241" s="65" t="str">
        <f t="shared" si="22"/>
        <v>OK</v>
      </c>
      <c r="M241" s="136" t="s">
        <v>500</v>
      </c>
    </row>
    <row r="242" spans="1:14" customFormat="1" ht="15.75" customHeight="1">
      <c r="A242" s="69" t="s">
        <v>227</v>
      </c>
      <c r="B242" s="122" t="s">
        <v>519</v>
      </c>
      <c r="C242" s="122" t="s">
        <v>520</v>
      </c>
      <c r="D242" s="65" t="s">
        <v>162</v>
      </c>
      <c r="E242" s="65"/>
      <c r="F242" s="116" t="str">
        <f>A242</f>
        <v>け３８</v>
      </c>
      <c r="G242" s="65" t="str">
        <f t="shared" si="20"/>
        <v>朝日尚紀</v>
      </c>
      <c r="H242" s="75" t="s">
        <v>161</v>
      </c>
      <c r="I242" s="75" t="s">
        <v>34</v>
      </c>
      <c r="J242" s="73">
        <v>1983</v>
      </c>
      <c r="K242" s="73">
        <f t="shared" si="21"/>
        <v>36</v>
      </c>
      <c r="L242" s="67" t="str">
        <f>IF(G242="","",IF(COUNTIF($G$6:$G$606,G242)&gt;1,"2重登録","OK"))</f>
        <v>OK</v>
      </c>
      <c r="M242" s="65" t="s">
        <v>521</v>
      </c>
      <c r="N242" s="65"/>
    </row>
    <row r="243" spans="1:14" customFormat="1" ht="15.75" customHeight="1">
      <c r="A243" s="69" t="s">
        <v>228</v>
      </c>
      <c r="B243" s="79" t="s">
        <v>519</v>
      </c>
      <c r="C243" s="79" t="s">
        <v>522</v>
      </c>
      <c r="D243" s="65" t="s">
        <v>162</v>
      </c>
      <c r="E243" s="65"/>
      <c r="F243" s="116" t="str">
        <f>A243</f>
        <v>け３９</v>
      </c>
      <c r="G243" s="65" t="str">
        <f>B243&amp;C243</f>
        <v>朝日智美</v>
      </c>
      <c r="H243" s="75" t="s">
        <v>161</v>
      </c>
      <c r="I243" s="78" t="s">
        <v>41</v>
      </c>
      <c r="J243" s="73">
        <v>1983</v>
      </c>
      <c r="K243" s="73">
        <f>IF(J243="","",(2019-J243))</f>
        <v>36</v>
      </c>
      <c r="L243" s="65" t="str">
        <f>IF(G243="","",IF(COUNTIF($G$6:$G$509,G243)&gt;1,"2重登録","OK"))</f>
        <v>OK</v>
      </c>
      <c r="M243" s="65" t="s">
        <v>521</v>
      </c>
    </row>
    <row r="244" spans="1:14" customFormat="1">
      <c r="A244" s="69" t="s">
        <v>230</v>
      </c>
      <c r="B244" s="79" t="s">
        <v>698</v>
      </c>
      <c r="C244" s="79" t="s">
        <v>699</v>
      </c>
      <c r="D244" s="65" t="s">
        <v>162</v>
      </c>
      <c r="E244" s="65"/>
      <c r="F244" s="116" t="str">
        <f>A244</f>
        <v>け４０</v>
      </c>
      <c r="G244" s="65" t="str">
        <f>B244&amp;C244</f>
        <v>河野由子</v>
      </c>
      <c r="H244" s="75" t="s">
        <v>161</v>
      </c>
      <c r="I244" s="78" t="s">
        <v>41</v>
      </c>
      <c r="J244" s="73">
        <v>1961</v>
      </c>
      <c r="K244" s="73">
        <f>IF(J244="","",(2019-J244))</f>
        <v>58</v>
      </c>
      <c r="L244" s="65" t="str">
        <f>IF(G244="","",IF(COUNTIF($G$6:$G$509,G244)&gt;1,"2重登録","OK"))</f>
        <v>OK</v>
      </c>
      <c r="M244" s="65" t="s">
        <v>459</v>
      </c>
    </row>
    <row r="245" spans="1:14" customFormat="1">
      <c r="A245" s="69" t="s">
        <v>1228</v>
      </c>
      <c r="B245" s="79" t="s">
        <v>1229</v>
      </c>
      <c r="C245" s="79" t="s">
        <v>1230</v>
      </c>
      <c r="D245" s="65" t="s">
        <v>162</v>
      </c>
      <c r="E245" s="65"/>
      <c r="F245" s="116" t="str">
        <f>A245</f>
        <v>け４１</v>
      </c>
      <c r="G245" s="65" t="str">
        <f>B245&amp;C245</f>
        <v>日高眞規子</v>
      </c>
      <c r="H245" s="75" t="s">
        <v>161</v>
      </c>
      <c r="I245" s="78" t="s">
        <v>41</v>
      </c>
      <c r="J245" s="73">
        <v>1963</v>
      </c>
      <c r="K245" s="73">
        <f>IF(J245="","",(2019-J245))</f>
        <v>56</v>
      </c>
      <c r="L245" s="65" t="str">
        <f>IF(G245="","",IF(COUNTIF($G$6:$G$509,G245)&gt;1,"2重登録","OK"))</f>
        <v>OK</v>
      </c>
      <c r="M245" s="136" t="s">
        <v>701</v>
      </c>
    </row>
    <row r="246" spans="1:14" customFormat="1">
      <c r="A246" s="69" t="s">
        <v>1243</v>
      </c>
      <c r="B246" s="65" t="s">
        <v>1244</v>
      </c>
      <c r="C246" s="65" t="s">
        <v>1245</v>
      </c>
      <c r="D246" s="65" t="s">
        <v>162</v>
      </c>
      <c r="E246" s="65"/>
      <c r="F246" s="116" t="str">
        <f>A246</f>
        <v>け４２</v>
      </c>
      <c r="G246" s="65" t="str">
        <f>B246&amp;C246</f>
        <v>榎本匡秀</v>
      </c>
      <c r="H246" s="75" t="s">
        <v>161</v>
      </c>
      <c r="I246" s="75" t="s">
        <v>34</v>
      </c>
      <c r="J246" s="73">
        <v>1986</v>
      </c>
      <c r="K246" s="74">
        <f>IF(J246="","",(2019-J246))</f>
        <v>33</v>
      </c>
      <c r="L246" s="65" t="str">
        <f>IF(G246="","",IF(COUNTIF($G$6:$G$509,G246)&gt;1,"2重登録","OK"))</f>
        <v>OK</v>
      </c>
      <c r="M246" s="64" t="s">
        <v>473</v>
      </c>
    </row>
    <row r="247" spans="1:14" customFormat="1">
      <c r="A247" s="65"/>
      <c r="B247" s="79"/>
      <c r="C247" s="79"/>
      <c r="D247" s="125"/>
      <c r="E247" s="65"/>
      <c r="F247" s="116"/>
      <c r="G247" s="65"/>
      <c r="H247" s="126"/>
      <c r="I247" s="137"/>
      <c r="J247" s="73"/>
      <c r="K247" s="74"/>
      <c r="L247" s="65"/>
      <c r="M247" s="64"/>
    </row>
    <row r="248" spans="1:14">
      <c r="A248" s="69"/>
      <c r="L248" s="134" t="str">
        <f>IF(J250="","",IF(COUNTIF($G$6:$G$509,J250)&gt;1,"2重登録","OK"))</f>
        <v/>
      </c>
    </row>
    <row r="249" spans="1:14">
      <c r="A249" s="122"/>
      <c r="L249" s="134" t="str">
        <f>IF(J251="","",IF(COUNTIF($G$6:$G$509,J251)&gt;1,"2重登録","OK"))</f>
        <v/>
      </c>
    </row>
    <row r="250" spans="1:14">
      <c r="A250" s="138"/>
      <c r="B250" s="1043" t="s">
        <v>1017</v>
      </c>
      <c r="C250" s="1043"/>
      <c r="D250" s="1043"/>
      <c r="E250" s="1051" t="s">
        <v>1018</v>
      </c>
      <c r="F250" s="1051"/>
      <c r="G250" s="1051"/>
      <c r="H250" s="1051"/>
      <c r="I250" s="1051"/>
      <c r="J250" s="1051"/>
      <c r="K250" s="1051"/>
      <c r="L250" s="1051"/>
      <c r="M250" s="1051"/>
      <c r="N250" s="1051"/>
    </row>
    <row r="251" spans="1:14">
      <c r="A251" s="138"/>
      <c r="B251" s="1043"/>
      <c r="C251" s="1043"/>
      <c r="D251" s="1043"/>
      <c r="E251" s="1051"/>
      <c r="F251" s="1051"/>
      <c r="G251" s="1051"/>
      <c r="H251" s="1051"/>
      <c r="I251" s="1051"/>
      <c r="J251" s="1051"/>
      <c r="K251" s="1051"/>
      <c r="L251" s="1051"/>
      <c r="M251" s="1051"/>
      <c r="N251" s="1051"/>
    </row>
    <row r="252" spans="1:14">
      <c r="A252"/>
      <c r="B252" s="1050" t="s">
        <v>160</v>
      </c>
      <c r="C252" s="1050"/>
      <c r="H252" s="75"/>
      <c r="I252" s="75"/>
      <c r="L252" s="67" t="str">
        <f>IF(G252="","",IF(COUNTIF($G$22:$G$495,G252)&gt;1,"2重登録","OK"))</f>
        <v/>
      </c>
      <c r="N252"/>
    </row>
    <row r="253" spans="1:14">
      <c r="B253" s="1050"/>
      <c r="C253" s="1050"/>
      <c r="G253" s="65" t="s">
        <v>30</v>
      </c>
      <c r="H253" s="65" t="s">
        <v>31</v>
      </c>
      <c r="I253" s="75"/>
      <c r="L253" s="67"/>
      <c r="N253"/>
    </row>
    <row r="254" spans="1:14">
      <c r="B254" s="103" t="s">
        <v>233</v>
      </c>
      <c r="D254" s="86" t="s">
        <v>32</v>
      </c>
      <c r="G254" s="68">
        <f>COUNTIF($M$256:$M$309,"東近江市")</f>
        <v>19</v>
      </c>
      <c r="H254" s="111">
        <f>(G254/RIGHT(A304,2))</f>
        <v>0.38775510204081631</v>
      </c>
      <c r="I254" s="75"/>
      <c r="L254" s="67"/>
      <c r="N254"/>
    </row>
    <row r="255" spans="1:14">
      <c r="B255" s="103" t="s">
        <v>1019</v>
      </c>
      <c r="C255" s="103"/>
      <c r="D255" s="111" t="s">
        <v>33</v>
      </c>
      <c r="G255" s="65" t="str">
        <f t="shared" ref="G255:G297" si="24">B255&amp;C255</f>
        <v>村田八日市ＴＣ</v>
      </c>
      <c r="I255" s="75"/>
      <c r="K255" s="74"/>
      <c r="L255" s="67"/>
      <c r="N255"/>
    </row>
    <row r="256" spans="1:14" s="113" customFormat="1">
      <c r="A256" s="113" t="s">
        <v>1020</v>
      </c>
      <c r="B256" s="139" t="s">
        <v>234</v>
      </c>
      <c r="C256" s="139" t="s">
        <v>235</v>
      </c>
      <c r="D256" s="103" t="s">
        <v>233</v>
      </c>
      <c r="F256" s="65" t="str">
        <f t="shared" ref="F256:F311" si="25">A256</f>
        <v>む０１</v>
      </c>
      <c r="G256" s="65" t="str">
        <f t="shared" si="24"/>
        <v>安久智之</v>
      </c>
      <c r="H256" s="103" t="s">
        <v>1019</v>
      </c>
      <c r="I256" s="113" t="s">
        <v>34</v>
      </c>
      <c r="J256" s="113">
        <v>1982</v>
      </c>
      <c r="K256" s="74">
        <f t="shared" ref="K256:K314" si="26">IF(J256="","",(2019-J256))</f>
        <v>37</v>
      </c>
      <c r="L256" s="67" t="str">
        <f>IF(G256="","",IF(COUNTIF($G$22:$G$584,G256)&gt;1,"2重登録","OK"))</f>
        <v>OK</v>
      </c>
      <c r="M256" s="140" t="s">
        <v>55</v>
      </c>
      <c r="N256"/>
    </row>
    <row r="257" spans="1:14" s="113" customFormat="1">
      <c r="A257" s="113" t="s">
        <v>236</v>
      </c>
      <c r="B257" s="139" t="s">
        <v>237</v>
      </c>
      <c r="C257" s="139" t="s">
        <v>238</v>
      </c>
      <c r="D257" s="103" t="s">
        <v>233</v>
      </c>
      <c r="F257" s="65" t="str">
        <f t="shared" si="25"/>
        <v>む０２</v>
      </c>
      <c r="G257" s="65" t="str">
        <f t="shared" si="24"/>
        <v>稲泉　聡</v>
      </c>
      <c r="H257" s="103" t="s">
        <v>1019</v>
      </c>
      <c r="I257" s="113" t="s">
        <v>34</v>
      </c>
      <c r="J257" s="113">
        <v>1967</v>
      </c>
      <c r="K257" s="74">
        <f t="shared" si="26"/>
        <v>52</v>
      </c>
      <c r="L257" s="67" t="str">
        <f t="shared" ref="L257:L279" si="27">IF(G257="","",IF(COUNTIF($G$22:$G$644,G257)&gt;1,"2重登録","OK"))</f>
        <v>OK</v>
      </c>
      <c r="M257" s="113" t="s">
        <v>42</v>
      </c>
      <c r="N257"/>
    </row>
    <row r="258" spans="1:14" s="113" customFormat="1">
      <c r="A258" s="113" t="s">
        <v>239</v>
      </c>
      <c r="B258" s="139" t="s">
        <v>240</v>
      </c>
      <c r="C258" s="139" t="s">
        <v>241</v>
      </c>
      <c r="D258" s="103" t="s">
        <v>233</v>
      </c>
      <c r="F258" s="65" t="str">
        <f t="shared" si="25"/>
        <v>む０３</v>
      </c>
      <c r="G258" s="65" t="str">
        <f t="shared" si="24"/>
        <v>岡川謙二</v>
      </c>
      <c r="H258" s="103" t="s">
        <v>1019</v>
      </c>
      <c r="I258" s="113" t="s">
        <v>34</v>
      </c>
      <c r="J258" s="113">
        <v>1967</v>
      </c>
      <c r="K258" s="74">
        <f t="shared" si="26"/>
        <v>52</v>
      </c>
      <c r="L258" s="67" t="str">
        <f t="shared" si="27"/>
        <v>OK</v>
      </c>
      <c r="M258" s="113" t="s">
        <v>42</v>
      </c>
      <c r="N258"/>
    </row>
    <row r="259" spans="1:14" s="113" customFormat="1">
      <c r="A259" s="113" t="s">
        <v>242</v>
      </c>
      <c r="B259" s="139" t="s">
        <v>243</v>
      </c>
      <c r="C259" s="139" t="s">
        <v>244</v>
      </c>
      <c r="D259" s="103" t="s">
        <v>233</v>
      </c>
      <c r="F259" s="65" t="str">
        <f t="shared" si="25"/>
        <v>む０４</v>
      </c>
      <c r="G259" s="65" t="str">
        <f t="shared" si="24"/>
        <v>児玉雅弘</v>
      </c>
      <c r="H259" s="103" t="s">
        <v>1019</v>
      </c>
      <c r="I259" s="113" t="s">
        <v>34</v>
      </c>
      <c r="J259" s="113">
        <v>1965</v>
      </c>
      <c r="K259" s="74">
        <f t="shared" si="26"/>
        <v>54</v>
      </c>
      <c r="L259" s="67" t="str">
        <f t="shared" si="27"/>
        <v>OK</v>
      </c>
      <c r="M259" s="113" t="s">
        <v>37</v>
      </c>
      <c r="N259"/>
    </row>
    <row r="260" spans="1:14" s="113" customFormat="1">
      <c r="A260" s="113" t="s">
        <v>245</v>
      </c>
      <c r="B260" s="139" t="s">
        <v>246</v>
      </c>
      <c r="C260" s="139" t="s">
        <v>247</v>
      </c>
      <c r="D260" s="103" t="s">
        <v>233</v>
      </c>
      <c r="F260" s="65" t="str">
        <f t="shared" si="25"/>
        <v>む０５</v>
      </c>
      <c r="G260" s="65" t="str">
        <f t="shared" si="24"/>
        <v>徳永 剛</v>
      </c>
      <c r="H260" s="103" t="s">
        <v>1019</v>
      </c>
      <c r="I260" s="113" t="s">
        <v>34</v>
      </c>
      <c r="J260" s="113">
        <v>1966</v>
      </c>
      <c r="K260" s="74">
        <f t="shared" si="26"/>
        <v>53</v>
      </c>
      <c r="L260" s="67" t="str">
        <f t="shared" si="27"/>
        <v>OK</v>
      </c>
      <c r="M260" s="141" t="s">
        <v>150</v>
      </c>
      <c r="N260"/>
    </row>
    <row r="261" spans="1:14" s="113" customFormat="1">
      <c r="A261" s="113" t="s">
        <v>248</v>
      </c>
      <c r="B261" s="139" t="s">
        <v>249</v>
      </c>
      <c r="C261" s="139" t="s">
        <v>250</v>
      </c>
      <c r="D261" s="103" t="s">
        <v>233</v>
      </c>
      <c r="F261" s="65" t="str">
        <f t="shared" si="25"/>
        <v>む０６</v>
      </c>
      <c r="G261" s="65" t="str">
        <f t="shared" si="24"/>
        <v>杉山邦夫</v>
      </c>
      <c r="H261" s="103" t="s">
        <v>1019</v>
      </c>
      <c r="I261" s="113" t="s">
        <v>34</v>
      </c>
      <c r="J261" s="113">
        <v>1950</v>
      </c>
      <c r="K261" s="74">
        <f t="shared" si="26"/>
        <v>69</v>
      </c>
      <c r="L261" s="67" t="str">
        <f t="shared" si="27"/>
        <v>OK</v>
      </c>
      <c r="M261" s="113" t="s">
        <v>187</v>
      </c>
      <c r="N261"/>
    </row>
    <row r="262" spans="1:14" s="113" customFormat="1">
      <c r="A262" s="113" t="s">
        <v>251</v>
      </c>
      <c r="B262" s="139" t="s">
        <v>252</v>
      </c>
      <c r="C262" s="139" t="s">
        <v>253</v>
      </c>
      <c r="D262" s="103" t="s">
        <v>233</v>
      </c>
      <c r="F262" s="65" t="str">
        <f t="shared" si="25"/>
        <v>む０７</v>
      </c>
      <c r="G262" s="65" t="str">
        <f t="shared" si="24"/>
        <v>杉本龍平</v>
      </c>
      <c r="H262" s="103" t="s">
        <v>1019</v>
      </c>
      <c r="I262" s="113" t="s">
        <v>34</v>
      </c>
      <c r="J262" s="113">
        <v>1976</v>
      </c>
      <c r="K262" s="74">
        <f t="shared" si="26"/>
        <v>43</v>
      </c>
      <c r="L262" s="67" t="str">
        <f t="shared" si="27"/>
        <v>OK</v>
      </c>
      <c r="M262" s="113" t="s">
        <v>35</v>
      </c>
      <c r="N262"/>
    </row>
    <row r="263" spans="1:14" s="113" customFormat="1">
      <c r="A263" s="113" t="s">
        <v>254</v>
      </c>
      <c r="B263" s="139" t="s">
        <v>11</v>
      </c>
      <c r="C263" s="139" t="s">
        <v>255</v>
      </c>
      <c r="D263" s="103" t="s">
        <v>233</v>
      </c>
      <c r="F263" s="65" t="str">
        <f t="shared" si="25"/>
        <v>む０８</v>
      </c>
      <c r="G263" s="65" t="str">
        <f t="shared" si="24"/>
        <v>川上英二</v>
      </c>
      <c r="H263" s="103" t="s">
        <v>1019</v>
      </c>
      <c r="I263" s="113" t="s">
        <v>34</v>
      </c>
      <c r="J263" s="113">
        <v>1963</v>
      </c>
      <c r="K263" s="74">
        <f t="shared" si="26"/>
        <v>56</v>
      </c>
      <c r="L263" s="67" t="str">
        <f t="shared" si="27"/>
        <v>OK</v>
      </c>
      <c r="M263" s="140" t="s">
        <v>55</v>
      </c>
      <c r="N263"/>
    </row>
    <row r="264" spans="1:14" s="113" customFormat="1">
      <c r="A264" s="113" t="s">
        <v>256</v>
      </c>
      <c r="B264" s="139" t="s">
        <v>257</v>
      </c>
      <c r="C264" s="139" t="s">
        <v>258</v>
      </c>
      <c r="D264" s="103" t="s">
        <v>233</v>
      </c>
      <c r="F264" s="65" t="str">
        <f t="shared" si="25"/>
        <v>む０９</v>
      </c>
      <c r="G264" s="65" t="str">
        <f t="shared" si="24"/>
        <v>泉谷純也</v>
      </c>
      <c r="H264" s="103" t="s">
        <v>1019</v>
      </c>
      <c r="I264" s="113" t="s">
        <v>34</v>
      </c>
      <c r="J264" s="113">
        <v>1982</v>
      </c>
      <c r="K264" s="74">
        <f t="shared" si="26"/>
        <v>37</v>
      </c>
      <c r="L264" s="67" t="str">
        <f t="shared" si="27"/>
        <v>OK</v>
      </c>
      <c r="M264" s="140" t="s">
        <v>55</v>
      </c>
      <c r="N264"/>
    </row>
    <row r="265" spans="1:14" s="113" customFormat="1">
      <c r="A265" s="113" t="s">
        <v>259</v>
      </c>
      <c r="B265" s="139" t="s">
        <v>27</v>
      </c>
      <c r="C265" s="139" t="s">
        <v>260</v>
      </c>
      <c r="D265" s="103" t="s">
        <v>233</v>
      </c>
      <c r="F265" s="65" t="str">
        <f t="shared" si="25"/>
        <v>む１０</v>
      </c>
      <c r="G265" s="65" t="str">
        <f t="shared" si="24"/>
        <v>浅田隆昭</v>
      </c>
      <c r="H265" s="103" t="s">
        <v>1019</v>
      </c>
      <c r="I265" s="113" t="s">
        <v>34</v>
      </c>
      <c r="J265" s="113">
        <v>1964</v>
      </c>
      <c r="K265" s="74">
        <f t="shared" si="26"/>
        <v>55</v>
      </c>
      <c r="L265" s="67" t="str">
        <f t="shared" si="27"/>
        <v>OK</v>
      </c>
      <c r="M265" s="113" t="s">
        <v>50</v>
      </c>
      <c r="N265"/>
    </row>
    <row r="266" spans="1:14" s="113" customFormat="1">
      <c r="A266" s="113" t="s">
        <v>261</v>
      </c>
      <c r="B266" s="139" t="s">
        <v>262</v>
      </c>
      <c r="C266" s="139" t="s">
        <v>263</v>
      </c>
      <c r="D266" s="103" t="s">
        <v>233</v>
      </c>
      <c r="F266" s="65" t="str">
        <f t="shared" si="25"/>
        <v>む１１</v>
      </c>
      <c r="G266" s="65" t="str">
        <f t="shared" si="24"/>
        <v>前田雅人</v>
      </c>
      <c r="H266" s="103" t="s">
        <v>1019</v>
      </c>
      <c r="I266" s="113" t="s">
        <v>34</v>
      </c>
      <c r="J266" s="113">
        <v>1959</v>
      </c>
      <c r="K266" s="74">
        <f t="shared" si="26"/>
        <v>60</v>
      </c>
      <c r="L266" s="67" t="str">
        <f t="shared" si="27"/>
        <v>OK</v>
      </c>
      <c r="M266" s="113" t="s">
        <v>94</v>
      </c>
      <c r="N266"/>
    </row>
    <row r="267" spans="1:14" s="113" customFormat="1">
      <c r="A267" s="113" t="s">
        <v>264</v>
      </c>
      <c r="B267" s="142" t="s">
        <v>46</v>
      </c>
      <c r="C267" s="143" t="s">
        <v>265</v>
      </c>
      <c r="D267" s="103" t="s">
        <v>233</v>
      </c>
      <c r="F267" s="65" t="str">
        <f t="shared" si="25"/>
        <v>む１２</v>
      </c>
      <c r="G267" s="65" t="str">
        <f t="shared" si="24"/>
        <v>土田典人</v>
      </c>
      <c r="H267" s="103" t="s">
        <v>1019</v>
      </c>
      <c r="I267" s="113" t="s">
        <v>34</v>
      </c>
      <c r="J267" s="113">
        <v>1964</v>
      </c>
      <c r="K267" s="74">
        <f t="shared" si="26"/>
        <v>55</v>
      </c>
      <c r="L267" s="67" t="str">
        <f t="shared" si="27"/>
        <v>OK</v>
      </c>
      <c r="M267" s="113" t="s">
        <v>35</v>
      </c>
      <c r="N267"/>
    </row>
    <row r="268" spans="1:14" s="113" customFormat="1">
      <c r="A268" s="113" t="s">
        <v>266</v>
      </c>
      <c r="B268" s="139" t="s">
        <v>267</v>
      </c>
      <c r="C268" s="139" t="s">
        <v>268</v>
      </c>
      <c r="D268" s="103" t="s">
        <v>233</v>
      </c>
      <c r="F268" s="65" t="str">
        <f t="shared" si="25"/>
        <v>む１３</v>
      </c>
      <c r="G268" s="65" t="str">
        <f t="shared" si="24"/>
        <v>二ツ井裕也</v>
      </c>
      <c r="H268" s="103" t="s">
        <v>1019</v>
      </c>
      <c r="I268" s="113" t="s">
        <v>34</v>
      </c>
      <c r="J268" s="113">
        <v>1990</v>
      </c>
      <c r="K268" s="74">
        <f t="shared" si="26"/>
        <v>29</v>
      </c>
      <c r="L268" s="67" t="str">
        <f t="shared" si="27"/>
        <v>OK</v>
      </c>
      <c r="M268" s="140" t="s">
        <v>55</v>
      </c>
      <c r="N268"/>
    </row>
    <row r="269" spans="1:14" s="113" customFormat="1">
      <c r="A269" s="113" t="s">
        <v>269</v>
      </c>
      <c r="B269" s="139" t="s">
        <v>270</v>
      </c>
      <c r="C269" s="139" t="s">
        <v>271</v>
      </c>
      <c r="D269" s="103" t="s">
        <v>233</v>
      </c>
      <c r="F269" s="65" t="str">
        <f t="shared" si="25"/>
        <v>む１４</v>
      </c>
      <c r="G269" s="65" t="str">
        <f t="shared" si="24"/>
        <v>森永洋介</v>
      </c>
      <c r="H269" s="103" t="s">
        <v>1019</v>
      </c>
      <c r="I269" s="113" t="s">
        <v>34</v>
      </c>
      <c r="J269" s="113">
        <v>1986</v>
      </c>
      <c r="K269" s="74">
        <f t="shared" si="26"/>
        <v>33</v>
      </c>
      <c r="L269" s="67" t="str">
        <f t="shared" si="27"/>
        <v>OK</v>
      </c>
      <c r="M269" s="140" t="s">
        <v>55</v>
      </c>
      <c r="N269"/>
    </row>
    <row r="270" spans="1:14" s="113" customFormat="1">
      <c r="A270" s="113" t="s">
        <v>272</v>
      </c>
      <c r="B270" s="139" t="s">
        <v>273</v>
      </c>
      <c r="C270" s="139" t="s">
        <v>274</v>
      </c>
      <c r="D270" s="103" t="s">
        <v>233</v>
      </c>
      <c r="F270" s="65" t="str">
        <f t="shared" si="25"/>
        <v>む１５</v>
      </c>
      <c r="G270" s="65" t="str">
        <f t="shared" si="24"/>
        <v>冨田哲弥</v>
      </c>
      <c r="H270" s="103" t="s">
        <v>1019</v>
      </c>
      <c r="I270" s="113" t="s">
        <v>34</v>
      </c>
      <c r="J270" s="113">
        <v>1966</v>
      </c>
      <c r="K270" s="74">
        <f t="shared" si="26"/>
        <v>53</v>
      </c>
      <c r="L270" s="67" t="str">
        <f t="shared" si="27"/>
        <v>OK</v>
      </c>
      <c r="M270" s="113" t="s">
        <v>150</v>
      </c>
      <c r="N270"/>
    </row>
    <row r="271" spans="1:14" s="113" customFormat="1">
      <c r="A271" s="113" t="s">
        <v>275</v>
      </c>
      <c r="B271" s="139" t="s">
        <v>276</v>
      </c>
      <c r="C271" s="139" t="s">
        <v>277</v>
      </c>
      <c r="D271" s="103" t="s">
        <v>233</v>
      </c>
      <c r="F271" s="65" t="str">
        <f t="shared" si="25"/>
        <v>む１６</v>
      </c>
      <c r="G271" s="65" t="str">
        <f t="shared" si="24"/>
        <v>辰巳悟朗</v>
      </c>
      <c r="H271" s="103" t="s">
        <v>1019</v>
      </c>
      <c r="I271" s="113" t="s">
        <v>34</v>
      </c>
      <c r="J271" s="113">
        <v>1974</v>
      </c>
      <c r="K271" s="74">
        <f t="shared" si="26"/>
        <v>45</v>
      </c>
      <c r="L271" s="67" t="str">
        <f t="shared" si="27"/>
        <v>OK</v>
      </c>
      <c r="M271" s="113" t="s">
        <v>42</v>
      </c>
      <c r="N271"/>
    </row>
    <row r="272" spans="1:14" s="113" customFormat="1">
      <c r="A272" s="113" t="s">
        <v>278</v>
      </c>
      <c r="B272" s="144" t="s">
        <v>279</v>
      </c>
      <c r="C272" s="144" t="s">
        <v>280</v>
      </c>
      <c r="D272" s="103" t="s">
        <v>233</v>
      </c>
      <c r="F272" s="65" t="str">
        <f t="shared" si="25"/>
        <v>む１７</v>
      </c>
      <c r="G272" s="69" t="str">
        <f t="shared" si="24"/>
        <v>河野晶子</v>
      </c>
      <c r="H272" s="103" t="s">
        <v>1019</v>
      </c>
      <c r="I272" s="140" t="s">
        <v>41</v>
      </c>
      <c r="J272" s="113">
        <v>1970</v>
      </c>
      <c r="K272" s="74">
        <f t="shared" si="26"/>
        <v>49</v>
      </c>
      <c r="L272" s="67" t="str">
        <f t="shared" si="27"/>
        <v>OK</v>
      </c>
      <c r="M272" s="113" t="s">
        <v>42</v>
      </c>
      <c r="N272"/>
    </row>
    <row r="273" spans="1:14" s="113" customFormat="1">
      <c r="A273" s="113" t="s">
        <v>281</v>
      </c>
      <c r="B273" s="144" t="s">
        <v>157</v>
      </c>
      <c r="C273" s="144" t="s">
        <v>282</v>
      </c>
      <c r="D273" s="103" t="s">
        <v>233</v>
      </c>
      <c r="F273" s="65" t="str">
        <f t="shared" si="25"/>
        <v>む１８</v>
      </c>
      <c r="G273" s="69" t="str">
        <f t="shared" si="24"/>
        <v>森田恵美</v>
      </c>
      <c r="H273" s="103" t="s">
        <v>1019</v>
      </c>
      <c r="I273" s="140" t="s">
        <v>41</v>
      </c>
      <c r="J273" s="113">
        <v>1971</v>
      </c>
      <c r="K273" s="74">
        <f t="shared" si="26"/>
        <v>48</v>
      </c>
      <c r="L273" s="67" t="str">
        <f t="shared" si="27"/>
        <v>OK</v>
      </c>
      <c r="M273" s="140" t="s">
        <v>55</v>
      </c>
      <c r="N273"/>
    </row>
    <row r="274" spans="1:14" s="113" customFormat="1">
      <c r="A274" s="113" t="s">
        <v>283</v>
      </c>
      <c r="B274" s="144" t="s">
        <v>284</v>
      </c>
      <c r="C274" s="144" t="s">
        <v>285</v>
      </c>
      <c r="D274" s="103" t="s">
        <v>233</v>
      </c>
      <c r="F274" s="65" t="str">
        <f t="shared" si="25"/>
        <v>む１９</v>
      </c>
      <c r="G274" s="69" t="str">
        <f t="shared" si="24"/>
        <v>西澤友紀</v>
      </c>
      <c r="H274" s="103" t="s">
        <v>1019</v>
      </c>
      <c r="I274" s="140" t="s">
        <v>41</v>
      </c>
      <c r="J274" s="113">
        <v>1975</v>
      </c>
      <c r="K274" s="74">
        <f t="shared" si="26"/>
        <v>44</v>
      </c>
      <c r="L274" s="67" t="str">
        <f t="shared" si="27"/>
        <v>OK</v>
      </c>
      <c r="M274" s="140" t="s">
        <v>55</v>
      </c>
      <c r="N274"/>
    </row>
    <row r="275" spans="1:14" s="113" customFormat="1">
      <c r="A275" s="113" t="s">
        <v>286</v>
      </c>
      <c r="B275" s="144" t="s">
        <v>287</v>
      </c>
      <c r="C275" s="144" t="s">
        <v>48</v>
      </c>
      <c r="D275" s="103" t="s">
        <v>233</v>
      </c>
      <c r="F275" s="65" t="str">
        <f t="shared" si="25"/>
        <v>む２０</v>
      </c>
      <c r="G275" s="69" t="str">
        <f t="shared" si="24"/>
        <v>速水直美</v>
      </c>
      <c r="H275" s="103" t="s">
        <v>1019</v>
      </c>
      <c r="I275" s="140" t="s">
        <v>41</v>
      </c>
      <c r="J275" s="113">
        <v>1967</v>
      </c>
      <c r="K275" s="74">
        <f t="shared" si="26"/>
        <v>52</v>
      </c>
      <c r="L275" s="67" t="str">
        <f t="shared" si="27"/>
        <v>OK</v>
      </c>
      <c r="M275" s="140" t="s">
        <v>55</v>
      </c>
      <c r="N275"/>
    </row>
    <row r="276" spans="1:14" s="113" customFormat="1">
      <c r="A276" s="113" t="s">
        <v>288</v>
      </c>
      <c r="B276" s="144" t="s">
        <v>289</v>
      </c>
      <c r="C276" s="144" t="s">
        <v>290</v>
      </c>
      <c r="D276" s="103" t="s">
        <v>233</v>
      </c>
      <c r="F276" s="65" t="str">
        <f t="shared" si="25"/>
        <v>む２１</v>
      </c>
      <c r="G276" s="69" t="str">
        <f t="shared" si="24"/>
        <v>多田麻実</v>
      </c>
      <c r="H276" s="103" t="s">
        <v>1019</v>
      </c>
      <c r="I276" s="140" t="s">
        <v>41</v>
      </c>
      <c r="J276" s="113">
        <v>1980</v>
      </c>
      <c r="K276" s="74">
        <f t="shared" si="26"/>
        <v>39</v>
      </c>
      <c r="L276" s="67" t="str">
        <f t="shared" si="27"/>
        <v>OK</v>
      </c>
      <c r="M276" s="113" t="s">
        <v>40</v>
      </c>
      <c r="N276"/>
    </row>
    <row r="277" spans="1:14" s="113" customFormat="1">
      <c r="A277" s="113" t="s">
        <v>291</v>
      </c>
      <c r="B277" s="144" t="s">
        <v>17</v>
      </c>
      <c r="C277" s="144" t="s">
        <v>154</v>
      </c>
      <c r="D277" s="103" t="s">
        <v>233</v>
      </c>
      <c r="F277" s="65" t="str">
        <f t="shared" si="25"/>
        <v>む２２</v>
      </c>
      <c r="G277" s="69" t="str">
        <f t="shared" si="24"/>
        <v>中村純子</v>
      </c>
      <c r="H277" s="103" t="s">
        <v>1019</v>
      </c>
      <c r="I277" s="140" t="s">
        <v>41</v>
      </c>
      <c r="J277" s="113">
        <v>1982</v>
      </c>
      <c r="K277" s="74">
        <f t="shared" si="26"/>
        <v>37</v>
      </c>
      <c r="L277" s="67" t="str">
        <f t="shared" si="27"/>
        <v>OK</v>
      </c>
      <c r="M277" s="113" t="s">
        <v>40</v>
      </c>
      <c r="N277"/>
    </row>
    <row r="278" spans="1:14" s="113" customFormat="1">
      <c r="A278" s="113" t="s">
        <v>292</v>
      </c>
      <c r="B278" s="144" t="s">
        <v>293</v>
      </c>
      <c r="C278" s="144" t="s">
        <v>294</v>
      </c>
      <c r="D278" s="103" t="s">
        <v>233</v>
      </c>
      <c r="F278" s="65" t="str">
        <f t="shared" si="25"/>
        <v>む２３</v>
      </c>
      <c r="G278" s="69" t="str">
        <f t="shared" si="24"/>
        <v>堀田明子</v>
      </c>
      <c r="H278" s="103" t="s">
        <v>1019</v>
      </c>
      <c r="I278" s="140" t="s">
        <v>41</v>
      </c>
      <c r="J278" s="113">
        <v>1970</v>
      </c>
      <c r="K278" s="74">
        <f t="shared" si="26"/>
        <v>49</v>
      </c>
      <c r="L278" s="67" t="str">
        <f t="shared" si="27"/>
        <v>OK</v>
      </c>
      <c r="M278" s="140" t="s">
        <v>55</v>
      </c>
      <c r="N278"/>
    </row>
    <row r="279" spans="1:14" s="113" customFormat="1">
      <c r="A279" s="113" t="s">
        <v>295</v>
      </c>
      <c r="B279" s="144" t="s">
        <v>296</v>
      </c>
      <c r="C279" s="144" t="s">
        <v>297</v>
      </c>
      <c r="D279" s="103" t="s">
        <v>233</v>
      </c>
      <c r="F279" s="65" t="str">
        <f t="shared" si="25"/>
        <v>む２４</v>
      </c>
      <c r="G279" s="69" t="str">
        <f t="shared" si="24"/>
        <v>大脇和世</v>
      </c>
      <c r="H279" s="103" t="s">
        <v>1019</v>
      </c>
      <c r="I279" s="140" t="s">
        <v>41</v>
      </c>
      <c r="J279" s="113">
        <v>1970</v>
      </c>
      <c r="K279" s="74">
        <f t="shared" si="26"/>
        <v>49</v>
      </c>
      <c r="L279" s="67" t="str">
        <f t="shared" si="27"/>
        <v>OK</v>
      </c>
      <c r="M279" s="113" t="s">
        <v>153</v>
      </c>
      <c r="N279"/>
    </row>
    <row r="280" spans="1:14" s="113" customFormat="1">
      <c r="A280" s="113" t="s">
        <v>298</v>
      </c>
      <c r="B280" s="145" t="s">
        <v>299</v>
      </c>
      <c r="C280" s="145" t="s">
        <v>300</v>
      </c>
      <c r="D280" s="103" t="s">
        <v>233</v>
      </c>
      <c r="E280" s="65"/>
      <c r="F280" s="65" t="str">
        <f t="shared" si="25"/>
        <v>む２５</v>
      </c>
      <c r="G280" s="69" t="str">
        <f t="shared" si="24"/>
        <v>後藤圭介</v>
      </c>
      <c r="H280" s="103" t="s">
        <v>1019</v>
      </c>
      <c r="I280" s="86" t="s">
        <v>34</v>
      </c>
      <c r="J280" s="141">
        <v>1974</v>
      </c>
      <c r="K280" s="74">
        <f t="shared" si="26"/>
        <v>45</v>
      </c>
      <c r="L280" s="67" t="str">
        <f t="shared" ref="L280:L285" si="28">IF(B280="","",IF(COUNTIF($G$22:$G$644,B280)&gt;1,"2重登録","OK"))</f>
        <v>OK</v>
      </c>
      <c r="M280" s="141" t="s">
        <v>50</v>
      </c>
      <c r="N280"/>
    </row>
    <row r="281" spans="1:14" s="113" customFormat="1">
      <c r="A281" s="113" t="s">
        <v>301</v>
      </c>
      <c r="B281" s="145" t="s">
        <v>152</v>
      </c>
      <c r="C281" s="145" t="s">
        <v>302</v>
      </c>
      <c r="D281" s="103" t="s">
        <v>233</v>
      </c>
      <c r="E281" s="65"/>
      <c r="F281" s="65" t="str">
        <f t="shared" si="25"/>
        <v>む２６</v>
      </c>
      <c r="G281" s="69" t="str">
        <f t="shared" si="24"/>
        <v>長谷川晃平</v>
      </c>
      <c r="H281" s="103" t="s">
        <v>1019</v>
      </c>
      <c r="I281" s="86" t="s">
        <v>34</v>
      </c>
      <c r="J281" s="141">
        <v>1968</v>
      </c>
      <c r="K281" s="74">
        <f t="shared" si="26"/>
        <v>51</v>
      </c>
      <c r="L281" s="67" t="str">
        <f t="shared" si="28"/>
        <v>OK</v>
      </c>
      <c r="M281" s="141" t="s">
        <v>94</v>
      </c>
      <c r="N281"/>
    </row>
    <row r="282" spans="1:14" s="113" customFormat="1">
      <c r="A282" s="113" t="s">
        <v>303</v>
      </c>
      <c r="B282" s="145" t="s">
        <v>304</v>
      </c>
      <c r="C282" s="145" t="s">
        <v>305</v>
      </c>
      <c r="D282" s="103" t="s">
        <v>233</v>
      </c>
      <c r="E282" s="65"/>
      <c r="F282" s="65" t="str">
        <f t="shared" si="25"/>
        <v>む２７</v>
      </c>
      <c r="G282" s="69" t="str">
        <f t="shared" si="24"/>
        <v>原田真稔</v>
      </c>
      <c r="H282" s="103" t="s">
        <v>1019</v>
      </c>
      <c r="I282" s="86" t="s">
        <v>34</v>
      </c>
      <c r="J282" s="141">
        <v>1974</v>
      </c>
      <c r="K282" s="74">
        <f t="shared" si="26"/>
        <v>45</v>
      </c>
      <c r="L282" s="67" t="str">
        <f t="shared" si="28"/>
        <v>OK</v>
      </c>
      <c r="M282" s="141" t="s">
        <v>150</v>
      </c>
      <c r="N282"/>
    </row>
    <row r="283" spans="1:14" customFormat="1">
      <c r="A283" s="113" t="s">
        <v>306</v>
      </c>
      <c r="B283" s="145" t="s">
        <v>307</v>
      </c>
      <c r="C283" s="145" t="s">
        <v>308</v>
      </c>
      <c r="D283" s="103" t="s">
        <v>233</v>
      </c>
      <c r="E283" s="65"/>
      <c r="F283" s="65" t="str">
        <f t="shared" si="25"/>
        <v>む２８</v>
      </c>
      <c r="G283" s="69" t="str">
        <f t="shared" si="24"/>
        <v>池内伸介</v>
      </c>
      <c r="H283" s="103" t="s">
        <v>1019</v>
      </c>
      <c r="I283" s="86" t="s">
        <v>34</v>
      </c>
      <c r="J283" s="141">
        <v>1983</v>
      </c>
      <c r="K283" s="74">
        <f t="shared" si="26"/>
        <v>36</v>
      </c>
      <c r="L283" s="67" t="str">
        <f t="shared" si="28"/>
        <v>OK</v>
      </c>
      <c r="M283" s="141" t="s">
        <v>94</v>
      </c>
    </row>
    <row r="284" spans="1:14" s="113" customFormat="1">
      <c r="A284" s="113" t="s">
        <v>309</v>
      </c>
      <c r="B284" s="145" t="s">
        <v>51</v>
      </c>
      <c r="C284" s="145" t="s">
        <v>711</v>
      </c>
      <c r="D284" s="103" t="s">
        <v>233</v>
      </c>
      <c r="E284" s="65"/>
      <c r="F284" s="65" t="str">
        <f t="shared" si="25"/>
        <v>む２９</v>
      </c>
      <c r="G284" s="69" t="str">
        <f t="shared" si="24"/>
        <v>藤田彰</v>
      </c>
      <c r="H284" s="103" t="s">
        <v>1019</v>
      </c>
      <c r="I284" s="86" t="s">
        <v>34</v>
      </c>
      <c r="J284" s="141">
        <v>1981</v>
      </c>
      <c r="K284" s="74">
        <f t="shared" si="26"/>
        <v>38</v>
      </c>
      <c r="L284" s="67" t="str">
        <f t="shared" si="28"/>
        <v>OK</v>
      </c>
      <c r="M284" s="141" t="s">
        <v>94</v>
      </c>
      <c r="N284"/>
    </row>
    <row r="285" spans="1:14" s="113" customFormat="1">
      <c r="A285" s="113" t="s">
        <v>310</v>
      </c>
      <c r="B285" s="145" t="s">
        <v>311</v>
      </c>
      <c r="C285" s="145" t="s">
        <v>312</v>
      </c>
      <c r="D285" s="103" t="s">
        <v>233</v>
      </c>
      <c r="E285" s="65"/>
      <c r="F285" s="65" t="str">
        <f t="shared" si="25"/>
        <v>む３０</v>
      </c>
      <c r="G285" s="69" t="str">
        <f t="shared" si="24"/>
        <v>岩田光央</v>
      </c>
      <c r="H285" s="103" t="s">
        <v>1019</v>
      </c>
      <c r="I285" s="86" t="s">
        <v>34</v>
      </c>
      <c r="J285" s="141">
        <v>1985</v>
      </c>
      <c r="K285" s="74">
        <f t="shared" si="26"/>
        <v>34</v>
      </c>
      <c r="L285" s="67" t="str">
        <f t="shared" si="28"/>
        <v>OK</v>
      </c>
      <c r="M285" s="141" t="s">
        <v>38</v>
      </c>
      <c r="N285"/>
    </row>
    <row r="286" spans="1:14">
      <c r="A286" s="113" t="s">
        <v>313</v>
      </c>
      <c r="B286" s="146" t="s">
        <v>314</v>
      </c>
      <c r="C286" s="146" t="s">
        <v>315</v>
      </c>
      <c r="D286" s="103" t="s">
        <v>233</v>
      </c>
      <c r="F286" s="65" t="str">
        <f t="shared" si="25"/>
        <v>む３１</v>
      </c>
      <c r="G286" s="69" t="str">
        <f t="shared" si="24"/>
        <v>三神秀嗣</v>
      </c>
      <c r="H286" s="103" t="s">
        <v>1019</v>
      </c>
      <c r="I286" s="86" t="s">
        <v>34</v>
      </c>
      <c r="J286" s="147">
        <v>1982</v>
      </c>
      <c r="K286" s="74">
        <f t="shared" si="26"/>
        <v>37</v>
      </c>
      <c r="L286" s="67" t="str">
        <f>IF(G286="","",IF(COUNTIF($G$22:$G$584,G286)&gt;1,"2重登録","OK"))</f>
        <v>OK</v>
      </c>
      <c r="M286" s="103" t="s">
        <v>150</v>
      </c>
      <c r="N286"/>
    </row>
    <row r="287" spans="1:14">
      <c r="A287" s="113" t="s">
        <v>316</v>
      </c>
      <c r="B287" s="148" t="s">
        <v>39</v>
      </c>
      <c r="C287" s="148" t="s">
        <v>317</v>
      </c>
      <c r="D287" s="103" t="s">
        <v>233</v>
      </c>
      <c r="F287" s="65" t="str">
        <f t="shared" si="25"/>
        <v>む３２</v>
      </c>
      <c r="G287" s="69" t="str">
        <f t="shared" si="24"/>
        <v>佐藤庸子</v>
      </c>
      <c r="H287" s="103" t="s">
        <v>1019</v>
      </c>
      <c r="I287" s="115" t="s">
        <v>41</v>
      </c>
      <c r="J287" s="147">
        <v>1978</v>
      </c>
      <c r="K287" s="74">
        <f t="shared" si="26"/>
        <v>41</v>
      </c>
      <c r="L287" s="67" t="str">
        <f>IF(G287="","",IF(COUNTIF($G$22:$G$525,G287)&gt;1,"2重登録","OK"))</f>
        <v>OK</v>
      </c>
      <c r="M287" s="115" t="s">
        <v>55</v>
      </c>
      <c r="N287"/>
    </row>
    <row r="288" spans="1:14">
      <c r="A288" s="113" t="s">
        <v>318</v>
      </c>
      <c r="B288" s="146" t="s">
        <v>155</v>
      </c>
      <c r="C288" s="146" t="s">
        <v>168</v>
      </c>
      <c r="D288" s="103" t="s">
        <v>233</v>
      </c>
      <c r="F288" s="65" t="str">
        <f t="shared" si="25"/>
        <v>む３３</v>
      </c>
      <c r="G288" s="69" t="str">
        <f t="shared" si="24"/>
        <v>遠崎大樹</v>
      </c>
      <c r="H288" s="103" t="s">
        <v>1019</v>
      </c>
      <c r="I288" s="103" t="s">
        <v>34</v>
      </c>
      <c r="J288" s="147">
        <v>1985</v>
      </c>
      <c r="K288" s="74">
        <f t="shared" si="26"/>
        <v>34</v>
      </c>
      <c r="L288" s="67" t="str">
        <f t="shared" ref="L288:L308" si="29">IF(G288="","",IF(COUNTIF($G$22:$G$644,G288)&gt;1,"2重登録","OK"))</f>
        <v>OK</v>
      </c>
      <c r="M288" s="103" t="s">
        <v>94</v>
      </c>
      <c r="N288"/>
    </row>
    <row r="289" spans="1:14">
      <c r="A289" s="113" t="s">
        <v>319</v>
      </c>
      <c r="B289" s="148" t="s">
        <v>23</v>
      </c>
      <c r="C289" s="148" t="s">
        <v>320</v>
      </c>
      <c r="D289" s="103" t="s">
        <v>233</v>
      </c>
      <c r="F289" s="65" t="str">
        <f t="shared" si="25"/>
        <v>む３４</v>
      </c>
      <c r="G289" s="69" t="str">
        <f t="shared" si="24"/>
        <v>村田朋子</v>
      </c>
      <c r="H289" s="103" t="s">
        <v>1019</v>
      </c>
      <c r="I289" s="115" t="s">
        <v>41</v>
      </c>
      <c r="J289" s="147">
        <v>1959</v>
      </c>
      <c r="K289" s="74">
        <f t="shared" si="26"/>
        <v>60</v>
      </c>
      <c r="L289" s="67" t="str">
        <f t="shared" si="29"/>
        <v>OK</v>
      </c>
      <c r="M289" s="115" t="s">
        <v>55</v>
      </c>
      <c r="N289"/>
    </row>
    <row r="290" spans="1:14">
      <c r="A290" s="113" t="s">
        <v>321</v>
      </c>
      <c r="B290" s="148" t="s">
        <v>249</v>
      </c>
      <c r="C290" s="148" t="s">
        <v>322</v>
      </c>
      <c r="D290" s="103" t="s">
        <v>233</v>
      </c>
      <c r="F290" s="65" t="str">
        <f t="shared" si="25"/>
        <v>む３５</v>
      </c>
      <c r="G290" s="69" t="str">
        <f t="shared" si="24"/>
        <v>杉山あずさ</v>
      </c>
      <c r="H290" s="103" t="s">
        <v>1019</v>
      </c>
      <c r="I290" s="115" t="s">
        <v>41</v>
      </c>
      <c r="J290" s="147">
        <v>1978</v>
      </c>
      <c r="K290" s="74">
        <f t="shared" si="26"/>
        <v>41</v>
      </c>
      <c r="L290" s="67" t="str">
        <f t="shared" si="29"/>
        <v>OK</v>
      </c>
      <c r="M290" s="113" t="s">
        <v>187</v>
      </c>
      <c r="N290"/>
    </row>
    <row r="291" spans="1:14">
      <c r="A291" s="113" t="s">
        <v>323</v>
      </c>
      <c r="B291" s="148" t="s">
        <v>149</v>
      </c>
      <c r="C291" s="84" t="s">
        <v>324</v>
      </c>
      <c r="D291" s="103" t="s">
        <v>233</v>
      </c>
      <c r="E291"/>
      <c r="F291" s="65" t="str">
        <f t="shared" si="25"/>
        <v>む３６</v>
      </c>
      <c r="G291" s="69" t="str">
        <f t="shared" si="24"/>
        <v>西村文代</v>
      </c>
      <c r="H291" s="103" t="s">
        <v>1019</v>
      </c>
      <c r="I291" s="115" t="s">
        <v>41</v>
      </c>
      <c r="J291" s="86">
        <v>1964</v>
      </c>
      <c r="K291" s="74">
        <f t="shared" si="26"/>
        <v>55</v>
      </c>
      <c r="L291" s="67" t="str">
        <f t="shared" si="29"/>
        <v>OK</v>
      </c>
      <c r="M291" s="113" t="s">
        <v>35</v>
      </c>
      <c r="N291"/>
    </row>
    <row r="292" spans="1:14">
      <c r="A292" s="113" t="s">
        <v>325</v>
      </c>
      <c r="B292" s="84" t="s">
        <v>23</v>
      </c>
      <c r="C292" s="84" t="s">
        <v>24</v>
      </c>
      <c r="D292" s="103" t="s">
        <v>233</v>
      </c>
      <c r="E292"/>
      <c r="F292" s="65" t="str">
        <f t="shared" si="25"/>
        <v>む３７</v>
      </c>
      <c r="G292" s="69" t="str">
        <f t="shared" si="24"/>
        <v>村田彩子</v>
      </c>
      <c r="H292" s="103" t="s">
        <v>1019</v>
      </c>
      <c r="I292" s="115" t="s">
        <v>41</v>
      </c>
      <c r="J292" s="86">
        <v>1968</v>
      </c>
      <c r="K292" s="74">
        <f t="shared" si="26"/>
        <v>51</v>
      </c>
      <c r="L292" s="86" t="str">
        <f t="shared" si="29"/>
        <v>OK</v>
      </c>
      <c r="M292" s="86" t="s">
        <v>42</v>
      </c>
      <c r="N292"/>
    </row>
    <row r="293" spans="1:14">
      <c r="A293" s="113" t="s">
        <v>326</v>
      </c>
      <c r="B293" s="84" t="s">
        <v>327</v>
      </c>
      <c r="C293" s="148" t="s">
        <v>317</v>
      </c>
      <c r="D293" s="103" t="s">
        <v>233</v>
      </c>
      <c r="E293"/>
      <c r="F293" s="65" t="str">
        <f t="shared" si="25"/>
        <v>む３８</v>
      </c>
      <c r="G293" s="69" t="str">
        <f t="shared" si="24"/>
        <v>村川庸子</v>
      </c>
      <c r="H293" s="103" t="s">
        <v>1019</v>
      </c>
      <c r="I293" s="115" t="s">
        <v>41</v>
      </c>
      <c r="J293" s="86">
        <v>1969</v>
      </c>
      <c r="K293" s="74">
        <f t="shared" si="26"/>
        <v>50</v>
      </c>
      <c r="L293" s="86" t="str">
        <f t="shared" si="29"/>
        <v>OK</v>
      </c>
      <c r="M293" s="86" t="s">
        <v>153</v>
      </c>
      <c r="N293"/>
    </row>
    <row r="294" spans="1:14">
      <c r="A294" s="113" t="s">
        <v>328</v>
      </c>
      <c r="B294" s="86" t="s">
        <v>28</v>
      </c>
      <c r="C294" s="86" t="s">
        <v>329</v>
      </c>
      <c r="D294" s="103" t="s">
        <v>233</v>
      </c>
      <c r="E294" s="86"/>
      <c r="F294" s="65" t="str">
        <f t="shared" si="25"/>
        <v>む３９</v>
      </c>
      <c r="G294" s="69" t="str">
        <f t="shared" si="24"/>
        <v>藤井洋平</v>
      </c>
      <c r="H294" s="103" t="s">
        <v>1019</v>
      </c>
      <c r="I294" s="86" t="s">
        <v>34</v>
      </c>
      <c r="J294" s="86">
        <v>1991</v>
      </c>
      <c r="K294" s="74">
        <f t="shared" si="26"/>
        <v>28</v>
      </c>
      <c r="L294" s="86" t="str">
        <f t="shared" si="29"/>
        <v>OK</v>
      </c>
      <c r="M294" s="84" t="s">
        <v>55</v>
      </c>
      <c r="N294"/>
    </row>
    <row r="295" spans="1:14">
      <c r="A295" s="113" t="s">
        <v>330</v>
      </c>
      <c r="B295" s="86" t="s">
        <v>331</v>
      </c>
      <c r="C295" s="86" t="s">
        <v>332</v>
      </c>
      <c r="D295" s="103" t="s">
        <v>233</v>
      </c>
      <c r="E295" s="86"/>
      <c r="F295" s="65" t="str">
        <f t="shared" si="25"/>
        <v>む４０</v>
      </c>
      <c r="G295" s="69" t="str">
        <f t="shared" si="24"/>
        <v>田淵敏史</v>
      </c>
      <c r="H295" s="103" t="s">
        <v>1019</v>
      </c>
      <c r="I295" s="86" t="s">
        <v>34</v>
      </c>
      <c r="J295" s="86">
        <v>1991</v>
      </c>
      <c r="K295" s="74">
        <f t="shared" si="26"/>
        <v>28</v>
      </c>
      <c r="L295" s="86" t="str">
        <f t="shared" si="29"/>
        <v>OK</v>
      </c>
      <c r="M295" s="84" t="s">
        <v>55</v>
      </c>
      <c r="N295"/>
    </row>
    <row r="296" spans="1:14">
      <c r="A296" s="113" t="s">
        <v>333</v>
      </c>
      <c r="B296" s="86" t="s">
        <v>334</v>
      </c>
      <c r="C296" s="86" t="s">
        <v>335</v>
      </c>
      <c r="D296" s="103" t="s">
        <v>233</v>
      </c>
      <c r="E296" s="86"/>
      <c r="F296" s="65" t="str">
        <f t="shared" si="25"/>
        <v>む４１</v>
      </c>
      <c r="G296" s="69" t="str">
        <f t="shared" si="24"/>
        <v>穐山  航</v>
      </c>
      <c r="H296" s="103" t="s">
        <v>1019</v>
      </c>
      <c r="I296" s="86" t="s">
        <v>34</v>
      </c>
      <c r="J296" s="86">
        <v>1989</v>
      </c>
      <c r="K296" s="74">
        <f t="shared" si="26"/>
        <v>30</v>
      </c>
      <c r="L296" s="86" t="str">
        <f t="shared" si="29"/>
        <v>OK</v>
      </c>
      <c r="M296" s="84" t="s">
        <v>55</v>
      </c>
      <c r="N296"/>
    </row>
    <row r="297" spans="1:14">
      <c r="A297" s="113" t="s">
        <v>336</v>
      </c>
      <c r="B297" s="86" t="s">
        <v>149</v>
      </c>
      <c r="C297" s="86" t="s">
        <v>337</v>
      </c>
      <c r="D297" s="103" t="s">
        <v>233</v>
      </c>
      <c r="E297"/>
      <c r="F297" s="65" t="str">
        <f t="shared" si="25"/>
        <v>む４２</v>
      </c>
      <c r="G297" s="69" t="str">
        <f t="shared" si="24"/>
        <v>西村国太郎</v>
      </c>
      <c r="H297" s="103" t="s">
        <v>1019</v>
      </c>
      <c r="I297" s="86" t="s">
        <v>34</v>
      </c>
      <c r="J297" s="86">
        <v>1942</v>
      </c>
      <c r="K297" s="74">
        <f t="shared" si="26"/>
        <v>77</v>
      </c>
      <c r="L297" s="86" t="str">
        <f t="shared" si="29"/>
        <v>OK</v>
      </c>
      <c r="M297" s="84" t="s">
        <v>55</v>
      </c>
      <c r="N297"/>
    </row>
    <row r="298" spans="1:14">
      <c r="A298" s="113" t="s">
        <v>338</v>
      </c>
      <c r="B298" s="84" t="s">
        <v>339</v>
      </c>
      <c r="C298" s="84" t="s">
        <v>340</v>
      </c>
      <c r="D298" s="103" t="s">
        <v>233</v>
      </c>
      <c r="E298" s="149"/>
      <c r="F298" s="65" t="str">
        <f t="shared" si="25"/>
        <v>む４３</v>
      </c>
      <c r="G298" s="86" t="s">
        <v>1021</v>
      </c>
      <c r="H298" s="103" t="s">
        <v>1019</v>
      </c>
      <c r="I298" s="86" t="s">
        <v>41</v>
      </c>
      <c r="J298" s="86">
        <v>1994</v>
      </c>
      <c r="K298" s="74">
        <f t="shared" si="26"/>
        <v>25</v>
      </c>
      <c r="L298" s="86" t="str">
        <f t="shared" si="29"/>
        <v>OK</v>
      </c>
      <c r="M298" s="86" t="s">
        <v>94</v>
      </c>
      <c r="N298"/>
    </row>
    <row r="299" spans="1:14" customFormat="1">
      <c r="A299" s="113" t="s">
        <v>341</v>
      </c>
      <c r="B299" s="84" t="s">
        <v>130</v>
      </c>
      <c r="C299" s="84" t="s">
        <v>342</v>
      </c>
      <c r="D299" s="103" t="s">
        <v>233</v>
      </c>
      <c r="E299" s="149"/>
      <c r="F299" s="65" t="str">
        <f t="shared" si="25"/>
        <v>む４４</v>
      </c>
      <c r="G299" s="86" t="s">
        <v>1022</v>
      </c>
      <c r="H299" s="103" t="s">
        <v>1019</v>
      </c>
      <c r="I299" s="86" t="s">
        <v>41</v>
      </c>
      <c r="J299" s="86">
        <v>1970</v>
      </c>
      <c r="K299" s="74">
        <f t="shared" si="26"/>
        <v>49</v>
      </c>
      <c r="L299" s="86" t="str">
        <f t="shared" si="29"/>
        <v>OK</v>
      </c>
      <c r="M299" s="86" t="s">
        <v>35</v>
      </c>
    </row>
    <row r="300" spans="1:14" customFormat="1">
      <c r="A300" s="113" t="s">
        <v>343</v>
      </c>
      <c r="B300" s="86" t="s">
        <v>249</v>
      </c>
      <c r="C300" s="86" t="s">
        <v>344</v>
      </c>
      <c r="D300" s="103" t="s">
        <v>233</v>
      </c>
      <c r="F300" s="65" t="str">
        <f t="shared" si="25"/>
        <v>む４５</v>
      </c>
      <c r="G300" s="86" t="s">
        <v>1023</v>
      </c>
      <c r="H300" s="103" t="s">
        <v>1019</v>
      </c>
      <c r="I300" s="86" t="s">
        <v>34</v>
      </c>
      <c r="J300" s="86">
        <v>2004</v>
      </c>
      <c r="K300" s="74">
        <f t="shared" si="26"/>
        <v>15</v>
      </c>
      <c r="L300" s="86" t="str">
        <f t="shared" si="29"/>
        <v>OK</v>
      </c>
      <c r="M300" s="86" t="s">
        <v>187</v>
      </c>
    </row>
    <row r="301" spans="1:14" customFormat="1">
      <c r="A301" s="113" t="s">
        <v>345</v>
      </c>
      <c r="B301" s="146" t="s">
        <v>346</v>
      </c>
      <c r="C301" s="146" t="s">
        <v>347</v>
      </c>
      <c r="D301" s="103" t="s">
        <v>233</v>
      </c>
      <c r="E301" s="69"/>
      <c r="F301" s="65" t="str">
        <f t="shared" si="25"/>
        <v>む４６</v>
      </c>
      <c r="G301" s="69" t="s">
        <v>1024</v>
      </c>
      <c r="H301" s="103" t="s">
        <v>1019</v>
      </c>
      <c r="I301" s="86" t="s">
        <v>34</v>
      </c>
      <c r="J301" s="147">
        <v>1990</v>
      </c>
      <c r="K301" s="74">
        <f t="shared" si="26"/>
        <v>29</v>
      </c>
      <c r="L301" s="86" t="str">
        <f t="shared" si="29"/>
        <v>OK</v>
      </c>
      <c r="M301" s="115" t="s">
        <v>55</v>
      </c>
    </row>
    <row r="302" spans="1:14" customFormat="1">
      <c r="A302" s="113" t="s">
        <v>348</v>
      </c>
      <c r="B302" s="146" t="s">
        <v>349</v>
      </c>
      <c r="C302" s="146" t="s">
        <v>350</v>
      </c>
      <c r="D302" s="103" t="s">
        <v>233</v>
      </c>
      <c r="E302" s="69"/>
      <c r="F302" s="65" t="str">
        <f t="shared" si="25"/>
        <v>む４７</v>
      </c>
      <c r="G302" s="69" t="s">
        <v>1025</v>
      </c>
      <c r="H302" s="103" t="s">
        <v>1019</v>
      </c>
      <c r="I302" s="86" t="s">
        <v>34</v>
      </c>
      <c r="J302" s="147">
        <v>1992</v>
      </c>
      <c r="K302" s="74">
        <f t="shared" si="26"/>
        <v>27</v>
      </c>
      <c r="L302" s="86" t="str">
        <f t="shared" si="29"/>
        <v>OK</v>
      </c>
      <c r="M302" s="115" t="s">
        <v>55</v>
      </c>
    </row>
    <row r="303" spans="1:14" customFormat="1">
      <c r="A303" s="113" t="s">
        <v>351</v>
      </c>
      <c r="B303" s="86" t="s">
        <v>1026</v>
      </c>
      <c r="C303" s="86" t="s">
        <v>1027</v>
      </c>
      <c r="D303" s="103" t="s">
        <v>233</v>
      </c>
      <c r="F303" s="65" t="str">
        <f t="shared" si="25"/>
        <v>む４８</v>
      </c>
      <c r="G303" s="69" t="s">
        <v>1028</v>
      </c>
      <c r="H303" s="103" t="s">
        <v>1019</v>
      </c>
      <c r="I303" s="86" t="s">
        <v>34</v>
      </c>
      <c r="J303" s="86">
        <v>1986</v>
      </c>
      <c r="K303" s="74">
        <f t="shared" si="26"/>
        <v>33</v>
      </c>
      <c r="L303" s="86" t="str">
        <f t="shared" si="29"/>
        <v>OK</v>
      </c>
      <c r="M303" s="103" t="s">
        <v>42</v>
      </c>
    </row>
    <row r="304" spans="1:14" customFormat="1">
      <c r="A304" s="113" t="s">
        <v>352</v>
      </c>
      <c r="B304" s="84" t="s">
        <v>353</v>
      </c>
      <c r="C304" s="84" t="s">
        <v>354</v>
      </c>
      <c r="D304" s="103" t="s">
        <v>233</v>
      </c>
      <c r="F304" s="65" t="str">
        <f t="shared" si="25"/>
        <v>む４９</v>
      </c>
      <c r="G304" s="69" t="s">
        <v>1029</v>
      </c>
      <c r="H304" s="103" t="s">
        <v>1019</v>
      </c>
      <c r="I304" s="84" t="s">
        <v>41</v>
      </c>
      <c r="J304" s="86">
        <v>1996</v>
      </c>
      <c r="K304" s="74">
        <f t="shared" si="26"/>
        <v>23</v>
      </c>
      <c r="L304" s="86" t="str">
        <f t="shared" si="29"/>
        <v>OK</v>
      </c>
      <c r="M304" s="103" t="s">
        <v>90</v>
      </c>
    </row>
    <row r="305" spans="1:14" customFormat="1">
      <c r="A305" s="113" t="s">
        <v>1030</v>
      </c>
      <c r="B305" s="86" t="s">
        <v>1031</v>
      </c>
      <c r="C305" s="86" t="s">
        <v>1032</v>
      </c>
      <c r="D305" s="103" t="s">
        <v>233</v>
      </c>
      <c r="F305" s="65" t="str">
        <f t="shared" si="25"/>
        <v>む５０</v>
      </c>
      <c r="G305" s="69" t="s">
        <v>1033</v>
      </c>
      <c r="H305" s="103" t="s">
        <v>1019</v>
      </c>
      <c r="I305" s="86" t="s">
        <v>34</v>
      </c>
      <c r="J305" s="86">
        <v>1963</v>
      </c>
      <c r="K305" s="74">
        <f t="shared" si="26"/>
        <v>56</v>
      </c>
      <c r="L305" s="86" t="str">
        <f t="shared" si="29"/>
        <v>OK</v>
      </c>
      <c r="M305" s="115" t="s">
        <v>55</v>
      </c>
    </row>
    <row r="306" spans="1:14" s="150" customFormat="1">
      <c r="A306" s="113" t="s">
        <v>1034</v>
      </c>
      <c r="B306" s="86" t="s">
        <v>1035</v>
      </c>
      <c r="C306" s="86" t="s">
        <v>1036</v>
      </c>
      <c r="D306" s="103" t="s">
        <v>233</v>
      </c>
      <c r="E306"/>
      <c r="F306" s="65" t="str">
        <f t="shared" si="25"/>
        <v>む５１</v>
      </c>
      <c r="G306" s="69" t="s">
        <v>1037</v>
      </c>
      <c r="H306" s="103" t="s">
        <v>1019</v>
      </c>
      <c r="I306" s="86" t="s">
        <v>34</v>
      </c>
      <c r="J306" s="86">
        <v>2001</v>
      </c>
      <c r="K306" s="74">
        <f t="shared" si="26"/>
        <v>18</v>
      </c>
      <c r="L306" s="86" t="str">
        <f t="shared" si="29"/>
        <v>OK</v>
      </c>
      <c r="M306" s="114" t="s">
        <v>1038</v>
      </c>
      <c r="N306"/>
    </row>
    <row r="307" spans="1:14" s="150" customFormat="1">
      <c r="A307" s="113" t="s">
        <v>1039</v>
      </c>
      <c r="B307" s="64" t="s">
        <v>1040</v>
      </c>
      <c r="C307"/>
      <c r="D307" s="103" t="s">
        <v>233</v>
      </c>
      <c r="E307"/>
      <c r="F307" s="65" t="str">
        <f t="shared" si="25"/>
        <v>む５２</v>
      </c>
      <c r="G307" s="69" t="s">
        <v>1041</v>
      </c>
      <c r="H307" s="103" t="s">
        <v>1019</v>
      </c>
      <c r="I307" s="84" t="s">
        <v>41</v>
      </c>
      <c r="J307" s="86">
        <v>1992</v>
      </c>
      <c r="K307" s="74">
        <f t="shared" si="26"/>
        <v>27</v>
      </c>
      <c r="L307" s="86" t="str">
        <f t="shared" si="29"/>
        <v>OK</v>
      </c>
      <c r="M307" s="115" t="s">
        <v>55</v>
      </c>
      <c r="N307"/>
    </row>
    <row r="308" spans="1:14" customFormat="1">
      <c r="A308" s="113" t="s">
        <v>1042</v>
      </c>
      <c r="B308" s="86" t="s">
        <v>1043</v>
      </c>
      <c r="D308" s="103" t="s">
        <v>233</v>
      </c>
      <c r="F308" s="65" t="str">
        <f t="shared" si="25"/>
        <v>む５３</v>
      </c>
      <c r="G308" s="86" t="s">
        <v>1044</v>
      </c>
      <c r="H308" s="103" t="s">
        <v>1019</v>
      </c>
      <c r="I308" s="86" t="s">
        <v>34</v>
      </c>
      <c r="J308" s="86">
        <v>1959</v>
      </c>
      <c r="K308" s="74">
        <f t="shared" si="26"/>
        <v>60</v>
      </c>
      <c r="L308" s="86" t="str">
        <f t="shared" si="29"/>
        <v>OK</v>
      </c>
      <c r="M308" t="s">
        <v>1045</v>
      </c>
    </row>
    <row r="309" spans="1:14">
      <c r="A309" s="65" t="s">
        <v>1046</v>
      </c>
      <c r="B309" s="146" t="s">
        <v>1047</v>
      </c>
      <c r="C309" s="146"/>
      <c r="D309" s="103" t="s">
        <v>233</v>
      </c>
      <c r="E309" s="69"/>
      <c r="F309" s="65" t="str">
        <f t="shared" si="25"/>
        <v>む５４</v>
      </c>
      <c r="G309" s="146" t="s">
        <v>1048</v>
      </c>
      <c r="H309" s="103" t="s">
        <v>1019</v>
      </c>
      <c r="I309" s="103" t="s">
        <v>467</v>
      </c>
      <c r="J309" s="147">
        <v>1985</v>
      </c>
      <c r="K309" s="74">
        <f t="shared" si="26"/>
        <v>34</v>
      </c>
      <c r="L309" s="86" t="str">
        <f>IF(G309="","",IF(COUNTIF($G$22:$G$641,G309)&gt;1,"2重登録","OK"))</f>
        <v>OK</v>
      </c>
      <c r="M309" s="103" t="s">
        <v>502</v>
      </c>
    </row>
    <row r="310" spans="1:14">
      <c r="A310" s="65" t="s">
        <v>1049</v>
      </c>
      <c r="B310" s="151" t="s">
        <v>1050</v>
      </c>
      <c r="C310" s="151" t="s">
        <v>1051</v>
      </c>
      <c r="D310" s="103" t="s">
        <v>233</v>
      </c>
      <c r="E310" s="69" t="s">
        <v>505</v>
      </c>
      <c r="F310" s="65" t="str">
        <f t="shared" si="25"/>
        <v>む５５</v>
      </c>
      <c r="G310" s="65" t="str">
        <f>B310&amp;C310</f>
        <v>出路美乃</v>
      </c>
      <c r="H310" s="114" t="s">
        <v>1019</v>
      </c>
      <c r="I310" s="102" t="s">
        <v>458</v>
      </c>
      <c r="J310" s="152">
        <v>2006</v>
      </c>
      <c r="K310" s="74">
        <f t="shared" si="26"/>
        <v>13</v>
      </c>
      <c r="L310" s="86" t="str">
        <f>IF(G310="","",IF(COUNTIF($G$22:$G$641,G310)&gt;1,"2重登録","OK"))</f>
        <v>OK</v>
      </c>
      <c r="M310" s="102" t="s">
        <v>719</v>
      </c>
    </row>
    <row r="311" spans="1:14">
      <c r="A311" s="65" t="s">
        <v>1052</v>
      </c>
      <c r="B311" s="146" t="s">
        <v>1053</v>
      </c>
      <c r="C311" s="146"/>
      <c r="D311" s="103" t="s">
        <v>233</v>
      </c>
      <c r="E311" s="69"/>
      <c r="F311" s="65" t="str">
        <f t="shared" si="25"/>
        <v>む５６</v>
      </c>
      <c r="G311" s="146" t="s">
        <v>1053</v>
      </c>
      <c r="H311" s="103" t="s">
        <v>1019</v>
      </c>
      <c r="I311" s="103" t="s">
        <v>467</v>
      </c>
      <c r="J311" s="147">
        <v>1983</v>
      </c>
      <c r="K311" s="74">
        <f>IF(J311="","",(2017-J311))</f>
        <v>34</v>
      </c>
      <c r="L311" s="67" t="e">
        <f>#N/A</f>
        <v>#N/A</v>
      </c>
      <c r="M311" s="141" t="s">
        <v>38</v>
      </c>
    </row>
    <row r="312" spans="1:14">
      <c r="B312" s="146"/>
      <c r="C312" s="146"/>
      <c r="D312" s="103"/>
      <c r="E312" s="69"/>
      <c r="G312" s="69"/>
      <c r="H312" s="103"/>
      <c r="I312" s="103"/>
      <c r="J312" s="147"/>
      <c r="K312" s="74" t="str">
        <f t="shared" si="26"/>
        <v/>
      </c>
      <c r="L312" s="86" t="str">
        <f t="shared" ref="L312:L343" si="30">IF(G312="","",IF(COUNTIF($G$22:$G$641,G312)&gt;1,"2重登録","OK"))</f>
        <v/>
      </c>
      <c r="M312" s="103"/>
    </row>
    <row r="313" spans="1:14">
      <c r="B313" s="146"/>
      <c r="C313" s="146"/>
      <c r="D313" s="103"/>
      <c r="E313" s="69"/>
      <c r="G313" s="69"/>
      <c r="H313" s="103"/>
      <c r="I313" s="103"/>
      <c r="J313" s="147"/>
      <c r="K313" s="74" t="str">
        <f t="shared" si="26"/>
        <v/>
      </c>
      <c r="L313" s="86" t="str">
        <f t="shared" si="30"/>
        <v/>
      </c>
      <c r="M313" s="103"/>
    </row>
    <row r="314" spans="1:14">
      <c r="B314" s="69"/>
      <c r="C314" s="69"/>
      <c r="D314" s="69"/>
      <c r="E314" s="69"/>
      <c r="G314" s="69"/>
      <c r="H314" s="69"/>
      <c r="I314" s="75"/>
      <c r="J314" s="76"/>
      <c r="K314" s="74" t="str">
        <f t="shared" si="26"/>
        <v/>
      </c>
      <c r="L314" s="86" t="str">
        <f t="shared" si="30"/>
        <v/>
      </c>
      <c r="M314" s="77"/>
    </row>
    <row r="315" spans="1:14" customFormat="1">
      <c r="B315" s="1049" t="s">
        <v>712</v>
      </c>
      <c r="C315" s="1049"/>
      <c r="D315" s="1032" t="s">
        <v>713</v>
      </c>
      <c r="E315" s="1032"/>
      <c r="F315" s="1032"/>
      <c r="G315" s="1032"/>
      <c r="H315" s="65" t="s">
        <v>30</v>
      </c>
      <c r="I315" s="1035" t="s">
        <v>31</v>
      </c>
      <c r="J315" s="1035"/>
      <c r="K315" s="1035"/>
      <c r="L315" s="86" t="str">
        <f t="shared" si="30"/>
        <v/>
      </c>
    </row>
    <row r="316" spans="1:14" customFormat="1">
      <c r="B316" s="1049"/>
      <c r="C316" s="1049"/>
      <c r="D316" s="1032"/>
      <c r="E316" s="1032"/>
      <c r="F316" s="1032"/>
      <c r="G316" s="1032"/>
      <c r="H316" s="68">
        <f>COUNTIF(M319:M353,"東近江市")</f>
        <v>6</v>
      </c>
      <c r="I316" s="1034">
        <f>(H316/RIGHT($A$343,2))</f>
        <v>0.24</v>
      </c>
      <c r="J316" s="1034"/>
      <c r="K316" s="1034"/>
      <c r="L316" s="86" t="str">
        <f t="shared" si="30"/>
        <v/>
      </c>
    </row>
    <row r="317" spans="1:14" customFormat="1">
      <c r="A317" s="65"/>
      <c r="B317" s="69" t="s">
        <v>714</v>
      </c>
      <c r="C317" s="69"/>
      <c r="D317" s="70"/>
      <c r="E317" s="65"/>
      <c r="F317" s="67"/>
      <c r="G317" s="65"/>
      <c r="H317" s="65"/>
      <c r="I317" s="65"/>
      <c r="J317" s="73"/>
      <c r="K317" s="74"/>
      <c r="L317" s="86" t="str">
        <f t="shared" si="30"/>
        <v/>
      </c>
      <c r="M317" s="65"/>
    </row>
    <row r="318" spans="1:14" customFormat="1">
      <c r="A318" s="65"/>
      <c r="B318" s="1045" t="s">
        <v>482</v>
      </c>
      <c r="C318" s="1037"/>
      <c r="D318" s="65"/>
      <c r="E318" s="65"/>
      <c r="F318" s="67"/>
      <c r="G318" s="65" t="str">
        <f t="shared" ref="G318:G338" si="31">B318&amp;C318</f>
        <v>湖東プラチナ</v>
      </c>
      <c r="H318" s="65"/>
      <c r="I318" s="65"/>
      <c r="J318" s="73"/>
      <c r="K318" s="74" t="s">
        <v>715</v>
      </c>
      <c r="L318" s="86" t="str">
        <f t="shared" si="30"/>
        <v>OK</v>
      </c>
      <c r="M318" s="65"/>
    </row>
    <row r="319" spans="1:14" customFormat="1">
      <c r="A319" s="65" t="s">
        <v>716</v>
      </c>
      <c r="B319" s="69" t="s">
        <v>1054</v>
      </c>
      <c r="C319" s="69" t="s">
        <v>1055</v>
      </c>
      <c r="D319" s="65" t="s">
        <v>1056</v>
      </c>
      <c r="E319" s="86"/>
      <c r="F319" s="67" t="str">
        <f t="shared" ref="F319:F339" si="32">A319</f>
        <v>ぷ０１</v>
      </c>
      <c r="G319" s="65" t="str">
        <f t="shared" si="31"/>
        <v>高田洋治</v>
      </c>
      <c r="H319" s="75" t="s">
        <v>1057</v>
      </c>
      <c r="I319" s="75" t="s">
        <v>34</v>
      </c>
      <c r="J319" s="153">
        <v>1942</v>
      </c>
      <c r="K319" s="74">
        <f>IF(J319="","",(2019-J319))</f>
        <v>77</v>
      </c>
      <c r="L319" s="86" t="str">
        <f t="shared" si="30"/>
        <v>OK</v>
      </c>
      <c r="M319" s="69" t="s">
        <v>42</v>
      </c>
    </row>
    <row r="320" spans="1:14" customFormat="1">
      <c r="A320" s="65" t="s">
        <v>717</v>
      </c>
      <c r="B320" s="69" t="s">
        <v>1058</v>
      </c>
      <c r="C320" s="69" t="s">
        <v>1059</v>
      </c>
      <c r="D320" s="65" t="s">
        <v>1056</v>
      </c>
      <c r="E320" s="86"/>
      <c r="F320" s="67" t="str">
        <f t="shared" si="32"/>
        <v>ぷ０２</v>
      </c>
      <c r="G320" s="65" t="str">
        <f t="shared" si="31"/>
        <v>中野哲也</v>
      </c>
      <c r="H320" s="75" t="s">
        <v>1057</v>
      </c>
      <c r="I320" s="75" t="s">
        <v>34</v>
      </c>
      <c r="J320" s="153">
        <v>1947</v>
      </c>
      <c r="K320" s="74">
        <f t="shared" ref="K320:K343" si="33">IF(J320="","",(2019-J320))</f>
        <v>72</v>
      </c>
      <c r="L320" s="86" t="str">
        <f t="shared" si="30"/>
        <v>OK</v>
      </c>
      <c r="M320" s="69" t="s">
        <v>42</v>
      </c>
    </row>
    <row r="321" spans="1:13" customFormat="1">
      <c r="A321" s="65" t="s">
        <v>1060</v>
      </c>
      <c r="B321" s="69" t="s">
        <v>1061</v>
      </c>
      <c r="C321" s="69" t="s">
        <v>1062</v>
      </c>
      <c r="D321" s="65" t="s">
        <v>1056</v>
      </c>
      <c r="E321" s="86"/>
      <c r="F321" s="67" t="str">
        <f t="shared" si="32"/>
        <v>ぷ０３</v>
      </c>
      <c r="G321" s="65" t="str">
        <f t="shared" si="31"/>
        <v>羽田昭夫</v>
      </c>
      <c r="H321" s="75" t="s">
        <v>1057</v>
      </c>
      <c r="I321" s="75" t="s">
        <v>34</v>
      </c>
      <c r="J321" s="153">
        <v>1943</v>
      </c>
      <c r="K321" s="74">
        <f t="shared" si="33"/>
        <v>76</v>
      </c>
      <c r="L321" s="86" t="str">
        <f t="shared" si="30"/>
        <v>OK</v>
      </c>
      <c r="M321" s="122" t="s">
        <v>90</v>
      </c>
    </row>
    <row r="322" spans="1:13" customFormat="1">
      <c r="A322" s="65" t="s">
        <v>1063</v>
      </c>
      <c r="B322" s="69" t="s">
        <v>1064</v>
      </c>
      <c r="C322" s="69" t="s">
        <v>1065</v>
      </c>
      <c r="D322" s="65" t="s">
        <v>1056</v>
      </c>
      <c r="E322" s="86"/>
      <c r="F322" s="67" t="str">
        <f t="shared" si="32"/>
        <v>ぷ０４</v>
      </c>
      <c r="G322" s="65" t="str">
        <f t="shared" si="31"/>
        <v>藤本昌彦</v>
      </c>
      <c r="H322" s="75" t="s">
        <v>1057</v>
      </c>
      <c r="I322" s="75" t="s">
        <v>34</v>
      </c>
      <c r="J322" s="153">
        <v>1939</v>
      </c>
      <c r="K322" s="74">
        <f t="shared" si="33"/>
        <v>80</v>
      </c>
      <c r="L322" s="86" t="str">
        <f t="shared" si="30"/>
        <v>OK</v>
      </c>
      <c r="M322" s="69" t="s">
        <v>42</v>
      </c>
    </row>
    <row r="323" spans="1:13" customFormat="1">
      <c r="A323" s="65" t="s">
        <v>1066</v>
      </c>
      <c r="B323" s="69" t="s">
        <v>1067</v>
      </c>
      <c r="C323" s="69" t="s">
        <v>355</v>
      </c>
      <c r="D323" s="65" t="s">
        <v>1056</v>
      </c>
      <c r="E323" s="86"/>
      <c r="F323" s="67" t="str">
        <f t="shared" si="32"/>
        <v>ぷ０５</v>
      </c>
      <c r="G323" s="65" t="str">
        <f t="shared" si="31"/>
        <v>安田和彦</v>
      </c>
      <c r="H323" s="75" t="s">
        <v>1057</v>
      </c>
      <c r="I323" s="75" t="s">
        <v>34</v>
      </c>
      <c r="J323" s="153">
        <v>1945</v>
      </c>
      <c r="K323" s="74">
        <f t="shared" si="33"/>
        <v>74</v>
      </c>
      <c r="L323" s="86" t="str">
        <f t="shared" si="30"/>
        <v>OK</v>
      </c>
      <c r="M323" s="69" t="s">
        <v>42</v>
      </c>
    </row>
    <row r="324" spans="1:13" customFormat="1">
      <c r="A324" s="65" t="s">
        <v>1068</v>
      </c>
      <c r="B324" s="69" t="s">
        <v>1069</v>
      </c>
      <c r="C324" s="69" t="s">
        <v>1070</v>
      </c>
      <c r="D324" s="65" t="s">
        <v>1056</v>
      </c>
      <c r="E324" s="86"/>
      <c r="F324" s="67" t="str">
        <f t="shared" si="32"/>
        <v>ぷ０６</v>
      </c>
      <c r="G324" s="65" t="str">
        <f t="shared" si="31"/>
        <v>吉田知司</v>
      </c>
      <c r="H324" s="75" t="s">
        <v>1057</v>
      </c>
      <c r="I324" s="75" t="s">
        <v>34</v>
      </c>
      <c r="J324" s="153">
        <v>1948</v>
      </c>
      <c r="K324" s="74">
        <f t="shared" si="33"/>
        <v>71</v>
      </c>
      <c r="L324" s="86" t="str">
        <f t="shared" si="30"/>
        <v>OK</v>
      </c>
      <c r="M324" s="79" t="s">
        <v>55</v>
      </c>
    </row>
    <row r="325" spans="1:13" customFormat="1">
      <c r="A325" s="65" t="s">
        <v>1071</v>
      </c>
      <c r="B325" s="69" t="s">
        <v>349</v>
      </c>
      <c r="C325" s="69" t="s">
        <v>1072</v>
      </c>
      <c r="D325" s="65" t="s">
        <v>1056</v>
      </c>
      <c r="E325" s="65"/>
      <c r="F325" s="67" t="str">
        <f t="shared" si="32"/>
        <v>ぷ０７</v>
      </c>
      <c r="G325" s="65" t="str">
        <f t="shared" si="31"/>
        <v>山田直八</v>
      </c>
      <c r="H325" s="75" t="s">
        <v>1057</v>
      </c>
      <c r="I325" s="75" t="s">
        <v>34</v>
      </c>
      <c r="J325" s="153">
        <v>1972</v>
      </c>
      <c r="K325" s="74">
        <f t="shared" si="33"/>
        <v>47</v>
      </c>
      <c r="L325" s="86" t="str">
        <f t="shared" si="30"/>
        <v>OK</v>
      </c>
      <c r="M325" s="69" t="s">
        <v>153</v>
      </c>
    </row>
    <row r="326" spans="1:13" customFormat="1">
      <c r="A326" s="65" t="s">
        <v>1073</v>
      </c>
      <c r="B326" s="69" t="s">
        <v>1074</v>
      </c>
      <c r="C326" s="69" t="s">
        <v>1075</v>
      </c>
      <c r="D326" s="65" t="s">
        <v>1056</v>
      </c>
      <c r="E326" s="65"/>
      <c r="F326" s="67" t="str">
        <f t="shared" si="32"/>
        <v>ぷ０８</v>
      </c>
      <c r="G326" s="65" t="str">
        <f t="shared" si="31"/>
        <v>新屋正男</v>
      </c>
      <c r="H326" s="75" t="s">
        <v>1057</v>
      </c>
      <c r="I326" s="75" t="s">
        <v>34</v>
      </c>
      <c r="J326" s="153">
        <v>1943</v>
      </c>
      <c r="K326" s="74">
        <f t="shared" si="33"/>
        <v>76</v>
      </c>
      <c r="L326" s="86" t="str">
        <f t="shared" si="30"/>
        <v>OK</v>
      </c>
      <c r="M326" s="69" t="s">
        <v>42</v>
      </c>
    </row>
    <row r="327" spans="1:13" customFormat="1">
      <c r="A327" s="65" t="s">
        <v>1076</v>
      </c>
      <c r="B327" s="69" t="s">
        <v>36</v>
      </c>
      <c r="C327" s="69" t="s">
        <v>1077</v>
      </c>
      <c r="D327" s="65" t="s">
        <v>1056</v>
      </c>
      <c r="E327" s="65"/>
      <c r="F327" s="67" t="str">
        <f t="shared" si="32"/>
        <v>ぷ０９</v>
      </c>
      <c r="G327" s="65" t="str">
        <f t="shared" si="31"/>
        <v>青木保憲</v>
      </c>
      <c r="H327" s="75" t="s">
        <v>1057</v>
      </c>
      <c r="I327" s="75" t="s">
        <v>34</v>
      </c>
      <c r="J327" s="153">
        <v>1949</v>
      </c>
      <c r="K327" s="74">
        <f t="shared" si="33"/>
        <v>70</v>
      </c>
      <c r="L327" s="86" t="str">
        <f t="shared" si="30"/>
        <v>OK</v>
      </c>
      <c r="M327" s="69" t="s">
        <v>42</v>
      </c>
    </row>
    <row r="328" spans="1:13" customFormat="1">
      <c r="A328" s="65" t="s">
        <v>1078</v>
      </c>
      <c r="B328" s="69" t="s">
        <v>45</v>
      </c>
      <c r="C328" s="69" t="s">
        <v>1079</v>
      </c>
      <c r="D328" s="65" t="s">
        <v>1056</v>
      </c>
      <c r="E328" s="65"/>
      <c r="F328" s="67" t="str">
        <f t="shared" si="32"/>
        <v>ぷ１０</v>
      </c>
      <c r="G328" s="65" t="str">
        <f t="shared" si="31"/>
        <v>谷口一男</v>
      </c>
      <c r="H328" s="75" t="s">
        <v>1057</v>
      </c>
      <c r="I328" s="75" t="s">
        <v>34</v>
      </c>
      <c r="J328" s="154">
        <v>1953</v>
      </c>
      <c r="K328" s="74">
        <f t="shared" si="33"/>
        <v>66</v>
      </c>
      <c r="L328" s="86" t="str">
        <f t="shared" si="30"/>
        <v>OK</v>
      </c>
      <c r="M328" s="155" t="s">
        <v>35</v>
      </c>
    </row>
    <row r="329" spans="1:13" customFormat="1">
      <c r="A329" s="65" t="s">
        <v>1080</v>
      </c>
      <c r="B329" s="156" t="s">
        <v>1081</v>
      </c>
      <c r="C329" s="156" t="s">
        <v>1082</v>
      </c>
      <c r="D329" s="65" t="s">
        <v>1056</v>
      </c>
      <c r="E329" s="86"/>
      <c r="F329" s="67" t="str">
        <f t="shared" si="32"/>
        <v>ぷ１１</v>
      </c>
      <c r="G329" s="65" t="str">
        <f t="shared" si="31"/>
        <v>小柳寛明</v>
      </c>
      <c r="H329" s="75" t="s">
        <v>1057</v>
      </c>
      <c r="I329" s="75" t="s">
        <v>34</v>
      </c>
      <c r="J329" s="153">
        <v>1943</v>
      </c>
      <c r="K329" s="74">
        <f t="shared" si="33"/>
        <v>76</v>
      </c>
      <c r="L329" s="86" t="str">
        <f t="shared" si="30"/>
        <v>OK</v>
      </c>
      <c r="M329" s="69" t="s">
        <v>42</v>
      </c>
    </row>
    <row r="330" spans="1:13" customFormat="1">
      <c r="A330" s="65" t="s">
        <v>1083</v>
      </c>
      <c r="B330" s="65" t="s">
        <v>1084</v>
      </c>
      <c r="C330" s="65" t="s">
        <v>1085</v>
      </c>
      <c r="D330" s="65" t="s">
        <v>1056</v>
      </c>
      <c r="E330" s="86"/>
      <c r="F330" s="67" t="str">
        <f t="shared" si="32"/>
        <v>ぷ１２</v>
      </c>
      <c r="G330" s="65" t="str">
        <f t="shared" si="31"/>
        <v>関塚清茂</v>
      </c>
      <c r="H330" s="75" t="s">
        <v>1057</v>
      </c>
      <c r="I330" s="75" t="s">
        <v>34</v>
      </c>
      <c r="J330" s="153">
        <v>1936</v>
      </c>
      <c r="K330" s="74">
        <f t="shared" si="33"/>
        <v>83</v>
      </c>
      <c r="L330" s="86" t="str">
        <f t="shared" si="30"/>
        <v>OK</v>
      </c>
      <c r="M330" s="69" t="s">
        <v>42</v>
      </c>
    </row>
    <row r="331" spans="1:13" customFormat="1">
      <c r="A331" s="65" t="s">
        <v>1086</v>
      </c>
      <c r="B331" s="65" t="s">
        <v>1087</v>
      </c>
      <c r="C331" s="65" t="s">
        <v>1088</v>
      </c>
      <c r="D331" s="65" t="s">
        <v>1056</v>
      </c>
      <c r="E331" s="86"/>
      <c r="F331" s="67" t="str">
        <f t="shared" si="32"/>
        <v>ぷ１３</v>
      </c>
      <c r="G331" s="65" t="str">
        <f t="shared" si="31"/>
        <v>早川浩</v>
      </c>
      <c r="H331" s="75" t="s">
        <v>1057</v>
      </c>
      <c r="I331" s="75" t="s">
        <v>34</v>
      </c>
      <c r="J331" s="153">
        <v>1951</v>
      </c>
      <c r="K331" s="74">
        <f t="shared" si="33"/>
        <v>68</v>
      </c>
      <c r="L331" s="86" t="str">
        <f t="shared" si="30"/>
        <v>OK</v>
      </c>
      <c r="M331" s="65" t="s">
        <v>90</v>
      </c>
    </row>
    <row r="332" spans="1:13" customFormat="1">
      <c r="A332" s="65" t="s">
        <v>1089</v>
      </c>
      <c r="B332" s="77" t="s">
        <v>1090</v>
      </c>
      <c r="C332" s="77" t="s">
        <v>1091</v>
      </c>
      <c r="D332" s="65" t="s">
        <v>1056</v>
      </c>
      <c r="E332" s="86"/>
      <c r="F332" s="67" t="str">
        <f t="shared" si="32"/>
        <v>ぷ１４</v>
      </c>
      <c r="G332" s="65" t="str">
        <f t="shared" si="31"/>
        <v>堀部品子</v>
      </c>
      <c r="H332" s="75" t="s">
        <v>1057</v>
      </c>
      <c r="I332" s="100" t="s">
        <v>41</v>
      </c>
      <c r="J332" s="153">
        <v>1951</v>
      </c>
      <c r="K332" s="74">
        <f t="shared" si="33"/>
        <v>68</v>
      </c>
      <c r="L332" s="86" t="str">
        <f t="shared" si="30"/>
        <v>OK</v>
      </c>
      <c r="M332" s="79" t="s">
        <v>55</v>
      </c>
    </row>
    <row r="333" spans="1:13" customFormat="1">
      <c r="A333" s="65" t="s">
        <v>1092</v>
      </c>
      <c r="B333" s="77" t="s">
        <v>1093</v>
      </c>
      <c r="C333" s="77" t="s">
        <v>1094</v>
      </c>
      <c r="D333" s="65" t="s">
        <v>1056</v>
      </c>
      <c r="E333" s="86"/>
      <c r="F333" s="67" t="str">
        <f t="shared" si="32"/>
        <v>ぷ１５</v>
      </c>
      <c r="G333" s="65" t="str">
        <f t="shared" si="31"/>
        <v>森谷洋子</v>
      </c>
      <c r="H333" s="75" t="s">
        <v>1057</v>
      </c>
      <c r="I333" s="100" t="s">
        <v>41</v>
      </c>
      <c r="J333" s="153">
        <v>1951</v>
      </c>
      <c r="K333" s="74">
        <f t="shared" si="33"/>
        <v>68</v>
      </c>
      <c r="L333" s="86" t="str">
        <f t="shared" si="30"/>
        <v>OK</v>
      </c>
      <c r="M333" s="69" t="s">
        <v>153</v>
      </c>
    </row>
    <row r="334" spans="1:13" customFormat="1">
      <c r="A334" s="65" t="s">
        <v>1095</v>
      </c>
      <c r="B334" s="77" t="s">
        <v>1096</v>
      </c>
      <c r="C334" s="77" t="s">
        <v>1097</v>
      </c>
      <c r="D334" s="65" t="s">
        <v>1056</v>
      </c>
      <c r="E334" s="86"/>
      <c r="F334" s="67" t="str">
        <f t="shared" si="32"/>
        <v>ぷ１６</v>
      </c>
      <c r="G334" s="65" t="str">
        <f t="shared" si="31"/>
        <v>田邉俊子</v>
      </c>
      <c r="H334" s="75" t="s">
        <v>1057</v>
      </c>
      <c r="I334" s="100" t="s">
        <v>41</v>
      </c>
      <c r="J334" s="153">
        <v>1958</v>
      </c>
      <c r="K334" s="74">
        <f t="shared" si="33"/>
        <v>61</v>
      </c>
      <c r="L334" s="86" t="str">
        <f t="shared" si="30"/>
        <v>OK</v>
      </c>
      <c r="M334" s="69" t="s">
        <v>35</v>
      </c>
    </row>
    <row r="335" spans="1:13" customFormat="1">
      <c r="A335" s="65" t="s">
        <v>1098</v>
      </c>
      <c r="B335" s="65" t="s">
        <v>1099</v>
      </c>
      <c r="C335" s="65" t="s">
        <v>1100</v>
      </c>
      <c r="D335" s="65" t="s">
        <v>1056</v>
      </c>
      <c r="E335" s="86"/>
      <c r="F335" s="67" t="str">
        <f t="shared" si="32"/>
        <v>ぷ１７</v>
      </c>
      <c r="G335" s="65" t="str">
        <f t="shared" si="31"/>
        <v>堀川敬児</v>
      </c>
      <c r="H335" s="75" t="s">
        <v>1057</v>
      </c>
      <c r="I335" s="75" t="s">
        <v>34</v>
      </c>
      <c r="J335" s="153">
        <v>1952</v>
      </c>
      <c r="K335" s="74">
        <f t="shared" si="33"/>
        <v>67</v>
      </c>
      <c r="L335" s="86" t="str">
        <f t="shared" si="30"/>
        <v>OK</v>
      </c>
      <c r="M335" s="69" t="s">
        <v>42</v>
      </c>
    </row>
    <row r="336" spans="1:13" customFormat="1">
      <c r="A336" s="65" t="s">
        <v>1101</v>
      </c>
      <c r="B336" s="77" t="s">
        <v>1102</v>
      </c>
      <c r="C336" s="77" t="s">
        <v>1103</v>
      </c>
      <c r="D336" s="65" t="s">
        <v>1056</v>
      </c>
      <c r="F336" s="67" t="str">
        <f t="shared" si="32"/>
        <v>ぷ１８</v>
      </c>
      <c r="G336" s="65" t="str">
        <f t="shared" si="31"/>
        <v>本池清子</v>
      </c>
      <c r="H336" s="75" t="s">
        <v>1057</v>
      </c>
      <c r="I336" s="100" t="s">
        <v>41</v>
      </c>
      <c r="J336" s="153">
        <v>1967</v>
      </c>
      <c r="K336" s="74">
        <f t="shared" si="33"/>
        <v>52</v>
      </c>
      <c r="L336" s="86" t="str">
        <f t="shared" si="30"/>
        <v>OK</v>
      </c>
      <c r="M336" s="69" t="s">
        <v>187</v>
      </c>
    </row>
    <row r="337" spans="1:13" customFormat="1">
      <c r="A337" s="65" t="s">
        <v>1104</v>
      </c>
      <c r="B337" s="77" t="s">
        <v>349</v>
      </c>
      <c r="C337" s="77" t="s">
        <v>1105</v>
      </c>
      <c r="D337" s="65" t="s">
        <v>1056</v>
      </c>
      <c r="F337" s="67" t="str">
        <f t="shared" si="32"/>
        <v>ぷ１９</v>
      </c>
      <c r="G337" s="65" t="str">
        <f t="shared" si="31"/>
        <v>山田晶枝</v>
      </c>
      <c r="H337" s="75" t="s">
        <v>1057</v>
      </c>
      <c r="I337" s="100" t="s">
        <v>41</v>
      </c>
      <c r="J337" s="153">
        <v>1972</v>
      </c>
      <c r="K337" s="74">
        <f t="shared" si="33"/>
        <v>47</v>
      </c>
      <c r="L337" s="86" t="str">
        <f t="shared" si="30"/>
        <v>OK</v>
      </c>
      <c r="M337" s="69" t="s">
        <v>153</v>
      </c>
    </row>
    <row r="338" spans="1:13" customFormat="1">
      <c r="A338" s="65" t="s">
        <v>1106</v>
      </c>
      <c r="B338" s="155" t="s">
        <v>1107</v>
      </c>
      <c r="C338" s="155" t="s">
        <v>1108</v>
      </c>
      <c r="D338" s="155" t="s">
        <v>1056</v>
      </c>
      <c r="E338" s="155"/>
      <c r="F338" s="155" t="str">
        <f t="shared" si="32"/>
        <v>ぷ２０</v>
      </c>
      <c r="G338" s="155" t="str">
        <f t="shared" si="31"/>
        <v>鶴田進</v>
      </c>
      <c r="H338" s="155" t="s">
        <v>1057</v>
      </c>
      <c r="I338" s="155" t="s">
        <v>34</v>
      </c>
      <c r="J338" s="154">
        <v>1950</v>
      </c>
      <c r="K338" s="74">
        <f t="shared" si="33"/>
        <v>69</v>
      </c>
      <c r="L338" s="86" t="str">
        <f t="shared" si="30"/>
        <v>OK</v>
      </c>
      <c r="M338" s="155" t="s">
        <v>42</v>
      </c>
    </row>
    <row r="339" spans="1:13" customFormat="1">
      <c r="A339" s="65" t="s">
        <v>1109</v>
      </c>
      <c r="B339" s="157" t="s">
        <v>1110</v>
      </c>
      <c r="C339" s="157" t="s">
        <v>1111</v>
      </c>
      <c r="D339" s="155" t="s">
        <v>1056</v>
      </c>
      <c r="E339" s="158"/>
      <c r="F339" s="155" t="str">
        <f t="shared" si="32"/>
        <v>ぷ２１</v>
      </c>
      <c r="G339" s="156" t="s">
        <v>1112</v>
      </c>
      <c r="H339" s="155" t="s">
        <v>1057</v>
      </c>
      <c r="I339" s="100" t="s">
        <v>41</v>
      </c>
      <c r="J339" s="154">
        <v>1948</v>
      </c>
      <c r="K339" s="74">
        <f t="shared" si="33"/>
        <v>71</v>
      </c>
      <c r="L339" s="86" t="str">
        <f t="shared" si="30"/>
        <v>OK</v>
      </c>
      <c r="M339" s="159" t="s">
        <v>55</v>
      </c>
    </row>
    <row r="340" spans="1:13" customFormat="1" ht="15" customHeight="1">
      <c r="A340" s="65" t="s">
        <v>1113</v>
      </c>
      <c r="B340" s="156" t="s">
        <v>1114</v>
      </c>
      <c r="C340" s="156" t="s">
        <v>1115</v>
      </c>
      <c r="D340" s="155" t="s">
        <v>1056</v>
      </c>
      <c r="F340" s="155" t="s">
        <v>1116</v>
      </c>
      <c r="G340" s="156" t="s">
        <v>1117</v>
      </c>
      <c r="H340" s="155" t="s">
        <v>1057</v>
      </c>
      <c r="I340" s="155" t="s">
        <v>34</v>
      </c>
      <c r="J340" s="154">
        <v>1955</v>
      </c>
      <c r="K340" s="74">
        <f t="shared" si="33"/>
        <v>64</v>
      </c>
      <c r="L340" s="86" t="str">
        <f t="shared" si="30"/>
        <v>OK</v>
      </c>
      <c r="M340" s="159" t="s">
        <v>55</v>
      </c>
    </row>
    <row r="341" spans="1:13" s="63" customFormat="1" ht="14.1" customHeight="1">
      <c r="A341" s="65" t="s">
        <v>1118</v>
      </c>
      <c r="B341" s="63" t="s">
        <v>1119</v>
      </c>
      <c r="C341" s="63" t="s">
        <v>1120</v>
      </c>
      <c r="D341" s="155" t="s">
        <v>1056</v>
      </c>
      <c r="F341" s="63" t="s">
        <v>1121</v>
      </c>
      <c r="G341" s="63" t="s">
        <v>1122</v>
      </c>
      <c r="H341" s="155" t="s">
        <v>1057</v>
      </c>
      <c r="I341" s="155" t="s">
        <v>34</v>
      </c>
      <c r="J341" s="52">
        <v>1955</v>
      </c>
      <c r="K341" s="74">
        <f t="shared" si="33"/>
        <v>64</v>
      </c>
      <c r="L341" s="86" t="str">
        <f t="shared" si="30"/>
        <v>OK</v>
      </c>
      <c r="M341" s="159" t="s">
        <v>55</v>
      </c>
    </row>
    <row r="342" spans="1:13" s="63" customFormat="1" ht="18" customHeight="1">
      <c r="A342" s="65" t="s">
        <v>1123</v>
      </c>
      <c r="B342" s="63" t="s">
        <v>1110</v>
      </c>
      <c r="C342" s="63" t="s">
        <v>1124</v>
      </c>
      <c r="D342" s="155" t="s">
        <v>1056</v>
      </c>
      <c r="F342" s="63" t="s">
        <v>1125</v>
      </c>
      <c r="G342" s="63" t="s">
        <v>1126</v>
      </c>
      <c r="H342" s="155" t="s">
        <v>1057</v>
      </c>
      <c r="I342" s="155" t="s">
        <v>34</v>
      </c>
      <c r="J342" s="52">
        <v>1948</v>
      </c>
      <c r="K342" s="74">
        <f t="shared" si="33"/>
        <v>71</v>
      </c>
      <c r="L342" s="86" t="str">
        <f t="shared" si="30"/>
        <v>OK</v>
      </c>
      <c r="M342" s="159" t="s">
        <v>55</v>
      </c>
    </row>
    <row r="343" spans="1:13" s="63" customFormat="1">
      <c r="A343" s="65" t="s">
        <v>1127</v>
      </c>
      <c r="B343" s="64" t="s">
        <v>1084</v>
      </c>
      <c r="C343" s="64" t="s">
        <v>1128</v>
      </c>
      <c r="D343" s="63" t="s">
        <v>1056</v>
      </c>
      <c r="F343" s="63" t="s">
        <v>1129</v>
      </c>
      <c r="G343" s="63" t="s">
        <v>1130</v>
      </c>
      <c r="H343" s="63" t="s">
        <v>1057</v>
      </c>
      <c r="I343" s="64" t="s">
        <v>41</v>
      </c>
      <c r="J343" s="52">
        <v>1945</v>
      </c>
      <c r="K343" s="74">
        <f t="shared" si="33"/>
        <v>74</v>
      </c>
      <c r="L343" s="86" t="str">
        <f t="shared" si="30"/>
        <v>OK</v>
      </c>
      <c r="M343" s="122" t="s">
        <v>42</v>
      </c>
    </row>
    <row r="344" spans="1:13" customFormat="1" ht="15" customHeight="1">
      <c r="A344" s="63" t="s">
        <v>1131</v>
      </c>
      <c r="B344" s="63" t="s">
        <v>1132</v>
      </c>
      <c r="C344" s="63" t="s">
        <v>1133</v>
      </c>
      <c r="D344" s="63" t="s">
        <v>1056</v>
      </c>
      <c r="E344" s="63"/>
      <c r="F344" s="63" t="s">
        <v>1134</v>
      </c>
      <c r="G344" s="63" t="s">
        <v>1135</v>
      </c>
      <c r="H344" s="63" t="s">
        <v>1057</v>
      </c>
      <c r="I344" s="63" t="s">
        <v>34</v>
      </c>
      <c r="J344" s="52">
        <v>1953</v>
      </c>
      <c r="K344" s="63">
        <v>66</v>
      </c>
      <c r="L344" s="63" t="s">
        <v>828</v>
      </c>
      <c r="M344" s="63" t="s">
        <v>42</v>
      </c>
    </row>
    <row r="345" spans="1:13" customFormat="1" ht="15" customHeight="1">
      <c r="A345" s="63" t="s">
        <v>1136</v>
      </c>
      <c r="B345" s="63" t="s">
        <v>1137</v>
      </c>
      <c r="C345" s="63" t="s">
        <v>1075</v>
      </c>
      <c r="D345" s="63" t="s">
        <v>1056</v>
      </c>
      <c r="E345" s="63"/>
      <c r="F345" s="63" t="s">
        <v>1136</v>
      </c>
      <c r="G345" s="63" t="s">
        <v>1138</v>
      </c>
      <c r="H345" s="63" t="s">
        <v>1057</v>
      </c>
      <c r="I345" s="63" t="s">
        <v>34</v>
      </c>
      <c r="J345" s="52">
        <v>1949</v>
      </c>
      <c r="K345" s="63">
        <v>70</v>
      </c>
      <c r="L345" s="63" t="s">
        <v>828</v>
      </c>
      <c r="M345" s="63" t="s">
        <v>40</v>
      </c>
    </row>
    <row r="346" spans="1:13" customFormat="1">
      <c r="A346" s="155"/>
      <c r="B346" s="155"/>
      <c r="C346" s="155"/>
      <c r="D346" s="155"/>
      <c r="E346" s="155"/>
      <c r="F346" s="155"/>
      <c r="G346" s="65"/>
      <c r="H346" s="155"/>
      <c r="I346" s="155"/>
      <c r="J346" s="154"/>
      <c r="K346" s="73"/>
      <c r="L346" s="67"/>
      <c r="M346" s="155"/>
    </row>
    <row r="347" spans="1:13" customFormat="1">
      <c r="A347" s="155"/>
      <c r="B347" s="159"/>
      <c r="C347" s="159"/>
      <c r="D347" s="155"/>
      <c r="E347" s="155"/>
      <c r="F347" s="155"/>
      <c r="G347" s="65"/>
      <c r="H347" s="155"/>
      <c r="I347" s="100"/>
      <c r="J347" s="154"/>
      <c r="K347" s="73"/>
      <c r="L347" s="67"/>
      <c r="M347" s="155"/>
    </row>
    <row r="348" spans="1:13" customFormat="1">
      <c r="A348" s="155"/>
      <c r="B348" s="159"/>
      <c r="C348" s="159"/>
      <c r="D348" s="155"/>
      <c r="E348" s="155"/>
      <c r="F348" s="155"/>
      <c r="G348" s="65"/>
      <c r="H348" s="155"/>
      <c r="I348" s="100"/>
      <c r="J348" s="154"/>
      <c r="K348" s="73"/>
      <c r="L348" s="67"/>
      <c r="M348" s="155"/>
    </row>
    <row r="349" spans="1:13" customFormat="1">
      <c r="A349" s="155"/>
      <c r="B349" s="159"/>
      <c r="C349" s="159"/>
      <c r="D349" s="155"/>
      <c r="E349" s="155"/>
      <c r="F349" s="155"/>
      <c r="G349" s="65"/>
      <c r="H349" s="155"/>
      <c r="I349" s="160"/>
      <c r="J349" s="154"/>
      <c r="K349" s="73"/>
      <c r="L349" s="67"/>
      <c r="M349" s="155"/>
    </row>
    <row r="350" spans="1:13" customFormat="1">
      <c r="A350" s="155"/>
      <c r="B350" s="155"/>
      <c r="C350" s="155"/>
      <c r="D350" s="155"/>
      <c r="E350" s="155"/>
      <c r="F350" s="155"/>
      <c r="G350" s="65"/>
      <c r="H350" s="155"/>
      <c r="I350" s="155"/>
      <c r="J350" s="154"/>
      <c r="K350" s="73"/>
      <c r="L350" s="67"/>
      <c r="M350" s="155"/>
    </row>
    <row r="351" spans="1:13" customFormat="1">
      <c r="A351" s="155"/>
      <c r="B351" s="156"/>
      <c r="C351" s="156"/>
      <c r="D351" s="155"/>
      <c r="E351" s="158"/>
      <c r="F351" s="155"/>
      <c r="G351" s="65"/>
      <c r="H351" s="155"/>
      <c r="I351" s="155"/>
      <c r="J351" s="154"/>
      <c r="K351" s="73"/>
      <c r="L351" s="67"/>
      <c r="M351" s="159"/>
    </row>
    <row r="352" spans="1:13" customFormat="1">
      <c r="A352" s="155"/>
      <c r="B352" s="157"/>
      <c r="C352" s="157"/>
      <c r="D352" s="155"/>
      <c r="E352" s="158"/>
      <c r="F352" s="155"/>
      <c r="G352" s="65"/>
      <c r="H352" s="155"/>
      <c r="I352" s="100"/>
      <c r="J352" s="154"/>
      <c r="K352" s="73"/>
      <c r="L352" s="67"/>
      <c r="M352" s="159"/>
    </row>
    <row r="353" spans="1:14" customFormat="1">
      <c r="A353" s="155"/>
      <c r="B353" s="156"/>
      <c r="C353" s="156"/>
      <c r="D353" s="155"/>
      <c r="F353" s="155"/>
      <c r="G353" s="65"/>
      <c r="H353" s="155"/>
      <c r="I353" s="155"/>
      <c r="J353" s="154"/>
      <c r="K353" s="73"/>
      <c r="L353" s="67"/>
      <c r="M353" s="155"/>
    </row>
    <row r="354" spans="1:14" customFormat="1">
      <c r="A354" s="155"/>
      <c r="B354" s="156"/>
      <c r="C354" s="156"/>
      <c r="D354" s="155"/>
      <c r="F354" s="155"/>
      <c r="G354" s="65"/>
      <c r="H354" s="155"/>
      <c r="I354" s="155"/>
      <c r="J354" s="161"/>
      <c r="K354" s="162"/>
      <c r="L354" s="67"/>
      <c r="M354" s="155"/>
    </row>
    <row r="355" spans="1:14" customFormat="1">
      <c r="A355" s="155"/>
      <c r="B355" s="156"/>
      <c r="C355" s="156"/>
      <c r="D355" s="155"/>
      <c r="F355" s="155"/>
      <c r="G355" s="155"/>
      <c r="H355" s="155"/>
      <c r="I355" s="155"/>
      <c r="J355" s="161"/>
      <c r="K355" s="162"/>
      <c r="L355" s="155"/>
      <c r="M355" s="155"/>
    </row>
    <row r="356" spans="1:14" customFormat="1">
      <c r="A356" s="65"/>
      <c r="B356" s="1031" t="s">
        <v>1139</v>
      </c>
      <c r="C356" s="1031"/>
      <c r="D356" s="1031"/>
      <c r="E356" s="1043" t="s">
        <v>1140</v>
      </c>
      <c r="F356" s="1043"/>
      <c r="G356" s="1043"/>
      <c r="H356" s="1043"/>
      <c r="I356" s="122" t="s">
        <v>30</v>
      </c>
      <c r="J356" s="206"/>
      <c r="K356" s="206"/>
      <c r="L356" s="122" t="s">
        <v>31</v>
      </c>
      <c r="M356" s="122"/>
      <c r="N356" s="77"/>
    </row>
    <row r="357" spans="1:14" customFormat="1">
      <c r="A357" s="65"/>
      <c r="B357" s="1031"/>
      <c r="C357" s="1031"/>
      <c r="D357" s="1031"/>
      <c r="E357" s="1043"/>
      <c r="F357" s="1043"/>
      <c r="G357" s="1043"/>
      <c r="H357" s="1043"/>
      <c r="I357" s="1031">
        <f>COUNTIF($M$361:$M$368,"東近江市")</f>
        <v>1</v>
      </c>
      <c r="J357" s="1031">
        <f>COUNTIF($M$322:$M$351,"東近江市")</f>
        <v>6</v>
      </c>
      <c r="K357" s="206"/>
      <c r="L357" s="1038">
        <f>(I357/RIGHT(A368,2))</f>
        <v>0.125</v>
      </c>
      <c r="M357" s="1038">
        <f>(L357/RIGHT(F393,2))</f>
        <v>7.8125E-3</v>
      </c>
      <c r="N357" s="77"/>
    </row>
    <row r="358" spans="1:14">
      <c r="B358" s="69" t="s">
        <v>484</v>
      </c>
      <c r="C358" s="69"/>
      <c r="D358" s="70" t="s">
        <v>32</v>
      </c>
      <c r="E358" s="63"/>
      <c r="J358" s="65"/>
      <c r="K358" s="65"/>
    </row>
    <row r="359" spans="1:14">
      <c r="B359" s="1037" t="s">
        <v>485</v>
      </c>
      <c r="C359" s="1037"/>
      <c r="D359" s="65" t="s">
        <v>33</v>
      </c>
      <c r="E359" s="63"/>
      <c r="F359" s="63"/>
      <c r="G359" s="63"/>
      <c r="H359" s="68"/>
      <c r="I359" s="111"/>
      <c r="J359" s="111"/>
      <c r="K359" s="111"/>
      <c r="L359" s="67"/>
    </row>
    <row r="360" spans="1:14">
      <c r="B360" s="69"/>
      <c r="C360" s="69"/>
      <c r="D360" s="86"/>
      <c r="F360" s="67"/>
      <c r="K360" s="74"/>
      <c r="L360" s="67"/>
    </row>
    <row r="361" spans="1:14">
      <c r="A361" s="65" t="s">
        <v>486</v>
      </c>
      <c r="B361" s="69" t="s">
        <v>1141</v>
      </c>
      <c r="C361" s="69" t="s">
        <v>1142</v>
      </c>
      <c r="D361" s="65" t="str">
        <f>$B$358</f>
        <v>積樹T</v>
      </c>
      <c r="F361" s="67" t="str">
        <f t="shared" ref="F361:F368" si="34">A361</f>
        <v>せ０１</v>
      </c>
      <c r="G361" s="65" t="str">
        <f t="shared" ref="G361:G368" si="35">B361&amp;C361</f>
        <v>白井秀幸</v>
      </c>
      <c r="H361" s="75" t="str">
        <f>$B$359</f>
        <v>積水樹脂テニスクラブ</v>
      </c>
      <c r="I361" s="75" t="s">
        <v>34</v>
      </c>
      <c r="J361" s="76">
        <v>1988</v>
      </c>
      <c r="K361" s="74">
        <f t="shared" ref="K361:K368" si="36">IF(J361="","",(2019-J361))</f>
        <v>31</v>
      </c>
      <c r="L361" s="67" t="str">
        <f t="shared" ref="L361:L368" si="37">IF(G361="","",IF(COUNTIF($G$3:$G$676,G361)&gt;1,"2重登録","OK"))</f>
        <v>OK</v>
      </c>
      <c r="M361" s="163" t="s">
        <v>459</v>
      </c>
    </row>
    <row r="362" spans="1:14">
      <c r="A362" s="65" t="s">
        <v>488</v>
      </c>
      <c r="B362" s="122" t="s">
        <v>1143</v>
      </c>
      <c r="C362" s="122" t="s">
        <v>1144</v>
      </c>
      <c r="D362" s="65" t="str">
        <f t="shared" ref="D362:D368" si="38">$B$358</f>
        <v>積樹T</v>
      </c>
      <c r="F362" s="67" t="str">
        <f t="shared" si="34"/>
        <v>せ０２</v>
      </c>
      <c r="G362" s="65" t="str">
        <f t="shared" si="35"/>
        <v>国村昌生</v>
      </c>
      <c r="H362" s="75" t="str">
        <f t="shared" ref="H362:H368" si="39">$B$359</f>
        <v>積水樹脂テニスクラブ</v>
      </c>
      <c r="I362" s="75" t="s">
        <v>34</v>
      </c>
      <c r="J362" s="73">
        <v>1983</v>
      </c>
      <c r="K362" s="74">
        <f t="shared" si="36"/>
        <v>36</v>
      </c>
      <c r="L362" s="67" t="str">
        <f t="shared" si="37"/>
        <v>OK</v>
      </c>
      <c r="M362" s="164" t="s">
        <v>617</v>
      </c>
    </row>
    <row r="363" spans="1:14">
      <c r="A363" s="65" t="s">
        <v>490</v>
      </c>
      <c r="B363" s="69" t="s">
        <v>1145</v>
      </c>
      <c r="C363" s="69" t="s">
        <v>1146</v>
      </c>
      <c r="D363" s="65" t="str">
        <f t="shared" si="38"/>
        <v>積樹T</v>
      </c>
      <c r="F363" s="67" t="str">
        <f t="shared" si="34"/>
        <v>せ０３</v>
      </c>
      <c r="G363" s="65" t="str">
        <f t="shared" si="35"/>
        <v>上原悠</v>
      </c>
      <c r="H363" s="75" t="str">
        <f t="shared" si="39"/>
        <v>積水樹脂テニスクラブ</v>
      </c>
      <c r="I363" s="75" t="s">
        <v>34</v>
      </c>
      <c r="J363" s="76">
        <v>1983</v>
      </c>
      <c r="K363" s="74">
        <f t="shared" si="36"/>
        <v>36</v>
      </c>
      <c r="L363" s="67" t="str">
        <f>IF(G363="","",IF(COUNTIF($G$3:$G$673,G363)&gt;1,"2重登録","OK"))</f>
        <v>OK</v>
      </c>
      <c r="M363" s="79" t="s">
        <v>455</v>
      </c>
    </row>
    <row r="364" spans="1:14">
      <c r="A364" s="65" t="s">
        <v>491</v>
      </c>
      <c r="B364" s="103" t="s">
        <v>1147</v>
      </c>
      <c r="C364" s="103" t="s">
        <v>1148</v>
      </c>
      <c r="D364" s="65" t="str">
        <f t="shared" si="38"/>
        <v>積樹T</v>
      </c>
      <c r="F364" s="67" t="str">
        <f t="shared" si="34"/>
        <v>せ０４</v>
      </c>
      <c r="G364" s="65" t="str">
        <f t="shared" si="35"/>
        <v>宮崎大悟</v>
      </c>
      <c r="H364" s="75" t="str">
        <f t="shared" si="39"/>
        <v>積水樹脂テニスクラブ</v>
      </c>
      <c r="I364" s="75" t="s">
        <v>34</v>
      </c>
      <c r="J364" s="76">
        <v>1989</v>
      </c>
      <c r="K364" s="74">
        <f t="shared" si="36"/>
        <v>30</v>
      </c>
      <c r="L364" s="67" t="str">
        <f t="shared" si="37"/>
        <v>OK</v>
      </c>
      <c r="M364" s="122" t="s">
        <v>722</v>
      </c>
    </row>
    <row r="365" spans="1:14">
      <c r="A365" s="65" t="s">
        <v>493</v>
      </c>
      <c r="B365" s="103" t="s">
        <v>724</v>
      </c>
      <c r="C365" s="69" t="s">
        <v>725</v>
      </c>
      <c r="D365" s="65" t="str">
        <f t="shared" si="38"/>
        <v>積樹T</v>
      </c>
      <c r="F365" s="67" t="str">
        <f t="shared" si="34"/>
        <v>せ０５</v>
      </c>
      <c r="G365" s="65" t="str">
        <f t="shared" si="35"/>
        <v>永友康貴</v>
      </c>
      <c r="H365" s="75" t="str">
        <f t="shared" si="39"/>
        <v>積水樹脂テニスクラブ</v>
      </c>
      <c r="I365" s="75" t="s">
        <v>34</v>
      </c>
      <c r="J365" s="76">
        <v>1991</v>
      </c>
      <c r="K365" s="74">
        <f t="shared" si="36"/>
        <v>28</v>
      </c>
      <c r="L365" s="67" t="str">
        <f t="shared" si="37"/>
        <v>OK</v>
      </c>
      <c r="M365" s="122" t="s">
        <v>625</v>
      </c>
    </row>
    <row r="366" spans="1:14">
      <c r="A366" s="65" t="s">
        <v>494</v>
      </c>
      <c r="B366" s="103" t="s">
        <v>487</v>
      </c>
      <c r="C366" s="69" t="s">
        <v>723</v>
      </c>
      <c r="D366" s="65" t="str">
        <f t="shared" si="38"/>
        <v>積樹T</v>
      </c>
      <c r="F366" s="67" t="str">
        <f t="shared" si="34"/>
        <v>せ０６</v>
      </c>
      <c r="G366" s="65" t="str">
        <f t="shared" si="35"/>
        <v>清水英泰</v>
      </c>
      <c r="H366" s="75" t="str">
        <f t="shared" si="39"/>
        <v>積水樹脂テニスクラブ</v>
      </c>
      <c r="I366" s="75" t="s">
        <v>34</v>
      </c>
      <c r="J366" s="76">
        <v>1963</v>
      </c>
      <c r="K366" s="74">
        <f t="shared" si="36"/>
        <v>56</v>
      </c>
      <c r="L366" s="67" t="str">
        <f t="shared" si="37"/>
        <v>OK</v>
      </c>
      <c r="M366" s="122" t="s">
        <v>667</v>
      </c>
    </row>
    <row r="367" spans="1:14">
      <c r="A367" s="65" t="s">
        <v>1149</v>
      </c>
      <c r="B367" s="103" t="s">
        <v>1150</v>
      </c>
      <c r="C367" s="103" t="s">
        <v>1151</v>
      </c>
      <c r="D367" s="65" t="str">
        <f t="shared" si="38"/>
        <v>積樹T</v>
      </c>
      <c r="F367" s="67" t="str">
        <f t="shared" si="34"/>
        <v>せ０７</v>
      </c>
      <c r="G367" s="65" t="str">
        <f t="shared" si="35"/>
        <v>西垣学</v>
      </c>
      <c r="H367" s="75" t="str">
        <f t="shared" si="39"/>
        <v>積水樹脂テニスクラブ</v>
      </c>
      <c r="I367" s="75" t="s">
        <v>34</v>
      </c>
      <c r="J367" s="76">
        <v>1974</v>
      </c>
      <c r="K367" s="74">
        <f t="shared" si="36"/>
        <v>45</v>
      </c>
      <c r="L367" s="67" t="str">
        <f t="shared" si="37"/>
        <v>OK</v>
      </c>
      <c r="M367" s="122" t="s">
        <v>583</v>
      </c>
    </row>
    <row r="368" spans="1:14">
      <c r="A368" s="65" t="s">
        <v>497</v>
      </c>
      <c r="B368" s="103" t="s">
        <v>495</v>
      </c>
      <c r="C368" s="103" t="s">
        <v>496</v>
      </c>
      <c r="D368" s="65" t="str">
        <f t="shared" si="38"/>
        <v>積樹T</v>
      </c>
      <c r="F368" s="67" t="str">
        <f t="shared" si="34"/>
        <v>せ０８</v>
      </c>
      <c r="G368" s="65" t="str">
        <f t="shared" si="35"/>
        <v>平野和也</v>
      </c>
      <c r="H368" s="75" t="str">
        <f t="shared" si="39"/>
        <v>積水樹脂テニスクラブ</v>
      </c>
      <c r="I368" s="75" t="s">
        <v>34</v>
      </c>
      <c r="J368" s="76">
        <v>1989</v>
      </c>
      <c r="K368" s="74">
        <f t="shared" si="36"/>
        <v>30</v>
      </c>
      <c r="L368" s="67" t="str">
        <f t="shared" si="37"/>
        <v>OK</v>
      </c>
      <c r="M368" s="122" t="s">
        <v>1152</v>
      </c>
    </row>
    <row r="369" spans="1:26" customFormat="1">
      <c r="A369" s="65"/>
      <c r="B369" s="165"/>
      <c r="C369" s="166"/>
      <c r="D369" s="65"/>
      <c r="E369" s="65"/>
      <c r="F369" s="67"/>
      <c r="G369" s="65"/>
      <c r="H369" s="75"/>
      <c r="I369" s="75"/>
      <c r="J369" s="76"/>
      <c r="K369" s="74"/>
      <c r="L369" s="67"/>
      <c r="M369" s="77"/>
    </row>
    <row r="370" spans="1:26" customFormat="1">
      <c r="A370" s="65"/>
      <c r="B370" s="165"/>
      <c r="C370" s="166"/>
      <c r="D370" s="65"/>
      <c r="E370" s="65"/>
      <c r="F370" s="67"/>
      <c r="G370" s="65"/>
      <c r="H370" s="75"/>
      <c r="I370" s="75"/>
      <c r="J370" s="76"/>
      <c r="K370" s="74"/>
      <c r="L370" s="67"/>
      <c r="M370" s="77"/>
    </row>
    <row r="371" spans="1:26">
      <c r="B371" s="167"/>
      <c r="C371" s="167"/>
      <c r="D371" s="69"/>
      <c r="E371" s="103"/>
      <c r="H371" s="75"/>
      <c r="I371" s="103"/>
      <c r="J371" s="147"/>
      <c r="K371" s="168"/>
      <c r="L371" s="67"/>
    </row>
    <row r="372" spans="1:26">
      <c r="B372" s="167"/>
      <c r="C372" s="167"/>
      <c r="D372" s="69"/>
      <c r="E372" s="103"/>
      <c r="H372" s="75"/>
      <c r="I372" s="103"/>
      <c r="J372" s="147"/>
      <c r="K372" s="168"/>
      <c r="L372" s="67"/>
    </row>
    <row r="373" spans="1:26">
      <c r="B373" s="167"/>
      <c r="C373" s="167"/>
      <c r="D373" s="69"/>
      <c r="E373" s="103"/>
      <c r="H373" s="75"/>
      <c r="I373" s="103"/>
      <c r="J373" s="147"/>
      <c r="K373" s="168"/>
      <c r="L373" s="67"/>
    </row>
    <row r="374" spans="1:26" customFormat="1" ht="12.75" customHeight="1">
      <c r="A374" s="169"/>
      <c r="B374" s="1041" t="s">
        <v>1153</v>
      </c>
      <c r="C374" s="1042"/>
      <c r="D374" s="1043" t="s">
        <v>1154</v>
      </c>
      <c r="E374" s="1043"/>
      <c r="F374" s="1043"/>
      <c r="G374" s="1043"/>
      <c r="H374" s="169" t="s">
        <v>30</v>
      </c>
      <c r="I374" s="1044" t="s">
        <v>31</v>
      </c>
      <c r="J374" s="1040"/>
      <c r="K374" s="1040"/>
      <c r="L374" s="170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</row>
    <row r="375" spans="1:26" customFormat="1" ht="12.75" customHeight="1">
      <c r="A375" s="169"/>
      <c r="B375" s="1042"/>
      <c r="C375" s="1042"/>
      <c r="D375" s="1043"/>
      <c r="E375" s="1043"/>
      <c r="F375" s="1043"/>
      <c r="G375" s="1043"/>
      <c r="H375" s="171">
        <f>COUNTIF($M$378:$M$396,"東近江市")</f>
        <v>0</v>
      </c>
      <c r="I375" s="1039">
        <v>0</v>
      </c>
      <c r="J375" s="1040"/>
      <c r="K375" s="1040"/>
      <c r="L375" s="170"/>
      <c r="M375" s="169"/>
      <c r="N375" s="169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</row>
    <row r="376" spans="1:26" customFormat="1" ht="12.75" customHeight="1">
      <c r="A376" s="169"/>
      <c r="B376" s="172" t="s">
        <v>356</v>
      </c>
      <c r="C376" s="172"/>
      <c r="D376" s="173" t="s">
        <v>32</v>
      </c>
      <c r="E376" s="169"/>
      <c r="F376" s="170"/>
      <c r="G376" s="169"/>
      <c r="H376" s="169"/>
      <c r="I376" s="169"/>
      <c r="J376" s="174"/>
      <c r="K376" s="175" t="str">
        <f>IF(J376="","",(2012-J376))</f>
        <v/>
      </c>
      <c r="L376" s="170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</row>
    <row r="377" spans="1:26" customFormat="1" ht="12.75" customHeight="1">
      <c r="A377" s="169"/>
      <c r="B377" s="1046" t="s">
        <v>356</v>
      </c>
      <c r="C377" s="1040"/>
      <c r="D377" s="169" t="s">
        <v>33</v>
      </c>
      <c r="E377" s="169"/>
      <c r="F377" s="170"/>
      <c r="G377" s="169"/>
      <c r="H377" s="169"/>
      <c r="I377" s="169"/>
      <c r="J377" s="174"/>
      <c r="K377" s="175" t="str">
        <f>IF(J377="","",(2012-J377))</f>
        <v/>
      </c>
      <c r="L377" s="170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</row>
    <row r="378" spans="1:26" customFormat="1" ht="12.75" customHeight="1">
      <c r="A378" s="169" t="s">
        <v>357</v>
      </c>
      <c r="B378" s="176" t="s">
        <v>156</v>
      </c>
      <c r="C378" s="176" t="s">
        <v>48</v>
      </c>
      <c r="D378" s="169" t="str">
        <f>$B$376</f>
        <v>TDC</v>
      </c>
      <c r="E378" s="169"/>
      <c r="F378" s="170" t="str">
        <f t="shared" ref="F378:F399" si="40">A378</f>
        <v>て０１</v>
      </c>
      <c r="G378" s="169" t="str">
        <f t="shared" ref="G378:G399" si="41">B378&amp;C378</f>
        <v>梅森直美</v>
      </c>
      <c r="H378" s="177" t="str">
        <f>$B$377</f>
        <v>TDC</v>
      </c>
      <c r="I378" s="178" t="s">
        <v>41</v>
      </c>
      <c r="J378" s="179">
        <v>1976</v>
      </c>
      <c r="K378" s="175">
        <f>IF(J378="","",(2019-J378))</f>
        <v>43</v>
      </c>
      <c r="L378" s="170" t="str">
        <f t="shared" ref="L378:L396" si="42">IF(G378="","",IF(COUNTIF($G$5:$G$529,G378)&gt;1,"2重登録","OK"))</f>
        <v>OK</v>
      </c>
      <c r="M378" s="172" t="s">
        <v>38</v>
      </c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</row>
    <row r="379" spans="1:26" customFormat="1" ht="12.75" customHeight="1">
      <c r="A379" s="169" t="s">
        <v>358</v>
      </c>
      <c r="B379" s="176" t="s">
        <v>362</v>
      </c>
      <c r="C379" s="176" t="s">
        <v>363</v>
      </c>
      <c r="D379" s="169" t="str">
        <f t="shared" ref="D379:D399" si="43">$B$376</f>
        <v>TDC</v>
      </c>
      <c r="E379" s="169"/>
      <c r="F379" s="170" t="str">
        <f t="shared" si="40"/>
        <v>て０２</v>
      </c>
      <c r="G379" s="169" t="str">
        <f t="shared" si="41"/>
        <v>草野菜摘</v>
      </c>
      <c r="H379" s="177" t="str">
        <f t="shared" ref="H379:H396" si="44">$B$377</f>
        <v>TDC</v>
      </c>
      <c r="I379" s="178" t="s">
        <v>41</v>
      </c>
      <c r="J379" s="179">
        <v>1993</v>
      </c>
      <c r="K379" s="175">
        <f t="shared" ref="K379:K399" si="45">IF(J379="","",(2019-J379))</f>
        <v>26</v>
      </c>
      <c r="L379" s="170" t="str">
        <f t="shared" si="42"/>
        <v>OK</v>
      </c>
      <c r="M379" s="172" t="s">
        <v>44</v>
      </c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</row>
    <row r="380" spans="1:26" customFormat="1" ht="12.75" customHeight="1">
      <c r="A380" s="169" t="s">
        <v>359</v>
      </c>
      <c r="B380" s="176" t="s">
        <v>726</v>
      </c>
      <c r="C380" s="176" t="s">
        <v>727</v>
      </c>
      <c r="D380" s="169" t="str">
        <f t="shared" si="43"/>
        <v>TDC</v>
      </c>
      <c r="E380" s="169"/>
      <c r="F380" s="170" t="str">
        <f t="shared" si="40"/>
        <v>て０３</v>
      </c>
      <c r="G380" s="169" t="str">
        <f t="shared" si="41"/>
        <v>武田亜加梨</v>
      </c>
      <c r="H380" s="177" t="str">
        <f t="shared" si="44"/>
        <v>TDC</v>
      </c>
      <c r="I380" s="178" t="s">
        <v>41</v>
      </c>
      <c r="J380" s="179">
        <v>1995</v>
      </c>
      <c r="K380" s="175">
        <f t="shared" si="45"/>
        <v>24</v>
      </c>
      <c r="L380" s="170" t="str">
        <f t="shared" si="42"/>
        <v>OK</v>
      </c>
      <c r="M380" s="172" t="s">
        <v>44</v>
      </c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</row>
    <row r="381" spans="1:26" customFormat="1" ht="12.75" customHeight="1">
      <c r="A381" s="169" t="s">
        <v>360</v>
      </c>
      <c r="B381" s="176" t="s">
        <v>368</v>
      </c>
      <c r="C381" s="176" t="s">
        <v>369</v>
      </c>
      <c r="D381" s="169" t="str">
        <f t="shared" si="43"/>
        <v>TDC</v>
      </c>
      <c r="E381" s="169"/>
      <c r="F381" s="169" t="str">
        <f t="shared" si="40"/>
        <v>て０４</v>
      </c>
      <c r="G381" s="169" t="str">
        <f t="shared" si="41"/>
        <v>姫井亜利沙</v>
      </c>
      <c r="H381" s="177" t="str">
        <f t="shared" si="44"/>
        <v>TDC</v>
      </c>
      <c r="I381" s="178" t="s">
        <v>41</v>
      </c>
      <c r="J381" s="174">
        <v>1982</v>
      </c>
      <c r="K381" s="175">
        <f t="shared" si="45"/>
        <v>37</v>
      </c>
      <c r="L381" s="170" t="str">
        <f t="shared" si="42"/>
        <v>OK</v>
      </c>
      <c r="M381" s="172" t="s">
        <v>35</v>
      </c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</row>
    <row r="382" spans="1:26" customFormat="1" ht="12.75" customHeight="1">
      <c r="A382" s="169" t="s">
        <v>361</v>
      </c>
      <c r="B382" s="176" t="s">
        <v>374</v>
      </c>
      <c r="C382" s="176" t="s">
        <v>49</v>
      </c>
      <c r="D382" s="169" t="str">
        <f t="shared" si="43"/>
        <v>TDC</v>
      </c>
      <c r="E382" s="169"/>
      <c r="F382" s="169" t="str">
        <f t="shared" si="40"/>
        <v>て０５</v>
      </c>
      <c r="G382" s="169" t="str">
        <f t="shared" si="41"/>
        <v>山岡千春</v>
      </c>
      <c r="H382" s="177" t="str">
        <f t="shared" si="44"/>
        <v>TDC</v>
      </c>
      <c r="I382" s="178" t="s">
        <v>41</v>
      </c>
      <c r="J382" s="174">
        <v>1972</v>
      </c>
      <c r="K382" s="175">
        <f t="shared" si="45"/>
        <v>47</v>
      </c>
      <c r="L382" s="170" t="str">
        <f t="shared" si="42"/>
        <v>OK</v>
      </c>
      <c r="M382" s="172" t="s">
        <v>44</v>
      </c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</row>
    <row r="383" spans="1:26" customFormat="1" ht="12.75" customHeight="1">
      <c r="A383" s="169" t="s">
        <v>364</v>
      </c>
      <c r="B383" s="176" t="s">
        <v>1155</v>
      </c>
      <c r="C383" s="176" t="s">
        <v>1156</v>
      </c>
      <c r="D383" s="169" t="str">
        <f t="shared" si="43"/>
        <v>TDC</v>
      </c>
      <c r="E383" s="169"/>
      <c r="F383" s="170" t="str">
        <f t="shared" si="40"/>
        <v>て０６</v>
      </c>
      <c r="G383" s="169" t="str">
        <f t="shared" si="41"/>
        <v>高森美保</v>
      </c>
      <c r="H383" s="177" t="str">
        <f t="shared" si="44"/>
        <v>TDC</v>
      </c>
      <c r="I383" s="178" t="s">
        <v>41</v>
      </c>
      <c r="J383" s="179">
        <v>1985</v>
      </c>
      <c r="K383" s="175">
        <f t="shared" si="45"/>
        <v>34</v>
      </c>
      <c r="L383" s="170" t="str">
        <f t="shared" si="42"/>
        <v>OK</v>
      </c>
      <c r="M383" s="172" t="s">
        <v>44</v>
      </c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</row>
    <row r="384" spans="1:26" customFormat="1" ht="12.75" customHeight="1">
      <c r="A384" s="169" t="s">
        <v>365</v>
      </c>
      <c r="B384" s="172" t="s">
        <v>380</v>
      </c>
      <c r="C384" s="172" t="s">
        <v>381</v>
      </c>
      <c r="D384" s="169" t="str">
        <f t="shared" si="43"/>
        <v>TDC</v>
      </c>
      <c r="E384" s="169"/>
      <c r="F384" s="170" t="str">
        <f t="shared" si="40"/>
        <v>て０７</v>
      </c>
      <c r="G384" s="169" t="str">
        <f t="shared" si="41"/>
        <v>上原義弘</v>
      </c>
      <c r="H384" s="177" t="str">
        <f t="shared" si="44"/>
        <v>TDC</v>
      </c>
      <c r="I384" s="177" t="s">
        <v>34</v>
      </c>
      <c r="J384" s="179">
        <v>1974</v>
      </c>
      <c r="K384" s="175">
        <f t="shared" si="45"/>
        <v>45</v>
      </c>
      <c r="L384" s="170" t="str">
        <f t="shared" si="42"/>
        <v>OK</v>
      </c>
      <c r="M384" s="172" t="s">
        <v>35</v>
      </c>
      <c r="N384" s="169"/>
      <c r="O384" s="169"/>
      <c r="P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</row>
    <row r="385" spans="1:26" customFormat="1" ht="12.75" customHeight="1">
      <c r="A385" s="169" t="s">
        <v>366</v>
      </c>
      <c r="B385" s="172" t="s">
        <v>376</v>
      </c>
      <c r="C385" s="172" t="s">
        <v>387</v>
      </c>
      <c r="D385" s="169" t="str">
        <f t="shared" si="43"/>
        <v>TDC</v>
      </c>
      <c r="E385" s="169"/>
      <c r="F385" s="170" t="str">
        <f t="shared" si="40"/>
        <v>て０８</v>
      </c>
      <c r="G385" s="169" t="str">
        <f t="shared" si="41"/>
        <v>鹿野雄大</v>
      </c>
      <c r="H385" s="177" t="str">
        <f t="shared" si="44"/>
        <v>TDC</v>
      </c>
      <c r="I385" s="177" t="s">
        <v>34</v>
      </c>
      <c r="J385" s="179">
        <v>1991</v>
      </c>
      <c r="K385" s="175">
        <f t="shared" si="45"/>
        <v>28</v>
      </c>
      <c r="L385" s="170" t="str">
        <f t="shared" si="42"/>
        <v>OK</v>
      </c>
      <c r="M385" s="172" t="s">
        <v>35</v>
      </c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</row>
    <row r="386" spans="1:26" customFormat="1" ht="12.75" customHeight="1">
      <c r="A386" s="169" t="s">
        <v>367</v>
      </c>
      <c r="B386" s="172" t="s">
        <v>388</v>
      </c>
      <c r="C386" s="172" t="s">
        <v>389</v>
      </c>
      <c r="D386" s="169" t="str">
        <f t="shared" si="43"/>
        <v>TDC</v>
      </c>
      <c r="E386" s="169"/>
      <c r="F386" s="170" t="str">
        <f t="shared" si="40"/>
        <v>て０９</v>
      </c>
      <c r="G386" s="169" t="str">
        <f t="shared" si="41"/>
        <v>澁谷晃大</v>
      </c>
      <c r="H386" s="177" t="str">
        <f t="shared" si="44"/>
        <v>TDC</v>
      </c>
      <c r="I386" s="177" t="s">
        <v>34</v>
      </c>
      <c r="J386" s="179">
        <v>1996</v>
      </c>
      <c r="K386" s="175">
        <f t="shared" si="45"/>
        <v>23</v>
      </c>
      <c r="L386" s="170" t="str">
        <f t="shared" si="42"/>
        <v>OK</v>
      </c>
      <c r="M386" s="172" t="s">
        <v>35</v>
      </c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</row>
    <row r="387" spans="1:26" customFormat="1" ht="12.75" customHeight="1">
      <c r="A387" s="169" t="s">
        <v>370</v>
      </c>
      <c r="B387" s="172" t="s">
        <v>45</v>
      </c>
      <c r="C387" s="172" t="s">
        <v>1157</v>
      </c>
      <c r="D387" s="169" t="str">
        <f t="shared" si="43"/>
        <v>TDC</v>
      </c>
      <c r="E387" s="169"/>
      <c r="F387" s="170" t="str">
        <f t="shared" si="40"/>
        <v>て１０</v>
      </c>
      <c r="G387" s="169" t="str">
        <f t="shared" si="41"/>
        <v>谷口孟</v>
      </c>
      <c r="H387" s="177" t="str">
        <f t="shared" si="44"/>
        <v>TDC</v>
      </c>
      <c r="I387" s="177" t="s">
        <v>34</v>
      </c>
      <c r="J387" s="179">
        <v>1992</v>
      </c>
      <c r="K387" s="175">
        <f t="shared" si="45"/>
        <v>27</v>
      </c>
      <c r="L387" s="170" t="str">
        <f t="shared" si="42"/>
        <v>OK</v>
      </c>
      <c r="M387" s="172" t="s">
        <v>43</v>
      </c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</row>
    <row r="388" spans="1:26" customFormat="1" ht="12.75" customHeight="1">
      <c r="A388" s="169" t="s">
        <v>371</v>
      </c>
      <c r="B388" s="169" t="s">
        <v>390</v>
      </c>
      <c r="C388" s="169" t="s">
        <v>1158</v>
      </c>
      <c r="D388" s="169" t="str">
        <f t="shared" si="43"/>
        <v>TDC</v>
      </c>
      <c r="E388" s="169"/>
      <c r="F388" s="169" t="str">
        <f t="shared" si="40"/>
        <v>て１１</v>
      </c>
      <c r="G388" s="169" t="str">
        <f t="shared" si="41"/>
        <v>中尾巧</v>
      </c>
      <c r="H388" s="177" t="str">
        <f t="shared" si="44"/>
        <v>TDC</v>
      </c>
      <c r="I388" s="177" t="s">
        <v>34</v>
      </c>
      <c r="J388" s="174">
        <v>1983</v>
      </c>
      <c r="K388" s="175">
        <f t="shared" si="45"/>
        <v>36</v>
      </c>
      <c r="L388" s="170" t="str">
        <f t="shared" si="42"/>
        <v>OK</v>
      </c>
      <c r="M388" s="172" t="s">
        <v>391</v>
      </c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</row>
    <row r="389" spans="1:26" customFormat="1" ht="12.75" customHeight="1">
      <c r="A389" s="169" t="s">
        <v>372</v>
      </c>
      <c r="B389" s="172" t="s">
        <v>392</v>
      </c>
      <c r="C389" s="172" t="s">
        <v>393</v>
      </c>
      <c r="D389" s="169" t="str">
        <f t="shared" si="43"/>
        <v>TDC</v>
      </c>
      <c r="E389" s="169"/>
      <c r="F389" s="170" t="str">
        <f t="shared" si="40"/>
        <v>て１２</v>
      </c>
      <c r="G389" s="169" t="str">
        <f t="shared" si="41"/>
        <v>野村良平</v>
      </c>
      <c r="H389" s="177" t="str">
        <f t="shared" si="44"/>
        <v>TDC</v>
      </c>
      <c r="I389" s="177" t="s">
        <v>34</v>
      </c>
      <c r="J389" s="179">
        <v>1989</v>
      </c>
      <c r="K389" s="175">
        <f t="shared" si="45"/>
        <v>30</v>
      </c>
      <c r="L389" s="170" t="str">
        <f t="shared" si="42"/>
        <v>OK</v>
      </c>
      <c r="M389" s="172" t="s">
        <v>187</v>
      </c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</row>
    <row r="390" spans="1:26" customFormat="1" ht="12.75" customHeight="1">
      <c r="A390" s="169" t="s">
        <v>373</v>
      </c>
      <c r="B390" s="172" t="s">
        <v>394</v>
      </c>
      <c r="C390" s="172" t="s">
        <v>1159</v>
      </c>
      <c r="D390" s="169" t="str">
        <f t="shared" si="43"/>
        <v>TDC</v>
      </c>
      <c r="E390" s="169"/>
      <c r="F390" s="170" t="str">
        <f t="shared" si="40"/>
        <v>て１３</v>
      </c>
      <c r="G390" s="169" t="str">
        <f t="shared" si="41"/>
        <v>東山博</v>
      </c>
      <c r="H390" s="177" t="str">
        <f t="shared" si="44"/>
        <v>TDC</v>
      </c>
      <c r="I390" s="177" t="s">
        <v>34</v>
      </c>
      <c r="J390" s="179">
        <v>1964</v>
      </c>
      <c r="K390" s="175">
        <f t="shared" si="45"/>
        <v>55</v>
      </c>
      <c r="L390" s="170" t="str">
        <f t="shared" si="42"/>
        <v>OK</v>
      </c>
      <c r="M390" s="172" t="s">
        <v>35</v>
      </c>
      <c r="N390" s="169"/>
      <c r="O390" s="169"/>
      <c r="P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</row>
    <row r="391" spans="1:26" customFormat="1" ht="12.75" customHeight="1">
      <c r="A391" s="169" t="s">
        <v>375</v>
      </c>
      <c r="B391" s="172" t="s">
        <v>144</v>
      </c>
      <c r="C391" s="172" t="s">
        <v>395</v>
      </c>
      <c r="D391" s="169" t="str">
        <f t="shared" si="43"/>
        <v>TDC</v>
      </c>
      <c r="E391" s="169"/>
      <c r="F391" s="170" t="str">
        <f t="shared" si="40"/>
        <v>て１４</v>
      </c>
      <c r="G391" s="169" t="str">
        <f t="shared" si="41"/>
        <v>松本遼太郎</v>
      </c>
      <c r="H391" s="177" t="str">
        <f t="shared" si="44"/>
        <v>TDC</v>
      </c>
      <c r="I391" s="177" t="s">
        <v>34</v>
      </c>
      <c r="J391" s="179">
        <v>1991</v>
      </c>
      <c r="K391" s="175">
        <f t="shared" si="45"/>
        <v>28</v>
      </c>
      <c r="L391" s="170" t="str">
        <f t="shared" si="42"/>
        <v>OK</v>
      </c>
      <c r="M391" s="172" t="s">
        <v>35</v>
      </c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</row>
    <row r="392" spans="1:26" customFormat="1" ht="12.75" customHeight="1">
      <c r="A392" s="169" t="s">
        <v>377</v>
      </c>
      <c r="B392" s="172" t="s">
        <v>728</v>
      </c>
      <c r="C392" s="172" t="s">
        <v>729</v>
      </c>
      <c r="D392" s="169" t="str">
        <f t="shared" si="43"/>
        <v>TDC</v>
      </c>
      <c r="E392" s="169"/>
      <c r="F392" s="170" t="str">
        <f t="shared" si="40"/>
        <v>て１５</v>
      </c>
      <c r="G392" s="169" t="str">
        <f t="shared" si="41"/>
        <v>若森裕生</v>
      </c>
      <c r="H392" s="177" t="str">
        <f t="shared" si="44"/>
        <v>TDC</v>
      </c>
      <c r="I392" s="177" t="s">
        <v>34</v>
      </c>
      <c r="J392" s="179">
        <v>1989</v>
      </c>
      <c r="K392" s="175">
        <f t="shared" si="45"/>
        <v>30</v>
      </c>
      <c r="L392" s="170" t="str">
        <f t="shared" si="42"/>
        <v>OK</v>
      </c>
      <c r="M392" s="172" t="s">
        <v>44</v>
      </c>
      <c r="N392" s="169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</row>
    <row r="393" spans="1:26" customFormat="1" ht="12.75" customHeight="1">
      <c r="A393" s="169" t="s">
        <v>378</v>
      </c>
      <c r="B393" s="172" t="s">
        <v>730</v>
      </c>
      <c r="C393" s="172" t="s">
        <v>731</v>
      </c>
      <c r="D393" s="169" t="str">
        <f t="shared" si="43"/>
        <v>TDC</v>
      </c>
      <c r="E393" s="169"/>
      <c r="F393" s="170" t="str">
        <f t="shared" si="40"/>
        <v>て１６</v>
      </c>
      <c r="G393" s="169" t="str">
        <f t="shared" si="41"/>
        <v>松岡宗隆</v>
      </c>
      <c r="H393" s="177" t="str">
        <f t="shared" si="44"/>
        <v>TDC</v>
      </c>
      <c r="I393" s="177" t="s">
        <v>34</v>
      </c>
      <c r="J393" s="179">
        <v>1988</v>
      </c>
      <c r="K393" s="175">
        <f t="shared" si="45"/>
        <v>31</v>
      </c>
      <c r="L393" s="170" t="str">
        <f t="shared" si="42"/>
        <v>OK</v>
      </c>
      <c r="M393" s="172" t="s">
        <v>44</v>
      </c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</row>
    <row r="394" spans="1:26" customFormat="1" ht="12.75" customHeight="1">
      <c r="A394" s="169" t="s">
        <v>379</v>
      </c>
      <c r="B394" s="172" t="s">
        <v>122</v>
      </c>
      <c r="C394" s="172" t="s">
        <v>411</v>
      </c>
      <c r="D394" s="169" t="str">
        <f t="shared" si="43"/>
        <v>TDC</v>
      </c>
      <c r="E394" s="169"/>
      <c r="F394" s="170" t="str">
        <f t="shared" si="40"/>
        <v>て１７</v>
      </c>
      <c r="G394" s="169" t="str">
        <f t="shared" si="41"/>
        <v>高橋和也</v>
      </c>
      <c r="H394" s="177" t="str">
        <f t="shared" si="44"/>
        <v>TDC</v>
      </c>
      <c r="I394" s="177" t="s">
        <v>34</v>
      </c>
      <c r="J394" s="179">
        <v>1994</v>
      </c>
      <c r="K394" s="175">
        <f t="shared" si="45"/>
        <v>25</v>
      </c>
      <c r="L394" s="170" t="str">
        <f t="shared" si="42"/>
        <v>OK</v>
      </c>
      <c r="M394" s="172" t="s">
        <v>44</v>
      </c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</row>
    <row r="395" spans="1:26" customFormat="1" ht="12.75" customHeight="1">
      <c r="A395" s="169" t="s">
        <v>382</v>
      </c>
      <c r="B395" s="172" t="s">
        <v>732</v>
      </c>
      <c r="C395" s="172" t="s">
        <v>1124</v>
      </c>
      <c r="D395" s="169" t="str">
        <f t="shared" si="43"/>
        <v>TDC</v>
      </c>
      <c r="E395" s="169"/>
      <c r="F395" s="170" t="str">
        <f t="shared" si="40"/>
        <v>て１８</v>
      </c>
      <c r="G395" s="169" t="str">
        <f t="shared" si="41"/>
        <v>國領誠</v>
      </c>
      <c r="H395" s="177" t="str">
        <f t="shared" si="44"/>
        <v>TDC</v>
      </c>
      <c r="I395" s="177" t="s">
        <v>34</v>
      </c>
      <c r="J395" s="179">
        <v>1972</v>
      </c>
      <c r="K395" s="175">
        <f t="shared" si="45"/>
        <v>47</v>
      </c>
      <c r="L395" s="170" t="str">
        <f t="shared" si="42"/>
        <v>OK</v>
      </c>
      <c r="M395" s="172" t="s">
        <v>35</v>
      </c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</row>
    <row r="396" spans="1:26" customFormat="1" ht="12.75" customHeight="1">
      <c r="A396" s="169" t="s">
        <v>383</v>
      </c>
      <c r="B396" s="172" t="s">
        <v>733</v>
      </c>
      <c r="C396" s="172" t="s">
        <v>734</v>
      </c>
      <c r="D396" s="169" t="str">
        <f t="shared" si="43"/>
        <v>TDC</v>
      </c>
      <c r="E396" s="169"/>
      <c r="F396" s="170" t="str">
        <f t="shared" si="40"/>
        <v>て１９</v>
      </c>
      <c r="G396" s="169" t="str">
        <f t="shared" si="41"/>
        <v>吉川孝次</v>
      </c>
      <c r="H396" s="177" t="str">
        <f t="shared" si="44"/>
        <v>TDC</v>
      </c>
      <c r="I396" s="177" t="s">
        <v>34</v>
      </c>
      <c r="J396" s="179">
        <v>1976</v>
      </c>
      <c r="K396" s="175">
        <f t="shared" si="45"/>
        <v>43</v>
      </c>
      <c r="L396" s="170" t="str">
        <f t="shared" si="42"/>
        <v>OK</v>
      </c>
      <c r="M396" s="172" t="s">
        <v>35</v>
      </c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</row>
    <row r="397" spans="1:26" customFormat="1" ht="12.75" customHeight="1">
      <c r="A397" s="169" t="s">
        <v>384</v>
      </c>
      <c r="B397" s="176" t="s">
        <v>1160</v>
      </c>
      <c r="C397" s="176" t="s">
        <v>1161</v>
      </c>
      <c r="D397" s="169" t="str">
        <f t="shared" si="43"/>
        <v>TDC</v>
      </c>
      <c r="E397" s="169"/>
      <c r="F397" s="170" t="str">
        <f t="shared" si="40"/>
        <v>て２０</v>
      </c>
      <c r="G397" s="169" t="str">
        <f t="shared" si="41"/>
        <v>西村保乃実</v>
      </c>
      <c r="H397" s="177" t="str">
        <f>$B$433</f>
        <v>高瀬</v>
      </c>
      <c r="I397" s="178" t="s">
        <v>458</v>
      </c>
      <c r="J397" s="179">
        <v>1996</v>
      </c>
      <c r="K397" s="175">
        <f t="shared" si="45"/>
        <v>23</v>
      </c>
      <c r="L397" s="170" t="str">
        <f>IF(G397="","",IF(COUNTIF($G$3:$G$602,G397)&gt;1,"2重登録","OK"))</f>
        <v>OK</v>
      </c>
      <c r="M397" s="172" t="s">
        <v>1162</v>
      </c>
    </row>
    <row r="398" spans="1:26" customFormat="1" ht="12.75" customHeight="1">
      <c r="A398" s="169" t="s">
        <v>385</v>
      </c>
      <c r="B398" s="172" t="s">
        <v>1163</v>
      </c>
      <c r="C398" s="172" t="s">
        <v>1164</v>
      </c>
      <c r="D398" s="169" t="str">
        <f t="shared" si="43"/>
        <v>TDC</v>
      </c>
      <c r="E398" s="169"/>
      <c r="F398" s="170" t="str">
        <f t="shared" si="40"/>
        <v>て２１</v>
      </c>
      <c r="G398" s="169" t="str">
        <f t="shared" si="41"/>
        <v>藤居将隆</v>
      </c>
      <c r="H398" s="177" t="str">
        <f>$B$433</f>
        <v>高瀬</v>
      </c>
      <c r="I398" s="177" t="s">
        <v>34</v>
      </c>
      <c r="J398" s="179">
        <v>1991</v>
      </c>
      <c r="K398" s="175">
        <f t="shared" si="45"/>
        <v>28</v>
      </c>
      <c r="L398" s="170" t="str">
        <f>IF(G398="","",IF(COUNTIF($G$3:$G$602,G398)&gt;1,"2重登録","OK"))</f>
        <v>OK</v>
      </c>
      <c r="M398" s="172" t="s">
        <v>35</v>
      </c>
    </row>
    <row r="399" spans="1:26" customFormat="1" ht="12.75" customHeight="1">
      <c r="A399" s="169" t="s">
        <v>386</v>
      </c>
      <c r="B399" s="172" t="s">
        <v>1165</v>
      </c>
      <c r="C399" s="172" t="s">
        <v>1166</v>
      </c>
      <c r="D399" s="169" t="str">
        <f t="shared" si="43"/>
        <v>TDC</v>
      </c>
      <c r="E399" s="169"/>
      <c r="F399" s="170" t="str">
        <f t="shared" si="40"/>
        <v>て２２</v>
      </c>
      <c r="G399" s="169" t="str">
        <f t="shared" si="41"/>
        <v>楠瀬正雄</v>
      </c>
      <c r="H399" s="177" t="str">
        <f>$B$433</f>
        <v>高瀬</v>
      </c>
      <c r="I399" s="177" t="s">
        <v>34</v>
      </c>
      <c r="J399" s="179">
        <v>1991</v>
      </c>
      <c r="K399" s="175">
        <f t="shared" si="45"/>
        <v>28</v>
      </c>
      <c r="L399" s="170" t="str">
        <f>IF(G399="","",IF(COUNTIF($G$3:$G$602,G399)&gt;1,"2重登録","OK"))</f>
        <v>OK</v>
      </c>
      <c r="M399" s="172" t="s">
        <v>35</v>
      </c>
    </row>
    <row r="400" spans="1:26" customFormat="1" ht="12.75" customHeight="1">
      <c r="A400" s="169"/>
      <c r="B400" s="172"/>
      <c r="C400" s="172"/>
      <c r="D400" s="169"/>
      <c r="E400" s="169"/>
      <c r="F400" s="170"/>
      <c r="G400" s="169"/>
      <c r="H400" s="177"/>
      <c r="I400" s="177"/>
      <c r="J400" s="179"/>
      <c r="K400" s="175"/>
      <c r="L400" s="170"/>
      <c r="M400" s="172"/>
      <c r="N400" s="169"/>
      <c r="O400" s="169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</row>
    <row r="401" spans="1:26" customFormat="1" ht="12.75" customHeight="1">
      <c r="A401" s="169"/>
      <c r="B401" s="172"/>
      <c r="C401" s="172"/>
      <c r="D401" s="169"/>
      <c r="E401" s="169"/>
      <c r="F401" s="170"/>
      <c r="G401" s="169"/>
      <c r="H401" s="177"/>
      <c r="I401" s="177"/>
      <c r="J401" s="179"/>
      <c r="K401" s="175"/>
      <c r="L401" s="170"/>
      <c r="M401" s="172"/>
      <c r="N401" s="169"/>
      <c r="O401" s="169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</row>
    <row r="402" spans="1:26">
      <c r="B402" s="79"/>
      <c r="C402" s="79"/>
      <c r="F402" s="67"/>
      <c r="I402" s="100"/>
      <c r="J402" s="76"/>
      <c r="K402" s="74"/>
      <c r="L402" s="170" t="str">
        <f>IF(G402="","",IF(COUNTIF($G$5:$G$529,G402)&gt;1,"2重登録","OK"))</f>
        <v/>
      </c>
      <c r="M402" s="122"/>
    </row>
    <row r="403" spans="1:26" s="180" customFormat="1">
      <c r="B403" s="1047" t="s">
        <v>1167</v>
      </c>
      <c r="C403" s="1047"/>
      <c r="D403" s="1047" t="s">
        <v>1168</v>
      </c>
      <c r="E403" s="1047"/>
      <c r="F403" s="1047"/>
      <c r="G403" s="1047"/>
      <c r="J403" s="205"/>
      <c r="L403" s="170" t="str">
        <f>IF(G403="","",IF(COUNTIF($G$5:$G$529,G403)&gt;1,"2重登録","OK"))</f>
        <v/>
      </c>
    </row>
    <row r="404" spans="1:26" s="180" customFormat="1">
      <c r="B404" s="1047"/>
      <c r="C404" s="1047"/>
      <c r="D404" s="1047"/>
      <c r="E404" s="1047"/>
      <c r="F404" s="1047"/>
      <c r="G404" s="1047"/>
      <c r="J404" s="205"/>
      <c r="L404" s="170" t="str">
        <f>IF(G404="","",IF(COUNTIF($G$5:$G$529,G404)&gt;1,"2重登録","OK"))</f>
        <v/>
      </c>
    </row>
    <row r="405" spans="1:26" s="180" customFormat="1">
      <c r="A405" s="103"/>
      <c r="B405" s="103" t="s">
        <v>396</v>
      </c>
      <c r="C405" s="103"/>
      <c r="D405" s="65"/>
      <c r="E405" s="103"/>
      <c r="F405" s="181"/>
      <c r="G405" s="56" t="s">
        <v>30</v>
      </c>
      <c r="H405" s="56" t="s">
        <v>31</v>
      </c>
      <c r="I405" s="103"/>
      <c r="J405" s="182"/>
      <c r="K405" s="168"/>
      <c r="L405" s="170"/>
      <c r="M405" s="65"/>
      <c r="N405" s="56"/>
      <c r="O405" s="56"/>
    </row>
    <row r="406" spans="1:26" s="180" customFormat="1">
      <c r="A406" s="103"/>
      <c r="B406" s="1048" t="s">
        <v>397</v>
      </c>
      <c r="C406" s="1048"/>
      <c r="D406" s="65"/>
      <c r="E406" s="103"/>
      <c r="F406" s="181">
        <f t="shared" ref="F406:F455" si="46">A406</f>
        <v>0</v>
      </c>
      <c r="G406" s="171">
        <f>COUNTIF($M$407:$M$453,"東近江市")</f>
        <v>5</v>
      </c>
      <c r="H406" s="183">
        <v>0.10630000000000001</v>
      </c>
      <c r="I406" s="103"/>
      <c r="J406" s="182"/>
      <c r="K406" s="168"/>
      <c r="L406" s="170"/>
      <c r="M406" s="65"/>
    </row>
    <row r="407" spans="1:26" s="180" customFormat="1">
      <c r="A407" s="87" t="s">
        <v>735</v>
      </c>
      <c r="B407" s="180" t="s">
        <v>511</v>
      </c>
      <c r="C407" s="180" t="s">
        <v>512</v>
      </c>
      <c r="D407" s="103" t="s">
        <v>396</v>
      </c>
      <c r="F407" s="181" t="str">
        <f t="shared" si="46"/>
        <v>う０１</v>
      </c>
      <c r="G407" s="180" t="str">
        <f t="shared" ref="G407:G419" si="47">B407&amp;C407</f>
        <v>石岡良典</v>
      </c>
      <c r="H407" s="103" t="s">
        <v>506</v>
      </c>
      <c r="I407" s="103" t="s">
        <v>467</v>
      </c>
      <c r="J407" s="205">
        <v>1978</v>
      </c>
      <c r="K407" s="168">
        <f t="shared" ref="K407:K455" si="48">2019-J407</f>
        <v>41</v>
      </c>
      <c r="L407" s="170" t="str">
        <f t="shared" ref="L407:L453" si="49">IF(G407="","",IF(COUNTIF($G$5:$G$529,G407)&gt;1,"2重登録","OK"))</f>
        <v>OK</v>
      </c>
      <c r="M407" s="180" t="s">
        <v>42</v>
      </c>
    </row>
    <row r="408" spans="1:26" s="180" customFormat="1">
      <c r="A408" s="87" t="s">
        <v>1169</v>
      </c>
      <c r="B408" s="180" t="s">
        <v>736</v>
      </c>
      <c r="C408" s="180" t="s">
        <v>737</v>
      </c>
      <c r="D408" s="103" t="s">
        <v>396</v>
      </c>
      <c r="F408" s="181" t="str">
        <f t="shared" si="46"/>
        <v>う０２</v>
      </c>
      <c r="G408" s="65" t="str">
        <f t="shared" si="47"/>
        <v>小倉俊郎</v>
      </c>
      <c r="H408" s="103" t="s">
        <v>506</v>
      </c>
      <c r="I408" s="103" t="s">
        <v>467</v>
      </c>
      <c r="J408" s="205">
        <v>1959</v>
      </c>
      <c r="K408" s="168">
        <f t="shared" si="48"/>
        <v>60</v>
      </c>
      <c r="L408" s="170" t="str">
        <f t="shared" si="49"/>
        <v>OK</v>
      </c>
      <c r="M408" s="184" t="s">
        <v>459</v>
      </c>
      <c r="N408" s="86"/>
      <c r="O408" s="86"/>
      <c r="P408" s="86"/>
      <c r="Q408" s="86"/>
      <c r="R408" s="86"/>
      <c r="S408" s="86"/>
      <c r="T408" s="86"/>
    </row>
    <row r="409" spans="1:26" s="180" customFormat="1" ht="14.25">
      <c r="A409" s="87" t="s">
        <v>400</v>
      </c>
      <c r="B409" s="185" t="s">
        <v>738</v>
      </c>
      <c r="C409" s="185" t="s">
        <v>739</v>
      </c>
      <c r="D409" s="103" t="s">
        <v>396</v>
      </c>
      <c r="E409" s="87"/>
      <c r="F409" s="181" t="str">
        <f t="shared" si="46"/>
        <v>う０３</v>
      </c>
      <c r="G409" s="180" t="str">
        <f t="shared" si="47"/>
        <v>片岡一寿</v>
      </c>
      <c r="H409" s="103" t="s">
        <v>506</v>
      </c>
      <c r="I409" s="103" t="s">
        <v>34</v>
      </c>
      <c r="J409" s="186">
        <v>1971</v>
      </c>
      <c r="K409" s="168">
        <f t="shared" si="48"/>
        <v>48</v>
      </c>
      <c r="L409" s="170" t="str">
        <f t="shared" si="49"/>
        <v>OK</v>
      </c>
      <c r="M409" s="187" t="s">
        <v>459</v>
      </c>
    </row>
    <row r="410" spans="1:26" s="180" customFormat="1" ht="14.25">
      <c r="A410" s="87" t="s">
        <v>401</v>
      </c>
      <c r="B410" s="185" t="s">
        <v>738</v>
      </c>
      <c r="C410" s="185" t="s">
        <v>740</v>
      </c>
      <c r="D410" s="103" t="s">
        <v>396</v>
      </c>
      <c r="E410" s="87"/>
      <c r="F410" s="181" t="str">
        <f t="shared" si="46"/>
        <v>う０４</v>
      </c>
      <c r="G410" s="180" t="str">
        <f t="shared" si="47"/>
        <v>片岡凛耶</v>
      </c>
      <c r="H410" s="103" t="s">
        <v>506</v>
      </c>
      <c r="I410" s="103" t="s">
        <v>34</v>
      </c>
      <c r="J410" s="186">
        <v>1999</v>
      </c>
      <c r="K410" s="168">
        <f t="shared" si="48"/>
        <v>20</v>
      </c>
      <c r="L410" s="170" t="str">
        <f t="shared" si="49"/>
        <v>OK</v>
      </c>
      <c r="M410" s="187" t="s">
        <v>741</v>
      </c>
      <c r="N410" s="86"/>
      <c r="O410" s="86"/>
      <c r="P410" s="86"/>
      <c r="Q410" s="86"/>
      <c r="R410" s="86"/>
      <c r="S410" s="86"/>
      <c r="T410" s="86"/>
    </row>
    <row r="411" spans="1:26" s="180" customFormat="1" ht="14.25">
      <c r="A411" s="87" t="s">
        <v>402</v>
      </c>
      <c r="B411" s="185" t="s">
        <v>742</v>
      </c>
      <c r="C411" s="185" t="s">
        <v>743</v>
      </c>
      <c r="D411" s="103" t="s">
        <v>396</v>
      </c>
      <c r="E411" s="87"/>
      <c r="F411" s="181" t="str">
        <f t="shared" si="46"/>
        <v>う０５</v>
      </c>
      <c r="G411" s="180" t="str">
        <f t="shared" si="47"/>
        <v>片岡  大</v>
      </c>
      <c r="H411" s="103" t="s">
        <v>506</v>
      </c>
      <c r="I411" s="103" t="s">
        <v>34</v>
      </c>
      <c r="J411" s="186">
        <v>1969</v>
      </c>
      <c r="K411" s="168">
        <f t="shared" si="48"/>
        <v>50</v>
      </c>
      <c r="L411" s="170" t="str">
        <f t="shared" si="49"/>
        <v>OK</v>
      </c>
      <c r="M411" s="187" t="s">
        <v>741</v>
      </c>
      <c r="N411" s="86"/>
      <c r="O411" s="86"/>
      <c r="P411" s="86"/>
      <c r="Q411" s="86"/>
      <c r="R411" s="86"/>
      <c r="S411" s="86"/>
      <c r="T411" s="86"/>
    </row>
    <row r="412" spans="1:26" s="180" customFormat="1" ht="14.25">
      <c r="A412" s="87" t="s">
        <v>403</v>
      </c>
      <c r="B412" s="185" t="s">
        <v>744</v>
      </c>
      <c r="C412" s="185" t="s">
        <v>745</v>
      </c>
      <c r="D412" s="103" t="s">
        <v>396</v>
      </c>
      <c r="E412" s="87"/>
      <c r="F412" s="181" t="str">
        <f t="shared" si="46"/>
        <v>う０６</v>
      </c>
      <c r="G412" s="180" t="str">
        <f t="shared" si="47"/>
        <v>亀井雅嗣</v>
      </c>
      <c r="H412" s="103" t="s">
        <v>506</v>
      </c>
      <c r="I412" s="103" t="s">
        <v>34</v>
      </c>
      <c r="J412" s="186">
        <v>1970</v>
      </c>
      <c r="K412" s="168">
        <f t="shared" si="48"/>
        <v>49</v>
      </c>
      <c r="L412" s="170" t="str">
        <f t="shared" si="49"/>
        <v>OK</v>
      </c>
      <c r="M412" s="187" t="s">
        <v>483</v>
      </c>
      <c r="N412" s="86"/>
      <c r="O412" s="86"/>
      <c r="P412" s="86"/>
      <c r="Q412" s="86"/>
      <c r="R412" s="86"/>
      <c r="S412" s="86"/>
      <c r="T412" s="86"/>
    </row>
    <row r="413" spans="1:26" s="180" customFormat="1" ht="14.25">
      <c r="A413" s="87" t="s">
        <v>404</v>
      </c>
      <c r="B413" s="185" t="s">
        <v>744</v>
      </c>
      <c r="C413" s="185" t="s">
        <v>746</v>
      </c>
      <c r="D413" s="103" t="s">
        <v>396</v>
      </c>
      <c r="E413" s="87" t="s">
        <v>148</v>
      </c>
      <c r="F413" s="181" t="str">
        <f t="shared" si="46"/>
        <v>う０７</v>
      </c>
      <c r="G413" s="180" t="str">
        <f t="shared" si="47"/>
        <v>亀井皓太</v>
      </c>
      <c r="H413" s="103" t="s">
        <v>506</v>
      </c>
      <c r="I413" s="103" t="s">
        <v>34</v>
      </c>
      <c r="J413" s="186">
        <v>2003</v>
      </c>
      <c r="K413" s="168">
        <f t="shared" si="48"/>
        <v>16</v>
      </c>
      <c r="L413" s="170" t="str">
        <f t="shared" si="49"/>
        <v>OK</v>
      </c>
      <c r="M413" s="187" t="s">
        <v>483</v>
      </c>
    </row>
    <row r="414" spans="1:26" s="180" customFormat="1">
      <c r="A414" s="87" t="s">
        <v>405</v>
      </c>
      <c r="B414" s="188" t="s">
        <v>747</v>
      </c>
      <c r="C414" s="188" t="s">
        <v>748</v>
      </c>
      <c r="D414" s="103" t="s">
        <v>396</v>
      </c>
      <c r="F414" s="181" t="str">
        <f t="shared" si="46"/>
        <v>う０８</v>
      </c>
      <c r="G414" s="65" t="str">
        <f t="shared" si="47"/>
        <v>神田圭右</v>
      </c>
      <c r="H414" s="103" t="s">
        <v>506</v>
      </c>
      <c r="I414" s="180" t="s">
        <v>34</v>
      </c>
      <c r="J414" s="205">
        <v>1991</v>
      </c>
      <c r="K414" s="168">
        <f t="shared" si="48"/>
        <v>28</v>
      </c>
      <c r="L414" s="170" t="str">
        <f t="shared" si="49"/>
        <v>OK</v>
      </c>
      <c r="M414" s="187" t="s">
        <v>749</v>
      </c>
    </row>
    <row r="415" spans="1:26" s="180" customFormat="1">
      <c r="A415" s="87" t="s">
        <v>406</v>
      </c>
      <c r="B415" s="180" t="s">
        <v>513</v>
      </c>
      <c r="C415" s="180" t="s">
        <v>514</v>
      </c>
      <c r="D415" s="103" t="s">
        <v>396</v>
      </c>
      <c r="F415" s="181" t="str">
        <f t="shared" si="46"/>
        <v>う０９</v>
      </c>
      <c r="G415" s="65" t="str">
        <f t="shared" si="47"/>
        <v>北野智尋</v>
      </c>
      <c r="H415" s="103" t="s">
        <v>506</v>
      </c>
      <c r="I415" s="103" t="s">
        <v>467</v>
      </c>
      <c r="J415" s="205">
        <v>1973</v>
      </c>
      <c r="K415" s="168">
        <f t="shared" si="48"/>
        <v>46</v>
      </c>
      <c r="L415" s="170" t="str">
        <f t="shared" si="49"/>
        <v>OK</v>
      </c>
      <c r="M415" s="180" t="s">
        <v>459</v>
      </c>
    </row>
    <row r="416" spans="1:26" s="86" customFormat="1" ht="14.25">
      <c r="A416" s="87" t="s">
        <v>407</v>
      </c>
      <c r="B416" s="189" t="s">
        <v>750</v>
      </c>
      <c r="C416" s="189" t="s">
        <v>1170</v>
      </c>
      <c r="D416" s="103" t="s">
        <v>396</v>
      </c>
      <c r="E416" s="56"/>
      <c r="F416" s="181" t="str">
        <f t="shared" si="46"/>
        <v>う１０</v>
      </c>
      <c r="G416" s="180" t="str">
        <f t="shared" si="47"/>
        <v>木下進</v>
      </c>
      <c r="H416" s="103" t="s">
        <v>506</v>
      </c>
      <c r="I416" s="103" t="s">
        <v>34</v>
      </c>
      <c r="J416" s="186">
        <v>1950</v>
      </c>
      <c r="K416" s="168">
        <f t="shared" si="48"/>
        <v>69</v>
      </c>
      <c r="L416" s="170" t="str">
        <f t="shared" si="49"/>
        <v>OK</v>
      </c>
      <c r="M416" s="187" t="s">
        <v>751</v>
      </c>
      <c r="N416" s="180"/>
      <c r="O416" s="180"/>
      <c r="P416" s="180"/>
      <c r="Q416" s="180"/>
      <c r="R416" s="180"/>
      <c r="S416" s="180"/>
      <c r="T416" s="180"/>
    </row>
    <row r="417" spans="1:20" s="180" customFormat="1">
      <c r="A417" s="87" t="s">
        <v>408</v>
      </c>
      <c r="B417" s="180" t="s">
        <v>516</v>
      </c>
      <c r="C417" s="180" t="s">
        <v>517</v>
      </c>
      <c r="D417" s="103" t="s">
        <v>396</v>
      </c>
      <c r="F417" s="181" t="str">
        <f t="shared" si="46"/>
        <v>う１１</v>
      </c>
      <c r="G417" s="65" t="str">
        <f t="shared" si="47"/>
        <v>木森厚志</v>
      </c>
      <c r="H417" s="103" t="s">
        <v>506</v>
      </c>
      <c r="I417" s="103" t="s">
        <v>467</v>
      </c>
      <c r="J417" s="205">
        <v>1961</v>
      </c>
      <c r="K417" s="168">
        <f t="shared" si="48"/>
        <v>58</v>
      </c>
      <c r="L417" s="170" t="str">
        <f t="shared" si="49"/>
        <v>OK</v>
      </c>
      <c r="M417" s="180" t="s">
        <v>459</v>
      </c>
    </row>
    <row r="418" spans="1:20" s="180" customFormat="1">
      <c r="A418" s="87" t="s">
        <v>409</v>
      </c>
      <c r="B418" s="189" t="s">
        <v>752</v>
      </c>
      <c r="C418" s="188" t="s">
        <v>753</v>
      </c>
      <c r="D418" s="103" t="s">
        <v>396</v>
      </c>
      <c r="E418" s="188"/>
      <c r="F418" s="181" t="str">
        <f t="shared" si="46"/>
        <v>う１２</v>
      </c>
      <c r="G418" s="180" t="str">
        <f t="shared" si="47"/>
        <v>久保田勉</v>
      </c>
      <c r="H418" s="103" t="s">
        <v>506</v>
      </c>
      <c r="I418" s="190" t="s">
        <v>467</v>
      </c>
      <c r="J418" s="57">
        <v>1967</v>
      </c>
      <c r="K418" s="168">
        <f t="shared" si="48"/>
        <v>52</v>
      </c>
      <c r="L418" s="170" t="str">
        <f t="shared" si="49"/>
        <v>OK</v>
      </c>
      <c r="M418" s="187" t="s">
        <v>515</v>
      </c>
    </row>
    <row r="419" spans="1:20" s="180" customFormat="1">
      <c r="A419" s="87" t="s">
        <v>410</v>
      </c>
      <c r="B419" s="112" t="s">
        <v>754</v>
      </c>
      <c r="C419" s="112" t="s">
        <v>755</v>
      </c>
      <c r="D419" s="103" t="s">
        <v>396</v>
      </c>
      <c r="E419" s="55"/>
      <c r="F419" s="181" t="str">
        <f t="shared" si="46"/>
        <v>う１３</v>
      </c>
      <c r="G419" s="65" t="str">
        <f t="shared" si="47"/>
        <v>稙田優也</v>
      </c>
      <c r="H419" s="103" t="s">
        <v>506</v>
      </c>
      <c r="I419" s="65" t="s">
        <v>34</v>
      </c>
      <c r="J419" s="66">
        <v>1982</v>
      </c>
      <c r="K419" s="168">
        <f t="shared" si="48"/>
        <v>37</v>
      </c>
      <c r="L419" s="170" t="str">
        <f t="shared" si="49"/>
        <v>OK</v>
      </c>
      <c r="M419" s="103" t="s">
        <v>483</v>
      </c>
    </row>
    <row r="420" spans="1:20" s="180" customFormat="1">
      <c r="A420" s="87" t="s">
        <v>412</v>
      </c>
      <c r="B420" s="189" t="s">
        <v>1171</v>
      </c>
      <c r="C420" s="180" t="s">
        <v>496</v>
      </c>
      <c r="D420" s="103" t="s">
        <v>396</v>
      </c>
      <c r="F420" s="181" t="str">
        <f t="shared" si="46"/>
        <v>う１４</v>
      </c>
      <c r="G420" s="180" t="s">
        <v>1172</v>
      </c>
      <c r="H420" s="103" t="s">
        <v>506</v>
      </c>
      <c r="I420" s="190" t="s">
        <v>467</v>
      </c>
      <c r="J420" s="205">
        <v>1987</v>
      </c>
      <c r="K420" s="168">
        <f t="shared" si="48"/>
        <v>32</v>
      </c>
      <c r="L420" s="170" t="str">
        <f t="shared" si="49"/>
        <v>OK</v>
      </c>
      <c r="M420" s="187" t="s">
        <v>501</v>
      </c>
    </row>
    <row r="421" spans="1:20" s="180" customFormat="1" ht="14.25">
      <c r="A421" s="87" t="s">
        <v>414</v>
      </c>
      <c r="B421" s="185" t="s">
        <v>756</v>
      </c>
      <c r="C421" s="185" t="s">
        <v>757</v>
      </c>
      <c r="D421" s="103" t="s">
        <v>396</v>
      </c>
      <c r="E421" s="87"/>
      <c r="F421" s="181" t="str">
        <f t="shared" si="46"/>
        <v>う１５</v>
      </c>
      <c r="G421" s="180" t="str">
        <f t="shared" ref="G421:G455" si="50">B421&amp;C421</f>
        <v>竹田圭佑</v>
      </c>
      <c r="H421" s="103" t="s">
        <v>506</v>
      </c>
      <c r="I421" s="103" t="s">
        <v>34</v>
      </c>
      <c r="J421" s="186">
        <v>1982</v>
      </c>
      <c r="K421" s="168">
        <f t="shared" si="48"/>
        <v>37</v>
      </c>
      <c r="L421" s="170" t="str">
        <f t="shared" si="49"/>
        <v>OK</v>
      </c>
      <c r="M421" s="187" t="s">
        <v>539</v>
      </c>
      <c r="N421" s="86"/>
      <c r="O421" s="86"/>
      <c r="P421" s="86"/>
      <c r="Q421" s="86"/>
      <c r="R421" s="86"/>
      <c r="S421" s="86"/>
      <c r="T421" s="86"/>
    </row>
    <row r="422" spans="1:20" s="180" customFormat="1">
      <c r="A422" s="87" t="s">
        <v>417</v>
      </c>
      <c r="B422" s="180" t="s">
        <v>1173</v>
      </c>
      <c r="C422" s="180" t="s">
        <v>604</v>
      </c>
      <c r="D422" s="103" t="s">
        <v>396</v>
      </c>
      <c r="E422" s="65"/>
      <c r="F422" s="181" t="str">
        <f t="shared" si="46"/>
        <v>う１６</v>
      </c>
      <c r="G422" s="65" t="str">
        <f t="shared" si="50"/>
        <v>堤内昭仁</v>
      </c>
      <c r="H422" s="103" t="s">
        <v>506</v>
      </c>
      <c r="I422" s="65" t="s">
        <v>34</v>
      </c>
      <c r="J422" s="66">
        <v>1977</v>
      </c>
      <c r="K422" s="168">
        <f t="shared" si="48"/>
        <v>42</v>
      </c>
      <c r="L422" s="170" t="str">
        <f t="shared" si="49"/>
        <v>OK</v>
      </c>
      <c r="M422" s="65" t="s">
        <v>501</v>
      </c>
    </row>
    <row r="423" spans="1:20" s="180" customFormat="1">
      <c r="A423" s="87" t="s">
        <v>418</v>
      </c>
      <c r="B423" s="180" t="s">
        <v>758</v>
      </c>
      <c r="C423" s="180" t="s">
        <v>759</v>
      </c>
      <c r="D423" s="103" t="s">
        <v>396</v>
      </c>
      <c r="F423" s="181" t="str">
        <f t="shared" si="46"/>
        <v>う１７</v>
      </c>
      <c r="G423" s="180" t="str">
        <f t="shared" si="50"/>
        <v>中田富憲</v>
      </c>
      <c r="H423" s="103" t="s">
        <v>506</v>
      </c>
      <c r="I423" s="103" t="s">
        <v>467</v>
      </c>
      <c r="J423" s="205">
        <v>1961</v>
      </c>
      <c r="K423" s="168">
        <f t="shared" si="48"/>
        <v>58</v>
      </c>
      <c r="L423" s="170" t="str">
        <f t="shared" si="49"/>
        <v>OK</v>
      </c>
      <c r="M423" s="58" t="s">
        <v>459</v>
      </c>
    </row>
    <row r="424" spans="1:20" s="180" customFormat="1">
      <c r="A424" s="87" t="s">
        <v>419</v>
      </c>
      <c r="B424" s="180" t="s">
        <v>509</v>
      </c>
      <c r="C424" s="180" t="s">
        <v>510</v>
      </c>
      <c r="D424" s="103" t="s">
        <v>396</v>
      </c>
      <c r="F424" s="181" t="str">
        <f t="shared" si="46"/>
        <v>う１８</v>
      </c>
      <c r="G424" s="65" t="str">
        <f t="shared" si="50"/>
        <v>深田健太郎</v>
      </c>
      <c r="H424" s="103" t="s">
        <v>506</v>
      </c>
      <c r="I424" s="103" t="s">
        <v>467</v>
      </c>
      <c r="J424" s="205">
        <v>1997</v>
      </c>
      <c r="K424" s="168">
        <f t="shared" si="48"/>
        <v>22</v>
      </c>
      <c r="L424" s="170" t="str">
        <f t="shared" si="49"/>
        <v>OK</v>
      </c>
      <c r="M424" s="187" t="s">
        <v>468</v>
      </c>
    </row>
    <row r="425" spans="1:20" s="180" customFormat="1">
      <c r="A425" s="87" t="s">
        <v>420</v>
      </c>
      <c r="B425" s="180" t="s">
        <v>760</v>
      </c>
      <c r="C425" s="180" t="s">
        <v>761</v>
      </c>
      <c r="D425" s="103" t="s">
        <v>396</v>
      </c>
      <c r="F425" s="181" t="str">
        <f t="shared" si="46"/>
        <v>う１９</v>
      </c>
      <c r="G425" s="65" t="str">
        <f t="shared" si="50"/>
        <v>松野航平</v>
      </c>
      <c r="H425" s="103" t="s">
        <v>506</v>
      </c>
      <c r="I425" s="103" t="s">
        <v>467</v>
      </c>
      <c r="J425" s="205">
        <v>1990</v>
      </c>
      <c r="K425" s="168">
        <f t="shared" si="48"/>
        <v>29</v>
      </c>
      <c r="L425" s="170" t="str">
        <f t="shared" si="49"/>
        <v>OK</v>
      </c>
      <c r="M425" s="187" t="s">
        <v>671</v>
      </c>
    </row>
    <row r="426" spans="1:20" s="180" customFormat="1">
      <c r="A426" s="87" t="s">
        <v>421</v>
      </c>
      <c r="B426" s="180" t="s">
        <v>1174</v>
      </c>
      <c r="C426" s="180" t="s">
        <v>1175</v>
      </c>
      <c r="D426" s="103" t="s">
        <v>396</v>
      </c>
      <c r="F426" s="181" t="str">
        <f t="shared" si="46"/>
        <v>う２０</v>
      </c>
      <c r="G426" s="65" t="str">
        <f t="shared" si="50"/>
        <v>峰　祥靖</v>
      </c>
      <c r="H426" s="103" t="s">
        <v>506</v>
      </c>
      <c r="I426" s="103" t="s">
        <v>467</v>
      </c>
      <c r="J426" s="205">
        <v>1975</v>
      </c>
      <c r="K426" s="168">
        <f t="shared" si="48"/>
        <v>44</v>
      </c>
      <c r="L426" s="170" t="str">
        <f t="shared" si="49"/>
        <v>OK</v>
      </c>
      <c r="M426" s="180" t="s">
        <v>515</v>
      </c>
    </row>
    <row r="427" spans="1:20" s="180" customFormat="1">
      <c r="A427" s="87" t="s">
        <v>422</v>
      </c>
      <c r="B427" s="189" t="s">
        <v>1176</v>
      </c>
      <c r="C427" s="189" t="s">
        <v>762</v>
      </c>
      <c r="D427" s="103" t="s">
        <v>396</v>
      </c>
      <c r="F427" s="181" t="str">
        <f t="shared" si="46"/>
        <v>う２１</v>
      </c>
      <c r="G427" s="180" t="str">
        <f t="shared" si="50"/>
        <v>森健一</v>
      </c>
      <c r="H427" s="103" t="s">
        <v>506</v>
      </c>
      <c r="I427" s="190" t="s">
        <v>467</v>
      </c>
      <c r="J427" s="205">
        <v>1971</v>
      </c>
      <c r="K427" s="168">
        <f t="shared" si="48"/>
        <v>48</v>
      </c>
      <c r="L427" s="170" t="str">
        <f t="shared" si="49"/>
        <v>OK</v>
      </c>
      <c r="M427" s="58" t="s">
        <v>459</v>
      </c>
    </row>
    <row r="428" spans="1:20" s="180" customFormat="1" ht="14.25">
      <c r="A428" s="87" t="s">
        <v>423</v>
      </c>
      <c r="B428" s="185" t="s">
        <v>481</v>
      </c>
      <c r="C428" s="185" t="s">
        <v>763</v>
      </c>
      <c r="D428" s="103" t="s">
        <v>396</v>
      </c>
      <c r="E428" s="87"/>
      <c r="F428" s="181" t="str">
        <f t="shared" si="46"/>
        <v>う２２</v>
      </c>
      <c r="G428" s="180" t="str">
        <f t="shared" si="50"/>
        <v>山本昌紀</v>
      </c>
      <c r="H428" s="103" t="s">
        <v>506</v>
      </c>
      <c r="I428" s="103" t="s">
        <v>34</v>
      </c>
      <c r="J428" s="186">
        <v>1970</v>
      </c>
      <c r="K428" s="168">
        <f t="shared" si="48"/>
        <v>49</v>
      </c>
      <c r="L428" s="170" t="str">
        <f t="shared" si="49"/>
        <v>OK</v>
      </c>
      <c r="M428" s="187" t="s">
        <v>617</v>
      </c>
    </row>
    <row r="429" spans="1:20" s="86" customFormat="1" ht="14.25">
      <c r="A429" s="87" t="s">
        <v>424</v>
      </c>
      <c r="B429" s="185" t="s">
        <v>481</v>
      </c>
      <c r="C429" s="185" t="s">
        <v>764</v>
      </c>
      <c r="D429" s="103" t="s">
        <v>396</v>
      </c>
      <c r="E429" s="87"/>
      <c r="F429" s="181" t="str">
        <f t="shared" si="46"/>
        <v>う２３</v>
      </c>
      <c r="G429" s="180" t="str">
        <f t="shared" si="50"/>
        <v>山本浩之</v>
      </c>
      <c r="H429" s="103" t="s">
        <v>506</v>
      </c>
      <c r="I429" s="103" t="s">
        <v>34</v>
      </c>
      <c r="J429" s="186">
        <v>1967</v>
      </c>
      <c r="K429" s="168">
        <f t="shared" si="48"/>
        <v>52</v>
      </c>
      <c r="L429" s="170" t="str">
        <f t="shared" si="49"/>
        <v>OK</v>
      </c>
      <c r="M429" s="187" t="s">
        <v>617</v>
      </c>
      <c r="N429" s="180"/>
      <c r="O429" s="180"/>
      <c r="P429" s="180"/>
      <c r="Q429" s="180"/>
      <c r="R429" s="180"/>
      <c r="S429" s="180"/>
      <c r="T429" s="180"/>
    </row>
    <row r="430" spans="1:20" s="86" customFormat="1">
      <c r="A430" s="87" t="s">
        <v>425</v>
      </c>
      <c r="B430" s="56" t="s">
        <v>690</v>
      </c>
      <c r="C430" s="56" t="s">
        <v>1177</v>
      </c>
      <c r="D430" s="103" t="s">
        <v>396</v>
      </c>
      <c r="E430" s="87"/>
      <c r="F430" s="181" t="str">
        <f t="shared" si="46"/>
        <v>う２４</v>
      </c>
      <c r="G430" s="180" t="str">
        <f t="shared" si="50"/>
        <v>吉村淳</v>
      </c>
      <c r="H430" s="103" t="s">
        <v>506</v>
      </c>
      <c r="I430" s="190" t="s">
        <v>34</v>
      </c>
      <c r="J430" s="59">
        <v>1976</v>
      </c>
      <c r="K430" s="168">
        <f t="shared" si="48"/>
        <v>43</v>
      </c>
      <c r="L430" s="170" t="str">
        <f t="shared" si="49"/>
        <v>OK</v>
      </c>
      <c r="M430" s="187" t="s">
        <v>625</v>
      </c>
      <c r="N430" s="180"/>
      <c r="O430" s="180"/>
      <c r="P430" s="180"/>
      <c r="Q430" s="180"/>
      <c r="R430" s="180"/>
      <c r="S430" s="180"/>
      <c r="T430" s="180"/>
    </row>
    <row r="431" spans="1:20" s="180" customFormat="1">
      <c r="A431" s="87" t="s">
        <v>426</v>
      </c>
      <c r="B431" s="65" t="s">
        <v>398</v>
      </c>
      <c r="C431" s="65" t="s">
        <v>399</v>
      </c>
      <c r="D431" s="103" t="s">
        <v>396</v>
      </c>
      <c r="E431" s="65"/>
      <c r="F431" s="181" t="str">
        <f t="shared" si="46"/>
        <v>う２５</v>
      </c>
      <c r="G431" s="65" t="str">
        <f t="shared" si="50"/>
        <v>井内一博</v>
      </c>
      <c r="H431" s="103" t="s">
        <v>506</v>
      </c>
      <c r="I431" s="65" t="s">
        <v>34</v>
      </c>
      <c r="J431" s="66">
        <v>1976</v>
      </c>
      <c r="K431" s="168">
        <f t="shared" si="48"/>
        <v>43</v>
      </c>
      <c r="L431" s="170" t="str">
        <f t="shared" si="49"/>
        <v>OK</v>
      </c>
      <c r="M431" s="65" t="s">
        <v>476</v>
      </c>
    </row>
    <row r="432" spans="1:20" s="180" customFormat="1">
      <c r="A432" s="87" t="s">
        <v>427</v>
      </c>
      <c r="B432" s="69" t="s">
        <v>765</v>
      </c>
      <c r="C432" s="69" t="s">
        <v>766</v>
      </c>
      <c r="D432" s="103" t="s">
        <v>396</v>
      </c>
      <c r="E432" s="65"/>
      <c r="F432" s="181" t="str">
        <f t="shared" si="46"/>
        <v>う２６</v>
      </c>
      <c r="G432" s="65" t="str">
        <f t="shared" si="50"/>
        <v>舘形和典</v>
      </c>
      <c r="H432" s="103" t="s">
        <v>506</v>
      </c>
      <c r="I432" s="65" t="s">
        <v>34</v>
      </c>
      <c r="J432" s="66">
        <v>1985</v>
      </c>
      <c r="K432" s="168">
        <f t="shared" si="48"/>
        <v>34</v>
      </c>
      <c r="L432" s="170" t="str">
        <f t="shared" si="49"/>
        <v>OK</v>
      </c>
      <c r="M432" s="65" t="s">
        <v>476</v>
      </c>
    </row>
    <row r="433" spans="1:13" s="180" customFormat="1" ht="14.25">
      <c r="A433" s="87" t="s">
        <v>428</v>
      </c>
      <c r="B433" s="60" t="s">
        <v>26</v>
      </c>
      <c r="C433" s="60" t="s">
        <v>413</v>
      </c>
      <c r="D433" s="103" t="s">
        <v>396</v>
      </c>
      <c r="E433" s="60"/>
      <c r="F433" s="181" t="str">
        <f t="shared" si="46"/>
        <v>う２７</v>
      </c>
      <c r="G433" s="180" t="str">
        <f t="shared" si="50"/>
        <v>高瀬眞志</v>
      </c>
      <c r="H433" s="103" t="s">
        <v>506</v>
      </c>
      <c r="I433" s="103" t="s">
        <v>34</v>
      </c>
      <c r="J433" s="191">
        <v>1959</v>
      </c>
      <c r="K433" s="168">
        <f t="shared" si="48"/>
        <v>60</v>
      </c>
      <c r="L433" s="170" t="str">
        <f t="shared" si="49"/>
        <v>OK</v>
      </c>
      <c r="M433" s="187" t="s">
        <v>543</v>
      </c>
    </row>
    <row r="434" spans="1:13" s="180" customFormat="1">
      <c r="A434" s="87" t="s">
        <v>429</v>
      </c>
      <c r="B434" s="180" t="s">
        <v>349</v>
      </c>
      <c r="C434" s="180" t="s">
        <v>431</v>
      </c>
      <c r="D434" s="103" t="s">
        <v>396</v>
      </c>
      <c r="F434" s="181" t="str">
        <f t="shared" si="46"/>
        <v>う２８</v>
      </c>
      <c r="G434" s="180" t="str">
        <f t="shared" si="50"/>
        <v>山田和宏</v>
      </c>
      <c r="H434" s="103" t="s">
        <v>506</v>
      </c>
      <c r="I434" s="103" t="s">
        <v>467</v>
      </c>
      <c r="J434" s="205">
        <v>1962</v>
      </c>
      <c r="K434" s="168">
        <f t="shared" si="48"/>
        <v>57</v>
      </c>
      <c r="L434" s="170" t="str">
        <f t="shared" si="49"/>
        <v>OK</v>
      </c>
      <c r="M434" s="58" t="s">
        <v>459</v>
      </c>
    </row>
    <row r="435" spans="1:13" s="180" customFormat="1">
      <c r="A435" s="87" t="s">
        <v>430</v>
      </c>
      <c r="B435" s="180" t="s">
        <v>349</v>
      </c>
      <c r="C435" s="180" t="s">
        <v>767</v>
      </c>
      <c r="D435" s="103" t="s">
        <v>396</v>
      </c>
      <c r="F435" s="181" t="str">
        <f t="shared" si="46"/>
        <v>う２９</v>
      </c>
      <c r="G435" s="180" t="str">
        <f t="shared" si="50"/>
        <v>山田洋平</v>
      </c>
      <c r="H435" s="103" t="s">
        <v>506</v>
      </c>
      <c r="I435" s="103" t="s">
        <v>467</v>
      </c>
      <c r="J435" s="205">
        <v>1990</v>
      </c>
      <c r="K435" s="168">
        <f t="shared" si="48"/>
        <v>29</v>
      </c>
      <c r="L435" s="170" t="str">
        <f t="shared" si="49"/>
        <v>OK</v>
      </c>
      <c r="M435" s="58" t="s">
        <v>459</v>
      </c>
    </row>
    <row r="436" spans="1:13" s="180" customFormat="1">
      <c r="A436" s="87" t="s">
        <v>432</v>
      </c>
      <c r="B436" s="69" t="s">
        <v>415</v>
      </c>
      <c r="C436" s="69" t="s">
        <v>416</v>
      </c>
      <c r="D436" s="103" t="s">
        <v>396</v>
      </c>
      <c r="E436" s="65"/>
      <c r="F436" s="181" t="str">
        <f t="shared" si="46"/>
        <v>う３０</v>
      </c>
      <c r="G436" s="65" t="str">
        <f t="shared" si="50"/>
        <v>竹下英伸</v>
      </c>
      <c r="H436" s="103" t="s">
        <v>506</v>
      </c>
      <c r="I436" s="65" t="s">
        <v>34</v>
      </c>
      <c r="J436" s="66">
        <v>1972</v>
      </c>
      <c r="K436" s="168">
        <f t="shared" si="48"/>
        <v>47</v>
      </c>
      <c r="L436" s="170" t="str">
        <f t="shared" si="49"/>
        <v>OK</v>
      </c>
      <c r="M436" s="77" t="s">
        <v>455</v>
      </c>
    </row>
    <row r="437" spans="1:13" s="180" customFormat="1">
      <c r="A437" s="87" t="s">
        <v>433</v>
      </c>
      <c r="B437" s="180" t="s">
        <v>503</v>
      </c>
      <c r="C437" s="180" t="s">
        <v>504</v>
      </c>
      <c r="D437" s="103" t="s">
        <v>396</v>
      </c>
      <c r="E437" s="205" t="s">
        <v>505</v>
      </c>
      <c r="F437" s="181" t="str">
        <f t="shared" si="46"/>
        <v>う３１</v>
      </c>
      <c r="G437" s="65" t="str">
        <f t="shared" si="50"/>
        <v>竹下恭平</v>
      </c>
      <c r="H437" s="103" t="s">
        <v>506</v>
      </c>
      <c r="I437" s="103" t="s">
        <v>467</v>
      </c>
      <c r="J437" s="205">
        <v>2008</v>
      </c>
      <c r="K437" s="168">
        <f t="shared" si="48"/>
        <v>11</v>
      </c>
      <c r="L437" s="170" t="str">
        <f t="shared" si="49"/>
        <v>OK</v>
      </c>
      <c r="M437" s="192" t="s">
        <v>455</v>
      </c>
    </row>
    <row r="438" spans="1:13" s="180" customFormat="1">
      <c r="A438" s="87" t="s">
        <v>434</v>
      </c>
      <c r="B438" s="69" t="s">
        <v>507</v>
      </c>
      <c r="C438" s="69" t="s">
        <v>768</v>
      </c>
      <c r="D438" s="103" t="s">
        <v>396</v>
      </c>
      <c r="E438" s="65"/>
      <c r="F438" s="181" t="str">
        <f t="shared" si="46"/>
        <v>う３２</v>
      </c>
      <c r="G438" s="65" t="str">
        <f t="shared" si="50"/>
        <v>田中邦明</v>
      </c>
      <c r="H438" s="103" t="s">
        <v>506</v>
      </c>
      <c r="I438" s="65" t="s">
        <v>467</v>
      </c>
      <c r="J438" s="66">
        <v>1984</v>
      </c>
      <c r="K438" s="168">
        <f t="shared" si="48"/>
        <v>35</v>
      </c>
      <c r="L438" s="170" t="str">
        <f t="shared" si="49"/>
        <v>OK</v>
      </c>
      <c r="M438" s="65" t="s">
        <v>476</v>
      </c>
    </row>
    <row r="439" spans="1:13" s="180" customFormat="1">
      <c r="A439" s="87" t="s">
        <v>435</v>
      </c>
      <c r="B439" s="180" t="s">
        <v>507</v>
      </c>
      <c r="C439" s="180" t="s">
        <v>508</v>
      </c>
      <c r="D439" s="103" t="s">
        <v>396</v>
      </c>
      <c r="F439" s="181" t="str">
        <f t="shared" si="46"/>
        <v>う３３</v>
      </c>
      <c r="G439" s="65" t="str">
        <f t="shared" si="50"/>
        <v>田中伸一</v>
      </c>
      <c r="H439" s="103" t="s">
        <v>506</v>
      </c>
      <c r="I439" s="103" t="s">
        <v>467</v>
      </c>
      <c r="J439" s="205">
        <v>1964</v>
      </c>
      <c r="K439" s="168">
        <f t="shared" si="48"/>
        <v>55</v>
      </c>
      <c r="L439" s="170" t="str">
        <f t="shared" si="49"/>
        <v>OK</v>
      </c>
      <c r="M439" s="180" t="s">
        <v>43</v>
      </c>
    </row>
    <row r="440" spans="1:13" s="180" customFormat="1">
      <c r="A440" s="87" t="s">
        <v>436</v>
      </c>
      <c r="B440" s="180" t="s">
        <v>507</v>
      </c>
      <c r="C440" s="180" t="s">
        <v>769</v>
      </c>
      <c r="D440" s="103" t="s">
        <v>396</v>
      </c>
      <c r="F440" s="181" t="str">
        <f t="shared" si="46"/>
        <v>う３４</v>
      </c>
      <c r="G440" s="180" t="str">
        <f t="shared" si="50"/>
        <v>田中宏樹</v>
      </c>
      <c r="H440" s="103" t="s">
        <v>506</v>
      </c>
      <c r="I440" s="103" t="s">
        <v>467</v>
      </c>
      <c r="J440" s="205">
        <v>1963</v>
      </c>
      <c r="K440" s="168">
        <f t="shared" si="48"/>
        <v>56</v>
      </c>
      <c r="L440" s="170" t="str">
        <f t="shared" si="49"/>
        <v>OK</v>
      </c>
      <c r="M440" s="180" t="s">
        <v>42</v>
      </c>
    </row>
    <row r="441" spans="1:13" s="180" customFormat="1">
      <c r="A441" s="87" t="s">
        <v>437</v>
      </c>
      <c r="B441" s="193" t="s">
        <v>770</v>
      </c>
      <c r="C441" s="193" t="s">
        <v>771</v>
      </c>
      <c r="D441" s="103" t="s">
        <v>396</v>
      </c>
      <c r="F441" s="181" t="str">
        <f t="shared" si="46"/>
        <v>う３５</v>
      </c>
      <c r="G441" s="180" t="str">
        <f t="shared" si="50"/>
        <v>石津綾香</v>
      </c>
      <c r="H441" s="103" t="s">
        <v>506</v>
      </c>
      <c r="I441" s="103" t="s">
        <v>499</v>
      </c>
      <c r="J441" s="205">
        <v>1982</v>
      </c>
      <c r="K441" s="168">
        <f t="shared" si="48"/>
        <v>37</v>
      </c>
      <c r="L441" s="170" t="str">
        <f t="shared" si="49"/>
        <v>OK</v>
      </c>
      <c r="M441" s="58" t="s">
        <v>459</v>
      </c>
    </row>
    <row r="442" spans="1:13" s="180" customFormat="1">
      <c r="A442" s="87" t="s">
        <v>438</v>
      </c>
      <c r="B442" s="193" t="s">
        <v>1178</v>
      </c>
      <c r="C442" s="193" t="s">
        <v>1179</v>
      </c>
      <c r="D442" s="103" t="s">
        <v>396</v>
      </c>
      <c r="E442" s="65"/>
      <c r="F442" s="181" t="str">
        <f t="shared" si="46"/>
        <v>う３６</v>
      </c>
      <c r="G442" s="65" t="str">
        <f t="shared" si="50"/>
        <v>出縄久子</v>
      </c>
      <c r="H442" s="103" t="s">
        <v>506</v>
      </c>
      <c r="I442" s="75" t="s">
        <v>499</v>
      </c>
      <c r="J442" s="70">
        <v>1965</v>
      </c>
      <c r="K442" s="168">
        <f t="shared" si="48"/>
        <v>54</v>
      </c>
      <c r="L442" s="170" t="str">
        <f t="shared" si="49"/>
        <v>OK</v>
      </c>
      <c r="M442" s="65" t="s">
        <v>515</v>
      </c>
    </row>
    <row r="443" spans="1:13" s="180" customFormat="1" ht="14.25">
      <c r="A443" s="87" t="s">
        <v>439</v>
      </c>
      <c r="B443" s="194" t="s">
        <v>772</v>
      </c>
      <c r="C443" s="194" t="s">
        <v>689</v>
      </c>
      <c r="D443" s="103" t="s">
        <v>396</v>
      </c>
      <c r="E443" s="87"/>
      <c r="F443" s="181" t="str">
        <f t="shared" si="46"/>
        <v>う３７</v>
      </c>
      <c r="G443" s="180" t="str">
        <f t="shared" si="50"/>
        <v>今井順子</v>
      </c>
      <c r="H443" s="103" t="s">
        <v>506</v>
      </c>
      <c r="I443" s="103" t="s">
        <v>41</v>
      </c>
      <c r="J443" s="186">
        <v>1958</v>
      </c>
      <c r="K443" s="168">
        <f t="shared" si="48"/>
        <v>61</v>
      </c>
      <c r="L443" s="170" t="str">
        <f t="shared" si="49"/>
        <v>OK</v>
      </c>
      <c r="M443" s="195" t="s">
        <v>455</v>
      </c>
    </row>
    <row r="444" spans="1:13" s="180" customFormat="1">
      <c r="A444" s="87" t="s">
        <v>440</v>
      </c>
      <c r="B444" s="196" t="s">
        <v>773</v>
      </c>
      <c r="C444" s="197" t="s">
        <v>774</v>
      </c>
      <c r="D444" s="103" t="s">
        <v>396</v>
      </c>
      <c r="E444" s="61"/>
      <c r="F444" s="181" t="str">
        <f t="shared" si="46"/>
        <v>う３８</v>
      </c>
      <c r="G444" s="180" t="str">
        <f t="shared" si="50"/>
        <v>植垣貴美子</v>
      </c>
      <c r="H444" s="103" t="s">
        <v>506</v>
      </c>
      <c r="I444" s="103" t="s">
        <v>41</v>
      </c>
      <c r="J444" s="62">
        <v>1965</v>
      </c>
      <c r="K444" s="168">
        <f t="shared" si="48"/>
        <v>54</v>
      </c>
      <c r="L444" s="170" t="str">
        <f t="shared" si="49"/>
        <v>OK</v>
      </c>
      <c r="M444" s="58" t="s">
        <v>468</v>
      </c>
    </row>
    <row r="445" spans="1:13" s="180" customFormat="1">
      <c r="A445" s="87" t="s">
        <v>441</v>
      </c>
      <c r="B445" s="194" t="s">
        <v>775</v>
      </c>
      <c r="C445" s="194" t="s">
        <v>776</v>
      </c>
      <c r="D445" s="103" t="s">
        <v>396</v>
      </c>
      <c r="E445" s="87"/>
      <c r="F445" s="181" t="str">
        <f t="shared" si="46"/>
        <v>う３９</v>
      </c>
      <c r="G445" s="180" t="str">
        <f t="shared" si="50"/>
        <v>川崎悦子</v>
      </c>
      <c r="H445" s="103" t="s">
        <v>506</v>
      </c>
      <c r="I445" s="103" t="s">
        <v>41</v>
      </c>
      <c r="J445" s="59">
        <v>1955</v>
      </c>
      <c r="K445" s="168">
        <f t="shared" si="48"/>
        <v>64</v>
      </c>
      <c r="L445" s="170" t="str">
        <f t="shared" si="49"/>
        <v>OK</v>
      </c>
      <c r="M445" s="187" t="s">
        <v>539</v>
      </c>
    </row>
    <row r="446" spans="1:13" s="180" customFormat="1" ht="14.25">
      <c r="A446" s="87" t="s">
        <v>442</v>
      </c>
      <c r="B446" s="198" t="s">
        <v>777</v>
      </c>
      <c r="C446" s="198" t="s">
        <v>778</v>
      </c>
      <c r="D446" s="103" t="s">
        <v>396</v>
      </c>
      <c r="E446" s="87"/>
      <c r="F446" s="181" t="str">
        <f t="shared" si="46"/>
        <v>う４０</v>
      </c>
      <c r="G446" s="180" t="str">
        <f t="shared" si="50"/>
        <v>小塩政子</v>
      </c>
      <c r="H446" s="103" t="s">
        <v>506</v>
      </c>
      <c r="I446" s="103" t="s">
        <v>41</v>
      </c>
      <c r="J446" s="186">
        <v>1950</v>
      </c>
      <c r="K446" s="168">
        <f t="shared" si="48"/>
        <v>69</v>
      </c>
      <c r="L446" s="170" t="str">
        <f t="shared" si="49"/>
        <v>OK</v>
      </c>
      <c r="M446" s="187" t="s">
        <v>539</v>
      </c>
    </row>
    <row r="447" spans="1:13" s="180" customFormat="1">
      <c r="A447" s="87" t="s">
        <v>443</v>
      </c>
      <c r="B447" s="77" t="s">
        <v>1180</v>
      </c>
      <c r="C447" s="77" t="s">
        <v>779</v>
      </c>
      <c r="D447" s="103" t="s">
        <v>396</v>
      </c>
      <c r="E447" s="65"/>
      <c r="F447" s="181" t="str">
        <f t="shared" si="46"/>
        <v>う４１</v>
      </c>
      <c r="G447" s="65" t="str">
        <f t="shared" si="50"/>
        <v>辻佳子</v>
      </c>
      <c r="H447" s="103" t="s">
        <v>506</v>
      </c>
      <c r="I447" s="75" t="s">
        <v>499</v>
      </c>
      <c r="J447" s="70">
        <v>1973</v>
      </c>
      <c r="K447" s="168">
        <f t="shared" si="48"/>
        <v>46</v>
      </c>
      <c r="L447" s="170" t="str">
        <f t="shared" si="49"/>
        <v>OK</v>
      </c>
      <c r="M447" s="65" t="s">
        <v>539</v>
      </c>
    </row>
    <row r="448" spans="1:13" s="180" customFormat="1" ht="14.25">
      <c r="A448" s="87" t="s">
        <v>444</v>
      </c>
      <c r="B448" s="198" t="s">
        <v>780</v>
      </c>
      <c r="C448" s="198" t="s">
        <v>781</v>
      </c>
      <c r="D448" s="103" t="s">
        <v>396</v>
      </c>
      <c r="E448" s="87"/>
      <c r="F448" s="181" t="str">
        <f t="shared" si="46"/>
        <v>う４２</v>
      </c>
      <c r="G448" s="65" t="str">
        <f t="shared" si="50"/>
        <v>西崎友香</v>
      </c>
      <c r="H448" s="103" t="s">
        <v>506</v>
      </c>
      <c r="I448" s="103" t="s">
        <v>41</v>
      </c>
      <c r="J448" s="186">
        <v>1980</v>
      </c>
      <c r="K448" s="168">
        <f t="shared" si="48"/>
        <v>39</v>
      </c>
      <c r="L448" s="170" t="str">
        <f t="shared" si="49"/>
        <v>OK</v>
      </c>
      <c r="M448" s="187" t="s">
        <v>539</v>
      </c>
    </row>
    <row r="449" spans="1:13" s="180" customFormat="1">
      <c r="A449" s="87" t="s">
        <v>445</v>
      </c>
      <c r="B449" s="199" t="s">
        <v>782</v>
      </c>
      <c r="C449" s="193" t="s">
        <v>556</v>
      </c>
      <c r="D449" s="103" t="s">
        <v>396</v>
      </c>
      <c r="F449" s="181" t="str">
        <f t="shared" si="46"/>
        <v>う４３</v>
      </c>
      <c r="G449" s="65" t="str">
        <f t="shared" si="50"/>
        <v>倍田優子</v>
      </c>
      <c r="H449" s="103" t="s">
        <v>506</v>
      </c>
      <c r="I449" s="190" t="s">
        <v>499</v>
      </c>
      <c r="J449" s="205">
        <v>1969</v>
      </c>
      <c r="K449" s="168">
        <f t="shared" si="48"/>
        <v>50</v>
      </c>
      <c r="L449" s="170" t="str">
        <f t="shared" si="49"/>
        <v>OK</v>
      </c>
      <c r="M449" s="187" t="s">
        <v>459</v>
      </c>
    </row>
    <row r="450" spans="1:13" s="180" customFormat="1">
      <c r="A450" s="87" t="s">
        <v>446</v>
      </c>
      <c r="B450" s="193" t="s">
        <v>1181</v>
      </c>
      <c r="C450" s="193" t="s">
        <v>1182</v>
      </c>
      <c r="D450" s="103" t="s">
        <v>396</v>
      </c>
      <c r="E450" s="65"/>
      <c r="F450" s="181" t="str">
        <f t="shared" si="46"/>
        <v>う４４</v>
      </c>
      <c r="G450" s="65" t="str">
        <f t="shared" si="50"/>
        <v>藤村加代子</v>
      </c>
      <c r="H450" s="103" t="s">
        <v>506</v>
      </c>
      <c r="I450" s="75" t="s">
        <v>499</v>
      </c>
      <c r="J450" s="70">
        <v>1963</v>
      </c>
      <c r="K450" s="168">
        <f t="shared" si="48"/>
        <v>56</v>
      </c>
      <c r="L450" s="170" t="str">
        <f t="shared" si="49"/>
        <v>OK</v>
      </c>
      <c r="M450" s="65" t="s">
        <v>539</v>
      </c>
    </row>
    <row r="451" spans="1:13" s="180" customFormat="1">
      <c r="A451" s="87" t="s">
        <v>447</v>
      </c>
      <c r="B451" s="199" t="s">
        <v>720</v>
      </c>
      <c r="C451" s="199" t="s">
        <v>783</v>
      </c>
      <c r="D451" s="103" t="s">
        <v>396</v>
      </c>
      <c r="F451" s="181" t="str">
        <f t="shared" si="46"/>
        <v>う４５</v>
      </c>
      <c r="G451" s="180" t="str">
        <f t="shared" si="50"/>
        <v>山田みほ</v>
      </c>
      <c r="H451" s="103" t="s">
        <v>506</v>
      </c>
      <c r="I451" s="103" t="s">
        <v>499</v>
      </c>
      <c r="J451" s="205">
        <v>1966</v>
      </c>
      <c r="K451" s="168">
        <f t="shared" si="48"/>
        <v>53</v>
      </c>
      <c r="L451" s="170" t="str">
        <f t="shared" si="49"/>
        <v>OK</v>
      </c>
      <c r="M451" s="58" t="s">
        <v>459</v>
      </c>
    </row>
    <row r="452" spans="1:13" s="180" customFormat="1">
      <c r="A452" s="87" t="s">
        <v>448</v>
      </c>
      <c r="B452" s="115" t="s">
        <v>503</v>
      </c>
      <c r="C452" s="115" t="s">
        <v>784</v>
      </c>
      <c r="D452" s="103" t="s">
        <v>396</v>
      </c>
      <c r="E452" s="65"/>
      <c r="F452" s="181" t="str">
        <f t="shared" si="46"/>
        <v>う４６</v>
      </c>
      <c r="G452" s="65" t="str">
        <f t="shared" si="50"/>
        <v>竹下光代</v>
      </c>
      <c r="H452" s="103" t="s">
        <v>506</v>
      </c>
      <c r="I452" s="75" t="s">
        <v>499</v>
      </c>
      <c r="J452" s="70">
        <v>1974</v>
      </c>
      <c r="K452" s="168">
        <f t="shared" si="48"/>
        <v>45</v>
      </c>
      <c r="L452" s="170" t="str">
        <f t="shared" si="49"/>
        <v>OK</v>
      </c>
      <c r="M452" s="77" t="s">
        <v>455</v>
      </c>
    </row>
    <row r="453" spans="1:13" s="180" customFormat="1">
      <c r="A453" s="87" t="s">
        <v>449</v>
      </c>
      <c r="B453" s="193" t="s">
        <v>507</v>
      </c>
      <c r="C453" s="193" t="s">
        <v>1183</v>
      </c>
      <c r="D453" s="103" t="s">
        <v>396</v>
      </c>
      <c r="E453" s="65"/>
      <c r="F453" s="181" t="str">
        <f t="shared" si="46"/>
        <v>う４７</v>
      </c>
      <c r="G453" s="65" t="str">
        <f t="shared" si="50"/>
        <v>田中友加里</v>
      </c>
      <c r="H453" s="103" t="s">
        <v>506</v>
      </c>
      <c r="I453" s="75" t="s">
        <v>499</v>
      </c>
      <c r="J453" s="70">
        <v>1984</v>
      </c>
      <c r="K453" s="168">
        <f t="shared" si="48"/>
        <v>35</v>
      </c>
      <c r="L453" s="170" t="str">
        <f t="shared" si="49"/>
        <v>OK</v>
      </c>
      <c r="M453" s="77" t="s">
        <v>455</v>
      </c>
    </row>
    <row r="454" spans="1:13" s="63" customFormat="1">
      <c r="A454" s="87" t="s">
        <v>1246</v>
      </c>
      <c r="B454" s="193" t="s">
        <v>1247</v>
      </c>
      <c r="C454" s="193" t="s">
        <v>1248</v>
      </c>
      <c r="D454" s="103" t="s">
        <v>396</v>
      </c>
      <c r="F454" s="181" t="str">
        <f t="shared" si="46"/>
        <v>う４８</v>
      </c>
      <c r="G454" s="65" t="str">
        <f t="shared" si="50"/>
        <v>松本美緒</v>
      </c>
      <c r="H454" s="103" t="s">
        <v>506</v>
      </c>
      <c r="I454" s="75" t="s">
        <v>499</v>
      </c>
      <c r="J454" s="49">
        <v>1998</v>
      </c>
      <c r="K454" s="168">
        <f t="shared" si="48"/>
        <v>21</v>
      </c>
      <c r="L454" s="67" t="str">
        <f>IF(G454="","",IF(COUNTIF($G$3:$G$514,G454)&gt;1,"2重登録","OK"))</f>
        <v>OK</v>
      </c>
      <c r="M454" s="63" t="s">
        <v>539</v>
      </c>
    </row>
    <row r="455" spans="1:13" s="63" customFormat="1">
      <c r="A455" s="87" t="s">
        <v>1249</v>
      </c>
      <c r="B455" s="188" t="s">
        <v>1250</v>
      </c>
      <c r="C455" s="188" t="s">
        <v>1251</v>
      </c>
      <c r="D455" s="103" t="s">
        <v>396</v>
      </c>
      <c r="F455" s="181" t="str">
        <f t="shared" si="46"/>
        <v>う４９</v>
      </c>
      <c r="G455" s="65" t="str">
        <f t="shared" si="50"/>
        <v>牛道雄介</v>
      </c>
      <c r="H455" s="103" t="s">
        <v>506</v>
      </c>
      <c r="I455" s="75" t="s">
        <v>467</v>
      </c>
      <c r="J455" s="49">
        <v>1978</v>
      </c>
      <c r="K455" s="168">
        <f t="shared" si="48"/>
        <v>41</v>
      </c>
      <c r="L455" s="67" t="str">
        <f>IF(G455="","",IF(COUNTIF($G$3:$G$514,G455)&gt;1,"2重登録","OK"))</f>
        <v>OK</v>
      </c>
      <c r="M455" s="63" t="s">
        <v>501</v>
      </c>
    </row>
    <row r="456" spans="1:13" s="63" customFormat="1">
      <c r="A456" s="212">
        <v>43716</v>
      </c>
      <c r="B456" s="188"/>
      <c r="C456" s="188"/>
      <c r="D456" s="103"/>
      <c r="F456" s="181"/>
      <c r="G456" s="65"/>
      <c r="H456" s="103"/>
      <c r="I456" s="75"/>
      <c r="J456" s="49"/>
      <c r="K456" s="168"/>
      <c r="L456" s="67"/>
    </row>
    <row r="457" spans="1:13" s="63" customFormat="1">
      <c r="A457" s="87"/>
      <c r="B457" s="188"/>
      <c r="C457" s="188"/>
      <c r="D457" s="103"/>
      <c r="F457" s="181"/>
      <c r="G457" s="65"/>
      <c r="H457" s="103"/>
      <c r="I457" s="75"/>
      <c r="J457" s="49"/>
      <c r="K457" s="168"/>
      <c r="L457" s="67"/>
    </row>
    <row r="458" spans="1:13" s="63" customFormat="1">
      <c r="J458" s="49"/>
    </row>
    <row r="459" spans="1:13">
      <c r="B459" s="1031" t="s">
        <v>1184</v>
      </c>
      <c r="C459" s="1031"/>
      <c r="D459" s="1032" t="s">
        <v>1185</v>
      </c>
      <c r="E459" s="1032"/>
      <c r="F459" s="1032"/>
      <c r="G459" s="1032"/>
      <c r="H459" s="65" t="s">
        <v>30</v>
      </c>
      <c r="I459" s="1035" t="s">
        <v>31</v>
      </c>
      <c r="J459" s="1035"/>
      <c r="K459" s="1035"/>
      <c r="L459" s="67"/>
    </row>
    <row r="460" spans="1:13">
      <c r="B460" s="1031"/>
      <c r="C460" s="1031"/>
      <c r="D460" s="1032"/>
      <c r="E460" s="1032"/>
      <c r="F460" s="1032"/>
      <c r="G460" s="1032"/>
      <c r="H460" s="200">
        <f>COUNTIF($M$463:$M$485,"東近江市")</f>
        <v>0</v>
      </c>
      <c r="I460" s="1034">
        <f>(H460/RIGHT($A$485,2))</f>
        <v>0</v>
      </c>
      <c r="J460" s="1034"/>
      <c r="K460" s="1034"/>
      <c r="L460" s="67"/>
    </row>
    <row r="461" spans="1:13">
      <c r="B461" s="69" t="s">
        <v>1186</v>
      </c>
      <c r="C461" s="69"/>
      <c r="D461" s="70" t="s">
        <v>32</v>
      </c>
      <c r="F461" s="67"/>
      <c r="K461" s="74" t="str">
        <f>IF(J461="","",(2012-J461))</f>
        <v/>
      </c>
      <c r="L461" s="67"/>
    </row>
    <row r="462" spans="1:13">
      <c r="B462" s="1037" t="s">
        <v>1186</v>
      </c>
      <c r="C462" s="1037"/>
      <c r="D462" s="65" t="s">
        <v>33</v>
      </c>
      <c r="F462" s="67"/>
      <c r="K462" s="74" t="str">
        <f>IF(J462="","",(2012-J462))</f>
        <v/>
      </c>
      <c r="L462" s="67"/>
    </row>
    <row r="463" spans="1:13">
      <c r="A463" s="66" t="s">
        <v>1252</v>
      </c>
      <c r="B463" s="79" t="s">
        <v>1187</v>
      </c>
      <c r="C463" s="79" t="s">
        <v>1188</v>
      </c>
      <c r="D463" s="65" t="str">
        <f>$B$461</f>
        <v>アンヴァース</v>
      </c>
      <c r="F463" s="67" t="str">
        <f>A463</f>
        <v>あん０１</v>
      </c>
      <c r="G463" s="65" t="str">
        <f t="shared" ref="G463:G489" si="51">B463&amp;C463</f>
        <v>片桐美里</v>
      </c>
      <c r="H463" s="75" t="str">
        <f>$B$462</f>
        <v>アンヴァース</v>
      </c>
      <c r="I463" s="100" t="s">
        <v>499</v>
      </c>
      <c r="J463" s="76">
        <v>1977</v>
      </c>
      <c r="K463" s="74">
        <f t="shared" ref="K463:K489" si="52">IF(J463="","",(2018-J463))</f>
        <v>41</v>
      </c>
      <c r="L463" s="67" t="str">
        <f t="shared" ref="L463:L493" si="53">IF(G463="","",IF(COUNTIF($G$5:$G$612,G463)&gt;1,"2重登録","OK"))</f>
        <v>OK</v>
      </c>
      <c r="M463" s="122" t="s">
        <v>539</v>
      </c>
    </row>
    <row r="464" spans="1:13">
      <c r="A464" s="66" t="s">
        <v>1253</v>
      </c>
      <c r="B464" s="79" t="s">
        <v>1189</v>
      </c>
      <c r="C464" s="79" t="s">
        <v>1190</v>
      </c>
      <c r="D464" s="65" t="str">
        <f t="shared" ref="D464:D489" si="54">$B$461</f>
        <v>アンヴァース</v>
      </c>
      <c r="F464" s="67" t="str">
        <f t="shared" ref="F464:F489" si="55">A464</f>
        <v>あん０２</v>
      </c>
      <c r="G464" s="65" t="str">
        <f t="shared" si="51"/>
        <v>中川久江</v>
      </c>
      <c r="H464" s="75" t="str">
        <f t="shared" ref="H464:H489" si="56">$B$462</f>
        <v>アンヴァース</v>
      </c>
      <c r="I464" s="100" t="s">
        <v>499</v>
      </c>
      <c r="J464" s="73">
        <v>1966</v>
      </c>
      <c r="K464" s="74">
        <f t="shared" si="52"/>
        <v>52</v>
      </c>
      <c r="L464" s="67" t="str">
        <f t="shared" si="53"/>
        <v>OK</v>
      </c>
      <c r="M464" s="122" t="s">
        <v>500</v>
      </c>
    </row>
    <row r="465" spans="1:13">
      <c r="A465" s="66" t="s">
        <v>1254</v>
      </c>
      <c r="B465" s="102" t="s">
        <v>1191</v>
      </c>
      <c r="C465" s="102" t="s">
        <v>1192</v>
      </c>
      <c r="D465" s="65" t="str">
        <f t="shared" si="54"/>
        <v>アンヴァース</v>
      </c>
      <c r="F465" s="67" t="str">
        <f t="shared" si="55"/>
        <v>あん０３</v>
      </c>
      <c r="G465" s="65" t="str">
        <f t="shared" si="51"/>
        <v>米澤香澄</v>
      </c>
      <c r="H465" s="75" t="str">
        <f t="shared" si="56"/>
        <v>アンヴァース</v>
      </c>
      <c r="I465" s="100" t="s">
        <v>499</v>
      </c>
      <c r="J465" s="76">
        <v>1992</v>
      </c>
      <c r="K465" s="74">
        <f>IF(J465="","",(2018-J465))</f>
        <v>26</v>
      </c>
      <c r="L465" s="67" t="str">
        <f t="shared" si="53"/>
        <v>OK</v>
      </c>
      <c r="M465" s="122" t="s">
        <v>492</v>
      </c>
    </row>
    <row r="466" spans="1:13">
      <c r="A466" s="66" t="s">
        <v>1255</v>
      </c>
      <c r="B466" s="103" t="s">
        <v>1193</v>
      </c>
      <c r="C466" s="103" t="s">
        <v>1194</v>
      </c>
      <c r="D466" s="65" t="str">
        <f t="shared" si="54"/>
        <v>アンヴァース</v>
      </c>
      <c r="F466" s="67" t="str">
        <f t="shared" si="55"/>
        <v>あん０４</v>
      </c>
      <c r="G466" s="65" t="str">
        <f t="shared" si="51"/>
        <v>上津慶和</v>
      </c>
      <c r="H466" s="75" t="str">
        <f t="shared" si="56"/>
        <v>アンヴァース</v>
      </c>
      <c r="I466" s="75" t="s">
        <v>34</v>
      </c>
      <c r="J466" s="76">
        <v>1993</v>
      </c>
      <c r="K466" s="74">
        <f>IF(J466="","",(2018-J466))</f>
        <v>25</v>
      </c>
      <c r="L466" s="67" t="str">
        <f t="shared" si="53"/>
        <v>OK</v>
      </c>
      <c r="M466" s="122" t="s">
        <v>502</v>
      </c>
    </row>
    <row r="467" spans="1:13">
      <c r="A467" s="66" t="s">
        <v>1256</v>
      </c>
      <c r="B467" s="103" t="s">
        <v>1195</v>
      </c>
      <c r="C467" s="103" t="s">
        <v>1196</v>
      </c>
      <c r="D467" s="65" t="str">
        <f t="shared" si="54"/>
        <v>アンヴァース</v>
      </c>
      <c r="F467" s="67" t="str">
        <f t="shared" si="55"/>
        <v>あん０５</v>
      </c>
      <c r="G467" s="65" t="str">
        <f t="shared" si="51"/>
        <v>池内大道</v>
      </c>
      <c r="H467" s="75" t="str">
        <f t="shared" si="56"/>
        <v>アンヴァース</v>
      </c>
      <c r="I467" s="75" t="s">
        <v>34</v>
      </c>
      <c r="J467" s="76">
        <v>1992</v>
      </c>
      <c r="K467" s="74">
        <f>IF(J467="","",(2018-J467))</f>
        <v>26</v>
      </c>
      <c r="L467" s="67" t="str">
        <f t="shared" si="53"/>
        <v>OK</v>
      </c>
      <c r="M467" s="122" t="s">
        <v>722</v>
      </c>
    </row>
    <row r="468" spans="1:13">
      <c r="A468" s="66" t="s">
        <v>1257</v>
      </c>
      <c r="B468" s="103" t="s">
        <v>1197</v>
      </c>
      <c r="C468" s="103" t="s">
        <v>1198</v>
      </c>
      <c r="D468" s="65" t="str">
        <f t="shared" si="54"/>
        <v>アンヴァース</v>
      </c>
      <c r="F468" s="67" t="str">
        <f t="shared" si="55"/>
        <v>あん０６</v>
      </c>
      <c r="G468" s="65" t="str">
        <f t="shared" si="51"/>
        <v>猪飼尚輝</v>
      </c>
      <c r="H468" s="75" t="str">
        <f t="shared" si="56"/>
        <v>アンヴァース</v>
      </c>
      <c r="I468" s="75" t="s">
        <v>34</v>
      </c>
      <c r="J468" s="76">
        <v>1997</v>
      </c>
      <c r="K468" s="74">
        <f t="shared" si="52"/>
        <v>21</v>
      </c>
      <c r="L468" s="67" t="str">
        <f t="shared" si="53"/>
        <v>OK</v>
      </c>
      <c r="M468" s="122" t="s">
        <v>502</v>
      </c>
    </row>
    <row r="469" spans="1:13">
      <c r="A469" s="66" t="s">
        <v>1258</v>
      </c>
      <c r="B469" s="69" t="s">
        <v>1199</v>
      </c>
      <c r="C469" s="69" t="s">
        <v>1200</v>
      </c>
      <c r="D469" s="65" t="str">
        <f t="shared" si="54"/>
        <v>アンヴァース</v>
      </c>
      <c r="F469" s="67" t="str">
        <f t="shared" si="55"/>
        <v>あん０７</v>
      </c>
      <c r="G469" s="65" t="str">
        <f t="shared" si="51"/>
        <v>岡栄介</v>
      </c>
      <c r="H469" s="75" t="str">
        <f t="shared" si="56"/>
        <v>アンヴァース</v>
      </c>
      <c r="I469" s="75" t="s">
        <v>34</v>
      </c>
      <c r="J469" s="76">
        <v>1996</v>
      </c>
      <c r="K469" s="74">
        <f t="shared" si="52"/>
        <v>22</v>
      </c>
      <c r="L469" s="67" t="str">
        <f t="shared" si="53"/>
        <v>OK</v>
      </c>
      <c r="M469" s="122" t="s">
        <v>500</v>
      </c>
    </row>
    <row r="470" spans="1:13">
      <c r="A470" s="66" t="s">
        <v>1259</v>
      </c>
      <c r="B470" s="69" t="s">
        <v>1201</v>
      </c>
      <c r="C470" s="69" t="s">
        <v>676</v>
      </c>
      <c r="D470" s="65" t="str">
        <f t="shared" si="54"/>
        <v>アンヴァース</v>
      </c>
      <c r="F470" s="67" t="str">
        <f t="shared" si="55"/>
        <v>あん０８</v>
      </c>
      <c r="G470" s="65" t="str">
        <f t="shared" si="51"/>
        <v>西嶌達也</v>
      </c>
      <c r="H470" s="75" t="str">
        <f t="shared" si="56"/>
        <v>アンヴァース</v>
      </c>
      <c r="I470" s="75" t="s">
        <v>34</v>
      </c>
      <c r="J470" s="76">
        <v>1989</v>
      </c>
      <c r="K470" s="74">
        <f t="shared" si="52"/>
        <v>29</v>
      </c>
      <c r="L470" s="67" t="str">
        <f t="shared" si="53"/>
        <v>OK</v>
      </c>
      <c r="M470" s="122" t="s">
        <v>501</v>
      </c>
    </row>
    <row r="471" spans="1:13">
      <c r="A471" s="66" t="s">
        <v>1260</v>
      </c>
      <c r="B471" s="103" t="s">
        <v>1202</v>
      </c>
      <c r="C471" s="103" t="s">
        <v>767</v>
      </c>
      <c r="D471" s="65" t="str">
        <f t="shared" si="54"/>
        <v>アンヴァース</v>
      </c>
      <c r="F471" s="67" t="str">
        <f t="shared" si="55"/>
        <v>あん０９</v>
      </c>
      <c r="G471" s="65" t="str">
        <f>B471&amp;C471</f>
        <v>島田洋平</v>
      </c>
      <c r="H471" s="75" t="str">
        <f t="shared" si="56"/>
        <v>アンヴァース</v>
      </c>
      <c r="I471" s="75" t="s">
        <v>34</v>
      </c>
      <c r="J471" s="76">
        <v>1986</v>
      </c>
      <c r="K471" s="74">
        <f t="shared" si="52"/>
        <v>32</v>
      </c>
      <c r="L471" s="67" t="str">
        <f t="shared" si="53"/>
        <v>OK</v>
      </c>
      <c r="M471" s="122" t="s">
        <v>501</v>
      </c>
    </row>
    <row r="472" spans="1:13">
      <c r="A472" s="66" t="s">
        <v>1261</v>
      </c>
      <c r="B472" s="103" t="s">
        <v>1203</v>
      </c>
      <c r="C472" s="103" t="s">
        <v>1204</v>
      </c>
      <c r="D472" s="65" t="str">
        <f t="shared" si="54"/>
        <v>アンヴァース</v>
      </c>
      <c r="F472" s="67" t="str">
        <f t="shared" si="55"/>
        <v>あん１０</v>
      </c>
      <c r="G472" s="65" t="str">
        <f t="shared" si="51"/>
        <v>宮川裕樹</v>
      </c>
      <c r="H472" s="75" t="str">
        <f t="shared" si="56"/>
        <v>アンヴァース</v>
      </c>
      <c r="I472" s="75" t="s">
        <v>34</v>
      </c>
      <c r="J472" s="76">
        <v>1987</v>
      </c>
      <c r="K472" s="74">
        <f t="shared" si="52"/>
        <v>31</v>
      </c>
      <c r="L472" s="67" t="str">
        <f t="shared" si="53"/>
        <v>OK</v>
      </c>
      <c r="M472" s="122" t="s">
        <v>501</v>
      </c>
    </row>
    <row r="473" spans="1:13">
      <c r="A473" s="66" t="s">
        <v>1262</v>
      </c>
      <c r="B473" s="69" t="s">
        <v>1205</v>
      </c>
      <c r="C473" s="69" t="s">
        <v>1206</v>
      </c>
      <c r="D473" s="65" t="str">
        <f t="shared" si="54"/>
        <v>アンヴァース</v>
      </c>
      <c r="F473" s="67" t="str">
        <f t="shared" si="55"/>
        <v>あん１１</v>
      </c>
      <c r="G473" s="65" t="str">
        <f t="shared" si="51"/>
        <v>渡辺智之</v>
      </c>
      <c r="H473" s="75" t="str">
        <f t="shared" si="56"/>
        <v>アンヴァース</v>
      </c>
      <c r="I473" s="75" t="s">
        <v>34</v>
      </c>
      <c r="J473" s="76">
        <v>1986</v>
      </c>
      <c r="K473" s="74">
        <f t="shared" si="52"/>
        <v>32</v>
      </c>
      <c r="L473" s="67" t="str">
        <f t="shared" si="53"/>
        <v>OK</v>
      </c>
      <c r="M473" s="122" t="s">
        <v>501</v>
      </c>
    </row>
    <row r="474" spans="1:13">
      <c r="A474" s="66" t="s">
        <v>1263</v>
      </c>
      <c r="B474" s="69" t="s">
        <v>1207</v>
      </c>
      <c r="C474" s="69" t="s">
        <v>1208</v>
      </c>
      <c r="D474" s="65" t="str">
        <f t="shared" si="54"/>
        <v>アンヴァース</v>
      </c>
      <c r="F474" s="67" t="str">
        <f t="shared" si="55"/>
        <v>あん１２</v>
      </c>
      <c r="G474" s="65" t="str">
        <f t="shared" si="51"/>
        <v>津曲崇志</v>
      </c>
      <c r="H474" s="75" t="str">
        <f t="shared" si="56"/>
        <v>アンヴァース</v>
      </c>
      <c r="I474" s="75" t="s">
        <v>34</v>
      </c>
      <c r="J474" s="76">
        <v>1989</v>
      </c>
      <c r="K474" s="74">
        <f t="shared" si="52"/>
        <v>29</v>
      </c>
      <c r="L474" s="67" t="str">
        <f t="shared" si="53"/>
        <v>OK</v>
      </c>
      <c r="M474" s="122" t="s">
        <v>1209</v>
      </c>
    </row>
    <row r="475" spans="1:13">
      <c r="A475" s="66" t="s">
        <v>1264</v>
      </c>
      <c r="B475" s="69" t="s">
        <v>1210</v>
      </c>
      <c r="C475" s="69" t="s">
        <v>1211</v>
      </c>
      <c r="D475" s="65" t="str">
        <f t="shared" si="54"/>
        <v>アンヴァース</v>
      </c>
      <c r="F475" s="67" t="str">
        <f t="shared" si="55"/>
        <v>あん１３</v>
      </c>
      <c r="G475" s="65" t="str">
        <f t="shared" si="51"/>
        <v>越智友基</v>
      </c>
      <c r="H475" s="75" t="str">
        <f t="shared" si="56"/>
        <v>アンヴァース</v>
      </c>
      <c r="I475" s="75" t="s">
        <v>467</v>
      </c>
      <c r="J475" s="76">
        <v>1987</v>
      </c>
      <c r="K475" s="74">
        <f t="shared" si="52"/>
        <v>31</v>
      </c>
      <c r="L475" s="67" t="str">
        <f t="shared" si="53"/>
        <v>OK</v>
      </c>
      <c r="M475" s="122" t="s">
        <v>489</v>
      </c>
    </row>
    <row r="476" spans="1:13">
      <c r="A476" s="66" t="s">
        <v>1265</v>
      </c>
      <c r="B476" s="69" t="s">
        <v>1212</v>
      </c>
      <c r="C476" s="69" t="s">
        <v>1213</v>
      </c>
      <c r="D476" s="65" t="str">
        <f t="shared" si="54"/>
        <v>アンヴァース</v>
      </c>
      <c r="F476" s="67" t="str">
        <f t="shared" si="55"/>
        <v>あん１４</v>
      </c>
      <c r="G476" s="65" t="str">
        <f t="shared" si="51"/>
        <v>辻本将士</v>
      </c>
      <c r="H476" s="75" t="str">
        <f t="shared" si="56"/>
        <v>アンヴァース</v>
      </c>
      <c r="I476" s="75" t="s">
        <v>467</v>
      </c>
      <c r="J476" s="76">
        <v>1986</v>
      </c>
      <c r="K476" s="74">
        <f t="shared" si="52"/>
        <v>32</v>
      </c>
      <c r="L476" s="67" t="str">
        <f t="shared" si="53"/>
        <v>OK</v>
      </c>
      <c r="M476" s="122" t="s">
        <v>489</v>
      </c>
    </row>
    <row r="477" spans="1:13">
      <c r="A477" s="66" t="s">
        <v>1266</v>
      </c>
      <c r="B477" s="69" t="s">
        <v>1214</v>
      </c>
      <c r="C477" s="69" t="s">
        <v>1215</v>
      </c>
      <c r="D477" s="65" t="str">
        <f t="shared" si="54"/>
        <v>アンヴァース</v>
      </c>
      <c r="F477" s="67" t="str">
        <f t="shared" si="55"/>
        <v>あん１５</v>
      </c>
      <c r="G477" s="65" t="str">
        <f t="shared" si="51"/>
        <v>原智則</v>
      </c>
      <c r="H477" s="75" t="str">
        <f t="shared" si="56"/>
        <v>アンヴァース</v>
      </c>
      <c r="I477" s="75" t="s">
        <v>595</v>
      </c>
      <c r="J477" s="76">
        <v>1969</v>
      </c>
      <c r="K477" s="74">
        <f t="shared" si="52"/>
        <v>49</v>
      </c>
      <c r="L477" s="67" t="str">
        <f t="shared" si="53"/>
        <v>OK</v>
      </c>
      <c r="M477" s="122" t="s">
        <v>671</v>
      </c>
    </row>
    <row r="478" spans="1:13">
      <c r="A478" s="66" t="s">
        <v>1267</v>
      </c>
      <c r="B478" s="69" t="s">
        <v>1216</v>
      </c>
      <c r="C478" s="69" t="s">
        <v>895</v>
      </c>
      <c r="D478" s="65" t="str">
        <f t="shared" si="54"/>
        <v>アンヴァース</v>
      </c>
      <c r="F478" s="67" t="str">
        <f t="shared" si="55"/>
        <v>あん１６</v>
      </c>
      <c r="G478" s="65" t="str">
        <f t="shared" si="51"/>
        <v>石倉翔太</v>
      </c>
      <c r="H478" s="75" t="str">
        <f t="shared" si="56"/>
        <v>アンヴァース</v>
      </c>
      <c r="I478" s="75" t="s">
        <v>595</v>
      </c>
      <c r="J478" s="76">
        <v>1999</v>
      </c>
      <c r="K478" s="74">
        <f t="shared" si="52"/>
        <v>19</v>
      </c>
      <c r="L478" s="67" t="str">
        <f t="shared" si="53"/>
        <v>OK</v>
      </c>
      <c r="M478" s="122" t="s">
        <v>722</v>
      </c>
    </row>
    <row r="479" spans="1:13">
      <c r="A479" s="66" t="s">
        <v>1268</v>
      </c>
      <c r="B479" s="69" t="s">
        <v>1217</v>
      </c>
      <c r="C479" s="69" t="s">
        <v>1218</v>
      </c>
      <c r="D479" s="65" t="str">
        <f t="shared" si="54"/>
        <v>アンヴァース</v>
      </c>
      <c r="F479" s="67" t="str">
        <f t="shared" si="55"/>
        <v>あん１７</v>
      </c>
      <c r="G479" s="65" t="str">
        <f t="shared" si="51"/>
        <v>ピーターリーダー</v>
      </c>
      <c r="H479" s="75" t="str">
        <f t="shared" si="56"/>
        <v>アンヴァース</v>
      </c>
      <c r="I479" s="75" t="s">
        <v>595</v>
      </c>
      <c r="J479" s="76">
        <v>1981</v>
      </c>
      <c r="K479" s="74">
        <f t="shared" si="52"/>
        <v>37</v>
      </c>
      <c r="L479" s="67" t="str">
        <f t="shared" si="53"/>
        <v>OK</v>
      </c>
      <c r="M479" s="122" t="s">
        <v>722</v>
      </c>
    </row>
    <row r="480" spans="1:13">
      <c r="A480" s="66" t="s">
        <v>1269</v>
      </c>
      <c r="B480" s="69" t="s">
        <v>1219</v>
      </c>
      <c r="C480" s="69" t="s">
        <v>1220</v>
      </c>
      <c r="D480" s="65" t="str">
        <f t="shared" si="54"/>
        <v>アンヴァース</v>
      </c>
      <c r="F480" s="67" t="str">
        <f t="shared" si="55"/>
        <v>あん１８</v>
      </c>
      <c r="G480" s="65" t="str">
        <f t="shared" si="51"/>
        <v>鍋内雄樹</v>
      </c>
      <c r="H480" s="75" t="str">
        <f t="shared" si="56"/>
        <v>アンヴァース</v>
      </c>
      <c r="I480" s="75" t="s">
        <v>595</v>
      </c>
      <c r="J480" s="76">
        <v>1990</v>
      </c>
      <c r="K480" s="74">
        <f t="shared" si="52"/>
        <v>28</v>
      </c>
      <c r="L480" s="67" t="str">
        <f t="shared" si="53"/>
        <v>OK</v>
      </c>
      <c r="M480" s="122" t="s">
        <v>722</v>
      </c>
    </row>
    <row r="481" spans="1:13">
      <c r="A481" s="66" t="s">
        <v>1270</v>
      </c>
      <c r="B481" s="65" t="s">
        <v>1221</v>
      </c>
      <c r="C481" s="65" t="s">
        <v>1222</v>
      </c>
      <c r="D481" s="65" t="str">
        <f t="shared" si="54"/>
        <v>アンヴァース</v>
      </c>
      <c r="F481" s="67" t="str">
        <f t="shared" si="55"/>
        <v>あん１９</v>
      </c>
      <c r="G481" s="65" t="str">
        <f t="shared" si="51"/>
        <v>石内伸幸</v>
      </c>
      <c r="H481" s="75" t="str">
        <f t="shared" si="56"/>
        <v>アンヴァース</v>
      </c>
      <c r="I481" s="75" t="s">
        <v>34</v>
      </c>
      <c r="J481" s="73">
        <v>1981</v>
      </c>
      <c r="K481" s="74">
        <f t="shared" si="52"/>
        <v>37</v>
      </c>
      <c r="L481" s="67" t="str">
        <f t="shared" si="53"/>
        <v>OK</v>
      </c>
      <c r="M481" s="122" t="s">
        <v>501</v>
      </c>
    </row>
    <row r="482" spans="1:13">
      <c r="A482" s="66" t="s">
        <v>1271</v>
      </c>
      <c r="B482" s="69" t="s">
        <v>1187</v>
      </c>
      <c r="C482" s="69" t="s">
        <v>1223</v>
      </c>
      <c r="D482" s="65" t="str">
        <f t="shared" si="54"/>
        <v>アンヴァース</v>
      </c>
      <c r="F482" s="67" t="str">
        <f t="shared" si="55"/>
        <v>あん２０</v>
      </c>
      <c r="G482" s="65" t="str">
        <f t="shared" si="51"/>
        <v>片桐靖之</v>
      </c>
      <c r="H482" s="75" t="str">
        <f t="shared" si="56"/>
        <v>アンヴァース</v>
      </c>
      <c r="I482" s="75" t="s">
        <v>34</v>
      </c>
      <c r="J482" s="76">
        <v>1976</v>
      </c>
      <c r="K482" s="74">
        <f t="shared" si="52"/>
        <v>42</v>
      </c>
      <c r="L482" s="67" t="str">
        <f t="shared" si="53"/>
        <v>OK</v>
      </c>
      <c r="M482" s="122" t="s">
        <v>539</v>
      </c>
    </row>
    <row r="483" spans="1:13">
      <c r="A483" s="66" t="s">
        <v>1272</v>
      </c>
      <c r="B483" s="69" t="s">
        <v>633</v>
      </c>
      <c r="C483" s="69" t="s">
        <v>803</v>
      </c>
      <c r="D483" s="65" t="str">
        <f t="shared" si="54"/>
        <v>アンヴァース</v>
      </c>
      <c r="F483" s="67" t="str">
        <f t="shared" si="55"/>
        <v>あん２１</v>
      </c>
      <c r="G483" s="65" t="str">
        <f t="shared" si="51"/>
        <v>鈴木智彦</v>
      </c>
      <c r="H483" s="75" t="str">
        <f t="shared" si="56"/>
        <v>アンヴァース</v>
      </c>
      <c r="I483" s="75" t="s">
        <v>595</v>
      </c>
      <c r="J483" s="76">
        <v>1981</v>
      </c>
      <c r="K483" s="74">
        <f t="shared" si="52"/>
        <v>37</v>
      </c>
      <c r="L483" s="67" t="str">
        <f t="shared" si="53"/>
        <v>OK</v>
      </c>
      <c r="M483" s="122" t="s">
        <v>804</v>
      </c>
    </row>
    <row r="484" spans="1:13">
      <c r="A484" s="66" t="s">
        <v>1273</v>
      </c>
      <c r="B484" s="69" t="s">
        <v>1224</v>
      </c>
      <c r="C484" s="69" t="s">
        <v>1208</v>
      </c>
      <c r="D484" s="65" t="str">
        <f t="shared" si="54"/>
        <v>アンヴァース</v>
      </c>
      <c r="F484" s="67" t="str">
        <f t="shared" si="55"/>
        <v>あん２２</v>
      </c>
      <c r="G484" s="65" t="str">
        <f t="shared" si="51"/>
        <v>橋爪崇志</v>
      </c>
      <c r="H484" s="75" t="str">
        <f t="shared" si="56"/>
        <v>アンヴァース</v>
      </c>
      <c r="I484" s="75" t="s">
        <v>595</v>
      </c>
      <c r="J484" s="76">
        <v>1999</v>
      </c>
      <c r="K484" s="74">
        <f t="shared" si="52"/>
        <v>19</v>
      </c>
      <c r="L484" s="67" t="str">
        <f t="shared" si="53"/>
        <v>OK</v>
      </c>
      <c r="M484" s="122" t="s">
        <v>671</v>
      </c>
    </row>
    <row r="485" spans="1:13">
      <c r="A485" s="66" t="s">
        <v>1274</v>
      </c>
      <c r="B485" s="69" t="s">
        <v>1160</v>
      </c>
      <c r="C485" s="69" t="s">
        <v>1225</v>
      </c>
      <c r="D485" s="65" t="str">
        <f t="shared" si="54"/>
        <v>アンヴァース</v>
      </c>
      <c r="F485" s="67" t="str">
        <f t="shared" si="55"/>
        <v>あん２３</v>
      </c>
      <c r="G485" s="65" t="str">
        <f t="shared" si="51"/>
        <v>西村佳祐</v>
      </c>
      <c r="H485" s="75" t="str">
        <f t="shared" si="56"/>
        <v>アンヴァース</v>
      </c>
      <c r="I485" s="75" t="s">
        <v>595</v>
      </c>
      <c r="J485" s="76">
        <v>1988</v>
      </c>
      <c r="K485" s="74">
        <f t="shared" si="52"/>
        <v>30</v>
      </c>
      <c r="L485" s="67" t="str">
        <f t="shared" si="53"/>
        <v>OK</v>
      </c>
      <c r="M485" s="122" t="s">
        <v>671</v>
      </c>
    </row>
    <row r="486" spans="1:13">
      <c r="A486" s="66" t="s">
        <v>1275</v>
      </c>
      <c r="B486" s="69" t="s">
        <v>57</v>
      </c>
      <c r="C486" s="69" t="s">
        <v>1231</v>
      </c>
      <c r="D486" s="65" t="str">
        <f t="shared" si="54"/>
        <v>アンヴァース</v>
      </c>
      <c r="F486" s="67" t="str">
        <f t="shared" si="55"/>
        <v>あん２４</v>
      </c>
      <c r="G486" s="65" t="str">
        <f t="shared" si="51"/>
        <v>山本竜平</v>
      </c>
      <c r="H486" s="75" t="str">
        <f t="shared" si="56"/>
        <v>アンヴァース</v>
      </c>
      <c r="I486" s="75" t="s">
        <v>34</v>
      </c>
      <c r="J486" s="76">
        <v>1992</v>
      </c>
      <c r="K486" s="74">
        <f t="shared" si="52"/>
        <v>26</v>
      </c>
      <c r="L486" s="67" t="str">
        <f>IF(G486="","",IF(COUNTIF($G$5:$G$657,G486)&gt;1,"2重登録","OK"))</f>
        <v>OK</v>
      </c>
      <c r="M486" s="122" t="s">
        <v>44</v>
      </c>
    </row>
    <row r="487" spans="1:13">
      <c r="A487" s="66" t="s">
        <v>1276</v>
      </c>
      <c r="B487" s="69" t="s">
        <v>1232</v>
      </c>
      <c r="C487" s="69" t="s">
        <v>1233</v>
      </c>
      <c r="D487" s="65" t="str">
        <f t="shared" si="54"/>
        <v>アンヴァース</v>
      </c>
      <c r="F487" s="67" t="str">
        <f t="shared" si="55"/>
        <v>あん２５</v>
      </c>
      <c r="G487" s="65" t="str">
        <f t="shared" si="51"/>
        <v>寺元翔太</v>
      </c>
      <c r="H487" s="75" t="str">
        <f t="shared" si="56"/>
        <v>アンヴァース</v>
      </c>
      <c r="I487" s="75" t="s">
        <v>595</v>
      </c>
      <c r="J487" s="76">
        <v>1993</v>
      </c>
      <c r="K487" s="74">
        <f t="shared" si="52"/>
        <v>25</v>
      </c>
      <c r="L487" s="67" t="str">
        <f>IF(G487="","",IF(COUNTIF($G$5:$G$657,G487)&gt;1,"2重登録","OK"))</f>
        <v>OK</v>
      </c>
      <c r="M487" s="122" t="s">
        <v>44</v>
      </c>
    </row>
    <row r="488" spans="1:13">
      <c r="A488" s="66" t="s">
        <v>1277</v>
      </c>
      <c r="B488" s="79" t="s">
        <v>36</v>
      </c>
      <c r="C488" s="79" t="s">
        <v>1234</v>
      </c>
      <c r="D488" s="65" t="str">
        <f t="shared" si="54"/>
        <v>アンヴァース</v>
      </c>
      <c r="F488" s="67" t="str">
        <f t="shared" si="55"/>
        <v>あん２６</v>
      </c>
      <c r="G488" s="65" t="str">
        <f t="shared" si="51"/>
        <v>青木知里</v>
      </c>
      <c r="H488" s="75" t="str">
        <f t="shared" si="56"/>
        <v>アンヴァース</v>
      </c>
      <c r="I488" s="100" t="s">
        <v>41</v>
      </c>
      <c r="J488" s="76">
        <v>1992</v>
      </c>
      <c r="K488" s="74">
        <f t="shared" si="52"/>
        <v>26</v>
      </c>
      <c r="L488" s="67" t="str">
        <f>IF(G488="","",IF(COUNTIF($G$5:$G$657,G488)&gt;1,"2重登録","OK"))</f>
        <v>OK</v>
      </c>
      <c r="M488" s="122" t="s">
        <v>35</v>
      </c>
    </row>
    <row r="489" spans="1:13">
      <c r="A489" s="66" t="s">
        <v>1278</v>
      </c>
      <c r="B489" s="79" t="s">
        <v>1235</v>
      </c>
      <c r="C489" s="79" t="s">
        <v>1236</v>
      </c>
      <c r="D489" s="65" t="str">
        <f t="shared" si="54"/>
        <v>アンヴァース</v>
      </c>
      <c r="F489" s="67" t="str">
        <f t="shared" si="55"/>
        <v>あん２７</v>
      </c>
      <c r="G489" s="65" t="str">
        <f t="shared" si="51"/>
        <v>末木久美子</v>
      </c>
      <c r="H489" s="75" t="str">
        <f t="shared" si="56"/>
        <v>アンヴァース</v>
      </c>
      <c r="I489" s="100" t="s">
        <v>41</v>
      </c>
      <c r="J489" s="76">
        <v>1969</v>
      </c>
      <c r="K489" s="74">
        <f t="shared" si="52"/>
        <v>49</v>
      </c>
      <c r="L489" s="67" t="str">
        <f>IF(G489="","",IF(COUNTIF($G$5:$G$657,G489)&gt;1,"2重登録","OK"))</f>
        <v>OK</v>
      </c>
      <c r="M489" s="122" t="s">
        <v>1237</v>
      </c>
    </row>
    <row r="490" spans="1:13">
      <c r="A490" s="66"/>
      <c r="B490" s="69"/>
      <c r="C490" s="69"/>
      <c r="F490" s="67"/>
      <c r="H490" s="75"/>
      <c r="I490" s="75"/>
      <c r="J490" s="76"/>
      <c r="K490" s="74"/>
      <c r="L490" s="67"/>
      <c r="M490" s="122"/>
    </row>
    <row r="491" spans="1:13">
      <c r="A491" s="66"/>
      <c r="L491" s="67" t="str">
        <f t="shared" si="53"/>
        <v/>
      </c>
    </row>
    <row r="492" spans="1:13">
      <c r="L492" s="67" t="str">
        <f t="shared" si="53"/>
        <v/>
      </c>
    </row>
    <row r="493" spans="1:13">
      <c r="L493" s="67" t="str">
        <f t="shared" si="53"/>
        <v/>
      </c>
    </row>
    <row r="494" spans="1:13">
      <c r="G494" s="65" t="s">
        <v>30</v>
      </c>
      <c r="H494" s="1035" t="s">
        <v>31</v>
      </c>
      <c r="I494" s="1035"/>
      <c r="J494" s="1035"/>
      <c r="L494" s="67"/>
    </row>
    <row r="495" spans="1:13">
      <c r="G495" s="200">
        <f>COUNTIF($M$497:$M$503,"東近江市")</f>
        <v>1</v>
      </c>
      <c r="H495" s="1034">
        <f>(G495/RIGHT($A$502,2))</f>
        <v>0.16666666666666666</v>
      </c>
      <c r="I495" s="1034"/>
      <c r="J495" s="1034"/>
      <c r="L495" s="67" t="str">
        <f>IF(G495="","",IF(COUNTIF($G$5:$G$612,G495)&gt;1,"2重登録","OK"))</f>
        <v>OK</v>
      </c>
    </row>
    <row r="496" spans="1:13">
      <c r="L496" s="67" t="str">
        <f>IF(G496="","",IF(COUNTIF($G$5:$G$612,G496)&gt;1,"2重登録","OK"))</f>
        <v/>
      </c>
    </row>
    <row r="497" spans="1:14">
      <c r="A497" s="65" t="s">
        <v>523</v>
      </c>
      <c r="B497" s="65" t="s">
        <v>524</v>
      </c>
      <c r="C497" s="65" t="s">
        <v>525</v>
      </c>
      <c r="D497" s="65" t="s">
        <v>526</v>
      </c>
      <c r="F497" s="181" t="str">
        <f t="shared" ref="F497:F503" si="57">A497</f>
        <v>こ０１</v>
      </c>
      <c r="G497" s="65" t="str">
        <f t="shared" ref="G497:G503" si="58">B497&amp;C497</f>
        <v>安達隆一</v>
      </c>
      <c r="H497" s="65" t="s">
        <v>526</v>
      </c>
      <c r="I497" s="103" t="s">
        <v>467</v>
      </c>
      <c r="J497" s="49">
        <v>1970</v>
      </c>
      <c r="K497" s="168">
        <f>2019-J497</f>
        <v>49</v>
      </c>
      <c r="L497" s="67" t="str">
        <f>IF(G497="","",IF(COUNTIF($G$5:$G$612,G497)&gt;1,"2重登録","OK"))</f>
        <v>OK</v>
      </c>
      <c r="M497" s="63" t="s">
        <v>515</v>
      </c>
    </row>
    <row r="498" spans="1:14">
      <c r="A498" s="122" t="s">
        <v>527</v>
      </c>
      <c r="B498" s="65" t="s">
        <v>528</v>
      </c>
      <c r="C498" s="65" t="s">
        <v>529</v>
      </c>
      <c r="D498" s="65" t="s">
        <v>526</v>
      </c>
      <c r="F498" s="181" t="str">
        <f t="shared" si="57"/>
        <v>こ０２</v>
      </c>
      <c r="G498" s="65" t="str">
        <f t="shared" si="58"/>
        <v>寺村浩一</v>
      </c>
      <c r="H498" s="65" t="s">
        <v>526</v>
      </c>
      <c r="I498" s="103" t="s">
        <v>467</v>
      </c>
      <c r="J498" s="73">
        <v>1968</v>
      </c>
      <c r="K498" s="73">
        <f>2019-J498</f>
        <v>51</v>
      </c>
      <c r="L498" s="67" t="str">
        <f>IF(G498="","",IF(COUNTIF($G$5:$G$612,G498)&gt;1,"2重登録","OK"))</f>
        <v>OK</v>
      </c>
      <c r="M498" s="65" t="s">
        <v>530</v>
      </c>
    </row>
    <row r="499" spans="1:14">
      <c r="A499" s="65" t="s">
        <v>785</v>
      </c>
      <c r="B499" s="65" t="s">
        <v>786</v>
      </c>
      <c r="C499" s="65" t="s">
        <v>767</v>
      </c>
      <c r="D499" s="65" t="s">
        <v>526</v>
      </c>
      <c r="F499" s="181" t="str">
        <f t="shared" si="57"/>
        <v>こ０３</v>
      </c>
      <c r="G499" s="65" t="str">
        <f t="shared" si="58"/>
        <v>征矢洋平</v>
      </c>
      <c r="H499" s="65" t="s">
        <v>526</v>
      </c>
      <c r="I499" s="103" t="s">
        <v>467</v>
      </c>
      <c r="J499" s="73">
        <v>1977</v>
      </c>
      <c r="K499" s="73">
        <f>2019-J499</f>
        <v>42</v>
      </c>
      <c r="L499" s="67" t="str">
        <f>IF(G499="","",IF(COUNTIF($G$5:$G$612,G499)&gt;1,"2重登録","OK"))</f>
        <v>OK</v>
      </c>
      <c r="M499" s="192" t="s">
        <v>455</v>
      </c>
    </row>
    <row r="500" spans="1:14">
      <c r="A500" s="201" t="s">
        <v>787</v>
      </c>
      <c r="B500" s="123"/>
      <c r="C500" s="69"/>
      <c r="F500" s="67"/>
      <c r="I500" s="75"/>
      <c r="J500" s="76"/>
      <c r="K500" s="74"/>
      <c r="L500" s="67"/>
    </row>
    <row r="501" spans="1:14">
      <c r="A501" s="122" t="s">
        <v>788</v>
      </c>
      <c r="B501" s="123" t="s">
        <v>789</v>
      </c>
      <c r="C501" s="202" t="s">
        <v>599</v>
      </c>
      <c r="D501" s="65" t="s">
        <v>526</v>
      </c>
      <c r="F501" s="67" t="str">
        <f t="shared" si="57"/>
        <v>こ０５</v>
      </c>
      <c r="G501" s="65" t="str">
        <f t="shared" si="58"/>
        <v>國本　太郎</v>
      </c>
      <c r="H501" s="65" t="s">
        <v>526</v>
      </c>
      <c r="I501" s="75" t="s">
        <v>34</v>
      </c>
      <c r="J501" s="76">
        <v>1974</v>
      </c>
      <c r="K501" s="74">
        <f>IF(J501="","",(2019-J501))</f>
        <v>45</v>
      </c>
      <c r="L501" s="67" t="str">
        <f>IF(G501="","",IF(COUNTIF($G$5:$G$612,G501)&gt;1,"2重登録","OK"))</f>
        <v>OK</v>
      </c>
      <c r="M501" s="65" t="s">
        <v>483</v>
      </c>
    </row>
    <row r="502" spans="1:14">
      <c r="A502" s="122" t="s">
        <v>790</v>
      </c>
      <c r="B502" s="65" t="s">
        <v>791</v>
      </c>
      <c r="C502" s="65" t="s">
        <v>792</v>
      </c>
      <c r="D502" s="65" t="s">
        <v>526</v>
      </c>
      <c r="F502" s="65" t="str">
        <f t="shared" si="57"/>
        <v>こ０６</v>
      </c>
      <c r="G502" s="65" t="str">
        <f t="shared" si="58"/>
        <v>大橋賢太郎</v>
      </c>
      <c r="H502" s="65" t="s">
        <v>526</v>
      </c>
      <c r="I502" s="97" t="s">
        <v>467</v>
      </c>
      <c r="J502" s="73">
        <v>1986</v>
      </c>
      <c r="K502" s="74">
        <f>IF(J502="","",(2019-J502))</f>
        <v>33</v>
      </c>
      <c r="L502" s="67" t="str">
        <f>IF(G502="","",IF(COUNTIF($G$5:$G$612,G502)&gt;1,"2重登録","OK"))</f>
        <v>OK</v>
      </c>
      <c r="M502" s="65" t="s">
        <v>459</v>
      </c>
    </row>
    <row r="503" spans="1:14" customFormat="1">
      <c r="A503" s="65" t="s">
        <v>1226</v>
      </c>
      <c r="B503" s="63" t="s">
        <v>607</v>
      </c>
      <c r="C503" s="63" t="s">
        <v>608</v>
      </c>
      <c r="D503" s="136" t="s">
        <v>1227</v>
      </c>
      <c r="E503" s="136"/>
      <c r="F503" s="67" t="str">
        <f t="shared" si="57"/>
        <v>こ０７</v>
      </c>
      <c r="G503" s="122" t="str">
        <f t="shared" si="58"/>
        <v>八木篤司</v>
      </c>
      <c r="H503" s="136" t="s">
        <v>1227</v>
      </c>
      <c r="I503" s="136" t="s">
        <v>595</v>
      </c>
      <c r="J503" s="136">
        <v>1973</v>
      </c>
      <c r="K503" s="203">
        <f>IF(J503="","",(2019-J503))</f>
        <v>46</v>
      </c>
      <c r="L503" s="67" t="str">
        <f>IF(G503="","",IF(COUNTIF($G$5:$G$612,G503)&gt;1,"2重登録","OK"))</f>
        <v>OK</v>
      </c>
      <c r="M503" s="136" t="s">
        <v>539</v>
      </c>
      <c r="N503" s="136"/>
    </row>
    <row r="504" spans="1:14" s="86" customFormat="1" ht="18.75" customHeight="1">
      <c r="A504" s="1035" t="s">
        <v>451</v>
      </c>
      <c r="B504" s="1035"/>
      <c r="C504" s="1036">
        <f>RIGHT(A453,2)+RIGHT(242,2)+RIGHT(A136,2)+RIGHT(A26,2)+RIGHT(A109,2)+RIGHT(A345,2)+RIGHT(A503,2)+RIGHT(A311,2)+RIGHT(A489,2)+RIGHT(A399,2)+RIGHT(A368,2)+RIGHT(A191,2)+RIGHT(A245,2)</f>
        <v>441</v>
      </c>
      <c r="D504" s="1036"/>
      <c r="E504" s="1036"/>
      <c r="F504" s="67"/>
      <c r="G504" s="1028">
        <f>$H$147+$G$203+$G$254+$H$316+$G$406+$H$44+$H$375+G115+$H$2+I357+$H$460+$G$495</f>
        <v>73</v>
      </c>
      <c r="H504" s="1028"/>
      <c r="I504" s="65"/>
      <c r="J504" s="73"/>
      <c r="K504" s="73"/>
      <c r="L504" s="67"/>
      <c r="M504" s="65"/>
    </row>
    <row r="505" spans="1:14" s="86" customFormat="1" ht="18.75" customHeight="1">
      <c r="A505" s="66"/>
      <c r="B505" s="66"/>
      <c r="C505" s="1036"/>
      <c r="D505" s="1036"/>
      <c r="E505" s="1036"/>
      <c r="F505" s="67"/>
      <c r="G505" s="1028"/>
      <c r="H505" s="1028"/>
      <c r="I505" s="65"/>
      <c r="J505" s="73"/>
      <c r="K505" s="73"/>
      <c r="L505" s="65"/>
      <c r="M505" s="65"/>
    </row>
    <row r="506" spans="1:14" s="86" customFormat="1" ht="18.75" customHeight="1">
      <c r="A506" s="200">
        <f>C504</f>
        <v>441</v>
      </c>
      <c r="B506" s="65"/>
      <c r="C506" s="65"/>
      <c r="D506" s="65"/>
      <c r="E506" s="65"/>
      <c r="F506" s="65"/>
      <c r="G506" s="92"/>
      <c r="H506" s="92"/>
      <c r="I506" s="65"/>
      <c r="J506" s="73"/>
      <c r="K506" s="73"/>
      <c r="L506" s="65"/>
      <c r="M506" s="65"/>
    </row>
    <row r="507" spans="1:14" s="86" customFormat="1" ht="18.75" customHeight="1">
      <c r="A507" s="65"/>
      <c r="B507" s="65"/>
      <c r="C507" s="65"/>
      <c r="D507" s="1029"/>
      <c r="E507" s="65"/>
      <c r="F507" s="65"/>
      <c r="G507" s="1033" t="s">
        <v>452</v>
      </c>
      <c r="H507" s="1033"/>
      <c r="I507" s="65"/>
      <c r="J507" s="73"/>
      <c r="K507" s="73"/>
      <c r="L507" s="65"/>
      <c r="M507" s="65"/>
    </row>
    <row r="508" spans="1:14" s="86" customFormat="1">
      <c r="A508" s="65"/>
      <c r="B508" s="65"/>
      <c r="C508" s="1029"/>
      <c r="D508" s="1029"/>
      <c r="E508" s="65"/>
      <c r="F508" s="65"/>
      <c r="G508" s="1033"/>
      <c r="H508" s="1033"/>
      <c r="I508" s="65"/>
      <c r="J508" s="73"/>
      <c r="K508" s="73"/>
      <c r="L508" s="65"/>
      <c r="M508" s="65"/>
    </row>
    <row r="509" spans="1:14" s="86" customFormat="1">
      <c r="A509" s="65"/>
      <c r="B509" s="65"/>
      <c r="C509" s="1029"/>
      <c r="D509" s="65"/>
      <c r="E509" s="65"/>
      <c r="F509" s="65"/>
      <c r="G509" s="1030">
        <f>$G$504/$C$504</f>
        <v>0.1655328798185941</v>
      </c>
      <c r="H509" s="1030"/>
      <c r="I509" s="65"/>
      <c r="J509" s="73"/>
      <c r="K509" s="73"/>
      <c r="L509" s="65"/>
      <c r="M509" s="65"/>
    </row>
    <row r="510" spans="1:14" s="86" customFormat="1">
      <c r="A510" s="65"/>
      <c r="B510" s="65"/>
      <c r="C510" s="65"/>
      <c r="D510" s="65"/>
      <c r="E510" s="65"/>
      <c r="F510" s="65"/>
      <c r="G510" s="1030"/>
      <c r="H510" s="1030"/>
      <c r="I510" s="65"/>
      <c r="J510" s="73"/>
      <c r="K510" s="73"/>
      <c r="L510" s="65"/>
      <c r="M510" s="65"/>
    </row>
    <row r="511" spans="1:14" s="86" customFormat="1">
      <c r="A511" s="65"/>
      <c r="B511" s="65"/>
      <c r="C511" s="204"/>
      <c r="D511" s="65"/>
      <c r="E511" s="65"/>
      <c r="F511" s="65"/>
      <c r="G511" s="65"/>
      <c r="H511" s="65"/>
      <c r="I511" s="65"/>
      <c r="J511" s="73"/>
      <c r="K511" s="73"/>
      <c r="L511" s="65"/>
      <c r="M511" s="65"/>
    </row>
    <row r="512" spans="1:14" s="86" customFormat="1">
      <c r="A512" s="65"/>
      <c r="B512" s="65"/>
      <c r="C512" s="65"/>
      <c r="D512" s="65"/>
      <c r="E512" s="65"/>
      <c r="F512" s="65"/>
      <c r="G512" s="65"/>
      <c r="H512" s="65"/>
      <c r="I512" s="65"/>
      <c r="J512" s="73"/>
      <c r="K512" s="73"/>
      <c r="L512" s="65"/>
      <c r="M512" s="65"/>
    </row>
  </sheetData>
  <sheetProtection password="CC53" sheet="1"/>
  <mergeCells count="60">
    <mergeCell ref="I1:K1"/>
    <mergeCell ref="B4:C4"/>
    <mergeCell ref="B1:C2"/>
    <mergeCell ref="D1:G2"/>
    <mergeCell ref="I3:K3"/>
    <mergeCell ref="B43:C44"/>
    <mergeCell ref="D43:G44"/>
    <mergeCell ref="I43:K43"/>
    <mergeCell ref="I44:K44"/>
    <mergeCell ref="B146:C147"/>
    <mergeCell ref="D146:G147"/>
    <mergeCell ref="I146:K146"/>
    <mergeCell ref="I147:K147"/>
    <mergeCell ref="B46:C46"/>
    <mergeCell ref="B112:C113"/>
    <mergeCell ref="D112:H113"/>
    <mergeCell ref="H114:J114"/>
    <mergeCell ref="B115:C115"/>
    <mergeCell ref="H115:J115"/>
    <mergeCell ref="H203:J203"/>
    <mergeCell ref="B250:D251"/>
    <mergeCell ref="E250:N251"/>
    <mergeCell ref="H202:J202"/>
    <mergeCell ref="B203:C203"/>
    <mergeCell ref="B200:C201"/>
    <mergeCell ref="D200:G201"/>
    <mergeCell ref="H200:I201"/>
    <mergeCell ref="B315:C316"/>
    <mergeCell ref="D315:G316"/>
    <mergeCell ref="I315:K315"/>
    <mergeCell ref="I316:K316"/>
    <mergeCell ref="B252:C253"/>
    <mergeCell ref="B318:C318"/>
    <mergeCell ref="B377:C377"/>
    <mergeCell ref="B403:C404"/>
    <mergeCell ref="D403:G404"/>
    <mergeCell ref="B406:C406"/>
    <mergeCell ref="L357:M357"/>
    <mergeCell ref="B359:C359"/>
    <mergeCell ref="I375:K375"/>
    <mergeCell ref="B374:C375"/>
    <mergeCell ref="D374:G375"/>
    <mergeCell ref="I374:K374"/>
    <mergeCell ref="B356:D357"/>
    <mergeCell ref="E356:H357"/>
    <mergeCell ref="I357:J357"/>
    <mergeCell ref="G504:H505"/>
    <mergeCell ref="D507:D508"/>
    <mergeCell ref="C508:C509"/>
    <mergeCell ref="G509:H510"/>
    <mergeCell ref="B459:C460"/>
    <mergeCell ref="D459:G460"/>
    <mergeCell ref="G507:H508"/>
    <mergeCell ref="H495:J495"/>
    <mergeCell ref="A504:B504"/>
    <mergeCell ref="C504:E505"/>
    <mergeCell ref="I459:K459"/>
    <mergeCell ref="I460:K460"/>
    <mergeCell ref="B462:C462"/>
    <mergeCell ref="H494:J494"/>
  </mergeCells>
  <phoneticPr fontId="20"/>
  <conditionalFormatting sqref="M500:M501">
    <cfRule type="cellIs" dxfId="4" priority="3" operator="equal">
      <formula>"東近江市"</formula>
    </cfRule>
  </conditionalFormatting>
  <conditionalFormatting sqref="I500:I501">
    <cfRule type="cellIs" dxfId="3" priority="4" operator="equal">
      <formula>"女"</formula>
    </cfRule>
    <cfRule type="cellIs" dxfId="2" priority="5" operator="equal">
      <formula>"女"</formula>
    </cfRule>
  </conditionalFormatting>
  <conditionalFormatting sqref="I47:I105 G47:G105 B47:C105">
    <cfRule type="expression" dxfId="1" priority="2">
      <formula>COUNTIF($I47,"女")</formula>
    </cfRule>
  </conditionalFormatting>
  <conditionalFormatting sqref="M47:M105">
    <cfRule type="expression" dxfId="0" priority="1">
      <formula>COUNTIF($M47,"東近江市")</formula>
    </cfRule>
  </conditionalFormatting>
  <dataValidations count="3">
    <dataValidation type="list" allowBlank="1" showInputMessage="1" showErrorMessage="1" sqref="E500:E502" xr:uid="{00000000-0002-0000-0500-000000000000}">
      <formula1>"jr, ,"</formula1>
    </dataValidation>
    <dataValidation type="list" allowBlank="1" showInputMessage="1" showErrorMessage="1" sqref="I500:I501" xr:uid="{00000000-0002-0000-0500-000001000000}">
      <formula1>"男,女,"</formula1>
    </dataValidation>
    <dataValidation type="list" allowBlank="1" showInputMessage="1" showErrorMessage="1" sqref="M500:M501" xr:uid="{00000000-0002-0000-0500-000002000000}">
      <formula1>"東近江市,彦根市,愛荘町,長浜市,多賀町,"</formula1>
    </dataValidation>
  </dataValidations>
  <pageMargins left="0.75" right="0.75" top="1" bottom="1" header="0.51" footer="0.51"/>
  <pageSetup paperSize="9" orientation="portrait" horizontalDpi="1200" verticalDpi="1200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8"/>
  <dimension ref="A1"/>
  <sheetViews>
    <sheetView zoomScaleSheetLayoutView="100" workbookViewId="0"/>
  </sheetViews>
  <sheetFormatPr defaultColWidth="10" defaultRowHeight="13.5" customHeight="1"/>
  <sheetData/>
  <phoneticPr fontId="20"/>
  <pageMargins left="0.7" right="0.7" top="0.75" bottom="0.75" header="0.3" footer="0.3"/>
  <pageSetup paperSize="9" orientation="portrait" copies="0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9"/>
  <dimension ref="A1"/>
  <sheetViews>
    <sheetView zoomScaleSheetLayoutView="100" workbookViewId="0"/>
  </sheetViews>
  <sheetFormatPr defaultColWidth="9" defaultRowHeight="13.5"/>
  <sheetData/>
  <phoneticPr fontId="20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写真</vt:lpstr>
      <vt:lpstr>女子A級</vt:lpstr>
      <vt:lpstr>女子Ｂ＆ｏｖ55</vt:lpstr>
      <vt:lpstr>男子Ｂ＆ｏｖ55</vt:lpstr>
      <vt:lpstr>男子A級</vt:lpstr>
      <vt:lpstr>登録ナンバー</vt:lpstr>
      <vt:lpstr>Sheet1</vt:lpstr>
      <vt:lpstr>Sheet2</vt:lpstr>
      <vt:lpstr>登録ナンバー!Print_Area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川並和之</dc:creator>
  <cp:lastModifiedBy>kawanamikazuyuki</cp:lastModifiedBy>
  <cp:revision>1</cp:revision>
  <cp:lastPrinted>2019-10-27T07:00:28Z</cp:lastPrinted>
  <dcterms:created xsi:type="dcterms:W3CDTF">2011-05-12T22:51:52Z</dcterms:created>
  <dcterms:modified xsi:type="dcterms:W3CDTF">2019-10-28T07:10:52Z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