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040" activeTab="3"/>
  </bookViews>
  <sheets>
    <sheet name="女子A級" sheetId="1" r:id="rId1"/>
    <sheet name="女子B" sheetId="2" r:id="rId2"/>
    <sheet name="男子B" sheetId="3" r:id="rId3"/>
    <sheet name="男子A36名" sheetId="4" r:id="rId4"/>
    <sheet name="歴代入賞者" sheetId="5" r:id="rId5"/>
    <sheet name="写真集" sheetId="6" r:id="rId6"/>
    <sheet name="登録ナンバー" sheetId="7" r:id="rId7"/>
  </sheets>
  <externalReferences>
    <externalReference r:id="rId10"/>
  </externalReferences>
  <definedNames>
    <definedName name="_xlnm.Print_Area" localSheetId="6">'登録ナンバー'!$A$410:$C$484</definedName>
  </definedNames>
  <calcPr fullCalcOnLoad="1"/>
</workbook>
</file>

<file path=xl/sharedStrings.xml><?xml version="1.0" encoding="utf-8"?>
<sst xmlns="http://schemas.openxmlformats.org/spreadsheetml/2006/main" count="4173" uniqueCount="1880">
  <si>
    <t>⑤</t>
  </si>
  <si>
    <t>グリフィンズ</t>
  </si>
  <si>
    <t>⑤</t>
  </si>
  <si>
    <t>⑤</t>
  </si>
  <si>
    <t>⑤</t>
  </si>
  <si>
    <t>西嶌達也</t>
  </si>
  <si>
    <t>‐</t>
  </si>
  <si>
    <t>西蔦　達也</t>
  </si>
  <si>
    <t>⑤</t>
  </si>
  <si>
    <t>⑤</t>
  </si>
  <si>
    <t>⑤</t>
  </si>
  <si>
    <t>中山幸典</t>
  </si>
  <si>
    <t>⑤</t>
  </si>
  <si>
    <t>第11回</t>
  </si>
  <si>
    <t>ウィンターシングルス歴代入賞者</t>
  </si>
  <si>
    <t>男子A級</t>
  </si>
  <si>
    <t>　優　勝</t>
  </si>
  <si>
    <t>準　優　勝</t>
  </si>
  <si>
    <t>3　　位</t>
  </si>
  <si>
    <t>４　　位</t>
  </si>
  <si>
    <t>第1回</t>
  </si>
  <si>
    <t>2005年</t>
  </si>
  <si>
    <t>川並和之（Kテニスカレッジ）</t>
  </si>
  <si>
    <t>川上英二（村田製作所）</t>
  </si>
  <si>
    <t>第2回</t>
  </si>
  <si>
    <t>2006年</t>
  </si>
  <si>
    <t>永里祐次（Kテニスカレッジ）</t>
  </si>
  <si>
    <t>第3回</t>
  </si>
  <si>
    <t>2007年</t>
  </si>
  <si>
    <t>三代康成（Pin TC)</t>
  </si>
  <si>
    <t>第4回</t>
  </si>
  <si>
    <t>2008年</t>
  </si>
  <si>
    <t>山口直彦（Kテニスカレッジ）</t>
  </si>
  <si>
    <t>三代　康成（Pin.TC)</t>
  </si>
  <si>
    <t>第5回</t>
  </si>
  <si>
    <t>2009年</t>
  </si>
  <si>
    <t>第6回</t>
  </si>
  <si>
    <t>2010年</t>
  </si>
  <si>
    <t>永里裕次（Kテニスカレッジ）</t>
  </si>
  <si>
    <t>三代　康成（Ｄｒａｇｏｎ－ｏｎｅ)</t>
  </si>
  <si>
    <t>第7回</t>
  </si>
  <si>
    <t>2011年</t>
  </si>
  <si>
    <t>山口真彦（Kテニスカレッジ）</t>
  </si>
  <si>
    <t>上原悠希（Kテニスカレッジ）</t>
  </si>
  <si>
    <t>梅本彬充（グリフィンズ）</t>
  </si>
  <si>
    <t>第8回</t>
  </si>
  <si>
    <t>2012年</t>
  </si>
  <si>
    <t>池端誠司（ぼんズ）</t>
  </si>
  <si>
    <t>第9回</t>
  </si>
  <si>
    <t>２０１３年</t>
  </si>
  <si>
    <t>大島浩範（Kテニスカレッジ）</t>
  </si>
  <si>
    <t>第10回</t>
  </si>
  <si>
    <t>2014年</t>
  </si>
  <si>
    <t>久保侑暉（一般）</t>
  </si>
  <si>
    <t>飛鷹強志（グリフィンズ）</t>
  </si>
  <si>
    <t>金谷太郎（ぼんズ）</t>
  </si>
  <si>
    <t>2015年</t>
  </si>
  <si>
    <t>漆原大介（うさかめ）</t>
  </si>
  <si>
    <t>佐野　望（ぼんズ）</t>
  </si>
  <si>
    <t>岩本　龍（グリフィンズ）</t>
  </si>
  <si>
    <t>第12回</t>
  </si>
  <si>
    <t>2016年</t>
  </si>
  <si>
    <t>女子Ａ級</t>
  </si>
  <si>
    <t>3  位</t>
  </si>
  <si>
    <t>４　位</t>
  </si>
  <si>
    <t>田中和枝（Kテニスカレッジ）</t>
  </si>
  <si>
    <t>　</t>
  </si>
  <si>
    <t>八木美春（一般）</t>
  </si>
  <si>
    <t>児玉朋子（Kテニスカレッジ）</t>
  </si>
  <si>
    <t>女子A級　エントリーなし</t>
  </si>
  <si>
    <t>浅田亜祐子（Kテニスカレッジ）</t>
  </si>
  <si>
    <t>矢花万里（ドラゴンワン）</t>
  </si>
  <si>
    <t>松田　順子（あげぽん）</t>
  </si>
  <si>
    <t>三代　梨絵（ドラゴン　ワン）</t>
  </si>
  <si>
    <t>今井順子（Dragon-one)</t>
  </si>
  <si>
    <t>上原悠愛（Kテニスカレッジ）</t>
  </si>
  <si>
    <t>三崎真依（グリふぃん）</t>
  </si>
  <si>
    <t>吉岡京子（フレンズ）</t>
  </si>
  <si>
    <t>福永裕美（Kテニスカレッジ）</t>
  </si>
  <si>
    <t>吉岡京子（フレンズ）</t>
  </si>
  <si>
    <t>植田早耶（フレンズ）</t>
  </si>
  <si>
    <t>北村由紀（グリフィンズ）</t>
  </si>
  <si>
    <t>山本あづさ（グリフィンズ）</t>
  </si>
  <si>
    <t>福永裕美（Kテニスカレッジ）</t>
  </si>
  <si>
    <t>吉岡京子（フレンズ）</t>
  </si>
  <si>
    <t>家倉美弥子（フレンズ）</t>
  </si>
  <si>
    <t>田中くれあ（一般Jr)</t>
  </si>
  <si>
    <t>久田遙菜（一般Jr）</t>
  </si>
  <si>
    <t>福永裕美（Kテニスカレッジ）</t>
  </si>
  <si>
    <t>2004年以前は八日市市室内シングルスとして布引体育館で開催</t>
  </si>
  <si>
    <t>⑤</t>
  </si>
  <si>
    <t>⑤</t>
  </si>
  <si>
    <t>坂下　翼</t>
  </si>
  <si>
    <t>中村敏寛</t>
  </si>
  <si>
    <t>赤木　拓</t>
  </si>
  <si>
    <t>杉山邦夫</t>
  </si>
  <si>
    <t>川合　優</t>
  </si>
  <si>
    <t>上原義弘</t>
  </si>
  <si>
    <t>白井秀幸</t>
  </si>
  <si>
    <t>リーグ９</t>
  </si>
  <si>
    <t>⑤</t>
  </si>
  <si>
    <t>田中邦明</t>
  </si>
  <si>
    <t>西原達也</t>
  </si>
  <si>
    <t>奥村隆広</t>
  </si>
  <si>
    <t>上津慶和</t>
  </si>
  <si>
    <t>M35</t>
  </si>
  <si>
    <t>B14</t>
  </si>
  <si>
    <t>リーグ６</t>
  </si>
  <si>
    <t>リーグ12</t>
  </si>
  <si>
    <t>B03</t>
  </si>
  <si>
    <t>B07</t>
  </si>
  <si>
    <t>W02</t>
  </si>
  <si>
    <t>g16</t>
  </si>
  <si>
    <t>TCワンダー</t>
  </si>
  <si>
    <t>T01</t>
  </si>
  <si>
    <t>リーグ8</t>
  </si>
  <si>
    <t>f11</t>
  </si>
  <si>
    <t>g22</t>
  </si>
  <si>
    <t>⑤</t>
  </si>
  <si>
    <t>５－１</t>
  </si>
  <si>
    <t>５－０</t>
  </si>
  <si>
    <t>５－３</t>
  </si>
  <si>
    <t>谷口　猛</t>
  </si>
  <si>
    <t>５－３</t>
  </si>
  <si>
    <t>５－１</t>
  </si>
  <si>
    <t>5-2</t>
  </si>
  <si>
    <t>5-0</t>
  </si>
  <si>
    <t>5-0</t>
  </si>
  <si>
    <t>５－０</t>
  </si>
  <si>
    <t>うさかめ</t>
  </si>
  <si>
    <t>鍵谷浩太</t>
  </si>
  <si>
    <t>片岡一寿</t>
  </si>
  <si>
    <t>⑤</t>
  </si>
  <si>
    <t>3位</t>
  </si>
  <si>
    <t>2位</t>
  </si>
  <si>
    <t>TCワンダー</t>
  </si>
  <si>
    <t>川上英二</t>
  </si>
  <si>
    <t>多賀野昌治</t>
  </si>
  <si>
    <t>５－０</t>
  </si>
  <si>
    <t>５－１</t>
  </si>
  <si>
    <t>５－３</t>
  </si>
  <si>
    <t>TCワンダー</t>
  </si>
  <si>
    <t>藤田　彰</t>
  </si>
  <si>
    <t>池端誠治</t>
  </si>
  <si>
    <t>森下皓太</t>
  </si>
  <si>
    <t>浦崎康平</t>
  </si>
  <si>
    <t>遠池建介</t>
  </si>
  <si>
    <t>水本淳史</t>
  </si>
  <si>
    <t>1位</t>
  </si>
  <si>
    <t>０・４３</t>
  </si>
  <si>
    <t>八木篤司</t>
  </si>
  <si>
    <t>岡　仁史</t>
  </si>
  <si>
    <t>竹田圭佑</t>
  </si>
  <si>
    <t>岡本大樹</t>
  </si>
  <si>
    <t>⑤</t>
  </si>
  <si>
    <t>金谷太郎</t>
  </si>
  <si>
    <t>藤井洋平</t>
  </si>
  <si>
    <t>渡辺裕士</t>
  </si>
  <si>
    <t>北野照之</t>
  </si>
  <si>
    <t>土田哲也</t>
  </si>
  <si>
    <t>辰巳悟朗</t>
  </si>
  <si>
    <t>久保侑暉</t>
  </si>
  <si>
    <t>５－１</t>
  </si>
  <si>
    <t>５－１</t>
  </si>
  <si>
    <t>TDC</t>
  </si>
  <si>
    <t>５－４</t>
  </si>
  <si>
    <t>kテニスカレッジ</t>
  </si>
  <si>
    <t>⑤</t>
  </si>
  <si>
    <t>TCワンダー</t>
  </si>
  <si>
    <t>優勝</t>
  </si>
  <si>
    <t>５－１</t>
  </si>
  <si>
    <t>５－２</t>
  </si>
  <si>
    <t>５－４</t>
  </si>
  <si>
    <t>５－２</t>
  </si>
  <si>
    <t>５－３</t>
  </si>
  <si>
    <t>５－０</t>
  </si>
  <si>
    <t>３－１</t>
  </si>
  <si>
    <t>w.o</t>
  </si>
  <si>
    <r>
      <t>女子Ｂ級優勝</t>
    </r>
    <r>
      <rPr>
        <b/>
        <sz val="11"/>
        <color indexed="8"/>
        <rFont val="ＭＳ Ｐゴシック"/>
        <family val="3"/>
      </rPr>
      <t xml:space="preserve">
ＴＤＣ　前川美恵</t>
    </r>
  </si>
  <si>
    <r>
      <t>女子Ｂ級準優勝</t>
    </r>
    <r>
      <rPr>
        <b/>
        <sz val="11"/>
        <color indexed="8"/>
        <rFont val="ＭＳ Ｐゴシック"/>
        <family val="3"/>
      </rPr>
      <t xml:space="preserve">
グリフィンズ　伊藤牧子</t>
    </r>
  </si>
  <si>
    <t>ウィンターシングルス大会　結果</t>
  </si>
  <si>
    <r>
      <t>女子Ａ級優勝</t>
    </r>
    <r>
      <rPr>
        <b/>
        <sz val="11"/>
        <color indexed="8"/>
        <rFont val="ＭＳ Ｐゴシック"/>
        <family val="3"/>
      </rPr>
      <t xml:space="preserve">
TCワンダー　岸本麗奈</t>
    </r>
  </si>
  <si>
    <r>
      <t>女子Ａ級準優勝</t>
    </r>
    <r>
      <rPr>
        <b/>
        <sz val="11"/>
        <color indexed="8"/>
        <rFont val="ＭＳ Ｐゴシック"/>
        <family val="3"/>
      </rPr>
      <t xml:space="preserve">
Kテニスカレッジ　福永裕美</t>
    </r>
  </si>
  <si>
    <r>
      <t>女子Ａ級３位</t>
    </r>
    <r>
      <rPr>
        <b/>
        <sz val="11"/>
        <color indexed="8"/>
        <rFont val="ＭＳ Ｐゴシック"/>
        <family val="3"/>
      </rPr>
      <t xml:space="preserve">
TCワンダー　鈴木仁美</t>
    </r>
  </si>
  <si>
    <r>
      <t>男子Ｂ級　優勝</t>
    </r>
    <r>
      <rPr>
        <b/>
        <sz val="11"/>
        <color indexed="8"/>
        <rFont val="ＭＳ Ｐゴシック"/>
        <family val="3"/>
      </rPr>
      <t xml:space="preserve">
一般Jr　中村敏寛</t>
    </r>
  </si>
  <si>
    <r>
      <t>男子Ｂ級　準優勝</t>
    </r>
    <r>
      <rPr>
        <b/>
        <sz val="11"/>
        <color indexed="8"/>
        <rFont val="ＭＳ Ｐゴシック"/>
        <family val="3"/>
      </rPr>
      <t xml:space="preserve">
グリフィンズ　中山幸典</t>
    </r>
  </si>
  <si>
    <r>
      <t>男子Ａ級　優勝</t>
    </r>
    <r>
      <rPr>
        <b/>
        <sz val="11"/>
        <color indexed="8"/>
        <rFont val="ＭＳ Ｐゴシック"/>
        <family val="3"/>
      </rPr>
      <t xml:space="preserve">
グリフィンズ　久保侑暉</t>
    </r>
  </si>
  <si>
    <r>
      <t>男子Ａ級　準優勝</t>
    </r>
    <r>
      <rPr>
        <b/>
        <sz val="11"/>
        <color indexed="8"/>
        <rFont val="ＭＳ Ｐゴシック"/>
        <family val="3"/>
      </rPr>
      <t xml:space="preserve">
TCワンダー　森下皓太</t>
    </r>
  </si>
  <si>
    <r>
      <t>男子Ａ級　３位</t>
    </r>
    <r>
      <rPr>
        <b/>
        <sz val="11"/>
        <color indexed="8"/>
        <rFont val="ＭＳ Ｐゴシック"/>
        <family val="3"/>
      </rPr>
      <t xml:space="preserve">
村田八日市　藤田　彰</t>
    </r>
  </si>
  <si>
    <r>
      <t>男子Ａ級　４位</t>
    </r>
    <r>
      <rPr>
        <b/>
        <sz val="11"/>
        <color indexed="8"/>
        <rFont val="ＭＳ Ｐゴシック"/>
        <family val="3"/>
      </rPr>
      <t xml:space="preserve">
村田八日市　川上英二</t>
    </r>
  </si>
  <si>
    <t>フレンズ</t>
  </si>
  <si>
    <t>フレンズ</t>
  </si>
  <si>
    <t>男</t>
  </si>
  <si>
    <t>F18</t>
  </si>
  <si>
    <t>F19</t>
  </si>
  <si>
    <t>F20</t>
  </si>
  <si>
    <t>F21</t>
  </si>
  <si>
    <t>F22</t>
  </si>
  <si>
    <t>F23</t>
  </si>
  <si>
    <t>F24</t>
  </si>
  <si>
    <t>ひとみ</t>
  </si>
  <si>
    <t>フレンズ</t>
  </si>
  <si>
    <t>Jr</t>
  </si>
  <si>
    <t>フレンズ</t>
  </si>
  <si>
    <t>F29</t>
  </si>
  <si>
    <t>F30</t>
  </si>
  <si>
    <t>フレンズ</t>
  </si>
  <si>
    <t>Ｆ31</t>
  </si>
  <si>
    <t>千秋</t>
  </si>
  <si>
    <t>西村千秋</t>
  </si>
  <si>
    <t>フレンズ</t>
  </si>
  <si>
    <t>at2002take@yahoo.co.jp</t>
  </si>
  <si>
    <t>g01</t>
  </si>
  <si>
    <t>グリフィンズ</t>
  </si>
  <si>
    <t>グリフィンズ</t>
  </si>
  <si>
    <t>グリフィンズ</t>
  </si>
  <si>
    <t>グリフィンズ</t>
  </si>
  <si>
    <t>寿憲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</si>
  <si>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</si>
  <si>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</si>
  <si>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</si>
  <si>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</si>
  <si>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</si>
  <si>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</si>
  <si>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</si>
  <si>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</si>
  <si>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</si>
  <si>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</si>
  <si>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</si>
  <si>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</si>
  <si>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久保</t>
  </si>
  <si>
    <t>侑暉</t>
  </si>
  <si>
    <t>グリフィンズ</t>
  </si>
  <si>
    <t>グリフィンズ</t>
  </si>
  <si>
    <t>グリフィンズ</t>
  </si>
  <si>
    <t>あづさ</t>
  </si>
  <si>
    <t>グリフィンズ</t>
  </si>
  <si>
    <t>グリフィンズ</t>
  </si>
  <si>
    <t>g51</t>
  </si>
  <si>
    <t>グリフィンズ</t>
  </si>
  <si>
    <t>g54</t>
  </si>
  <si>
    <t>塩谷</t>
  </si>
  <si>
    <t>敦彦</t>
  </si>
  <si>
    <t>グリフィンズ</t>
  </si>
  <si>
    <t>g55</t>
  </si>
  <si>
    <t>良人</t>
  </si>
  <si>
    <t>グリフィンズ</t>
  </si>
  <si>
    <t>g56</t>
  </si>
  <si>
    <t>由子</t>
  </si>
  <si>
    <t>g57</t>
  </si>
  <si>
    <t>伊藤</t>
  </si>
  <si>
    <t>牧子</t>
  </si>
  <si>
    <t>g58</t>
  </si>
  <si>
    <t>悠介</t>
  </si>
  <si>
    <t>グリフィンズ</t>
  </si>
  <si>
    <t>男</t>
  </si>
  <si>
    <t>g59</t>
  </si>
  <si>
    <t>貴代美</t>
  </si>
  <si>
    <t>g60</t>
  </si>
  <si>
    <t>武藤</t>
  </si>
  <si>
    <t>幸宏</t>
  </si>
  <si>
    <t>グリフィンズ</t>
  </si>
  <si>
    <t>京都市</t>
  </si>
  <si>
    <t>g61</t>
  </si>
  <si>
    <t>小出</t>
  </si>
  <si>
    <t>周平</t>
  </si>
  <si>
    <t>グリフィンズ</t>
  </si>
  <si>
    <t>g62</t>
  </si>
  <si>
    <t>中根</t>
  </si>
  <si>
    <t>啓伍</t>
  </si>
  <si>
    <t>g63</t>
  </si>
  <si>
    <t>森田</t>
  </si>
  <si>
    <t>千瑛</t>
  </si>
  <si>
    <t>g64</t>
  </si>
  <si>
    <t>安梨佐</t>
  </si>
  <si>
    <t>g65</t>
  </si>
  <si>
    <t>グリフィンズ</t>
  </si>
  <si>
    <t>g66</t>
  </si>
  <si>
    <t>太田</t>
  </si>
  <si>
    <t>恵莉</t>
  </si>
  <si>
    <t>東近江グリフィンズ</t>
  </si>
  <si>
    <t>女</t>
  </si>
  <si>
    <t>g67</t>
  </si>
  <si>
    <t>良美</t>
  </si>
  <si>
    <t>g68</t>
  </si>
  <si>
    <t>赤谷</t>
  </si>
  <si>
    <t>恵理</t>
  </si>
  <si>
    <t>g69</t>
  </si>
  <si>
    <t>長田</t>
  </si>
  <si>
    <t>由紀子</t>
  </si>
  <si>
    <t>g70</t>
  </si>
  <si>
    <t>晃輝</t>
  </si>
  <si>
    <t>グリフィンズ</t>
  </si>
  <si>
    <t>g71</t>
  </si>
  <si>
    <t>岡島</t>
  </si>
  <si>
    <t>宇史</t>
  </si>
  <si>
    <t>g72</t>
  </si>
  <si>
    <t>小林</t>
  </si>
  <si>
    <t>一成</t>
  </si>
  <si>
    <t>グリフィンズ</t>
  </si>
  <si>
    <t>g73</t>
  </si>
  <si>
    <t>寺山</t>
  </si>
  <si>
    <t>愛子</t>
  </si>
  <si>
    <t>川並和之</t>
  </si>
  <si>
    <t>川上</t>
  </si>
  <si>
    <t>悠作</t>
  </si>
  <si>
    <t>悠大</t>
  </si>
  <si>
    <t>中西</t>
  </si>
  <si>
    <t>勇夫</t>
  </si>
  <si>
    <t>大島</t>
  </si>
  <si>
    <t>浩範</t>
  </si>
  <si>
    <t>京都市</t>
  </si>
  <si>
    <t>田中</t>
  </si>
  <si>
    <t>容子</t>
  </si>
  <si>
    <t>K41</t>
  </si>
  <si>
    <t>出縄</t>
  </si>
  <si>
    <t>久子</t>
  </si>
  <si>
    <t>K42</t>
  </si>
  <si>
    <t>稲岡</t>
  </si>
  <si>
    <t>和紀</t>
  </si>
  <si>
    <t>K43</t>
  </si>
  <si>
    <t>恵二</t>
  </si>
  <si>
    <t>K44</t>
  </si>
  <si>
    <t>富永</t>
  </si>
  <si>
    <t>　晶</t>
  </si>
  <si>
    <t>K45</t>
  </si>
  <si>
    <t>K46</t>
  </si>
  <si>
    <t>岩渕</t>
  </si>
  <si>
    <t>光紀</t>
  </si>
  <si>
    <t>K47</t>
  </si>
  <si>
    <t>悠花</t>
  </si>
  <si>
    <t>K48</t>
  </si>
  <si>
    <t>稲継</t>
  </si>
  <si>
    <t>馨</t>
  </si>
  <si>
    <t>K49</t>
  </si>
  <si>
    <t>梅津</t>
  </si>
  <si>
    <t>圭</t>
  </si>
  <si>
    <t>大阪市</t>
  </si>
  <si>
    <t>K50</t>
  </si>
  <si>
    <t>中西</t>
  </si>
  <si>
    <t>泰輝</t>
  </si>
  <si>
    <t>東近江市民</t>
  </si>
  <si>
    <t>東近江市民率</t>
  </si>
  <si>
    <t>M01</t>
  </si>
  <si>
    <t>M02</t>
  </si>
  <si>
    <t>稲泉　</t>
  </si>
  <si>
    <t>M03</t>
  </si>
  <si>
    <t>M04</t>
  </si>
  <si>
    <t>女</t>
  </si>
  <si>
    <t>男</t>
  </si>
  <si>
    <t>男</t>
  </si>
  <si>
    <t>男</t>
  </si>
  <si>
    <t>女</t>
  </si>
  <si>
    <t>女</t>
  </si>
  <si>
    <t>岡川</t>
  </si>
  <si>
    <t>さおり</t>
  </si>
  <si>
    <t>女</t>
  </si>
  <si>
    <t>男</t>
  </si>
  <si>
    <t>三神</t>
  </si>
  <si>
    <t>秀嗣</t>
  </si>
  <si>
    <t>村田</t>
  </si>
  <si>
    <t>女</t>
  </si>
  <si>
    <t>杉山</t>
  </si>
  <si>
    <t>あずさ</t>
  </si>
  <si>
    <t>南井</t>
  </si>
  <si>
    <t>まどか</t>
  </si>
  <si>
    <t>南井まどか</t>
  </si>
  <si>
    <t>女</t>
  </si>
  <si>
    <t>多佳美</t>
  </si>
  <si>
    <t>澤田多佳美</t>
  </si>
  <si>
    <t>M53</t>
  </si>
  <si>
    <t>杉山</t>
  </si>
  <si>
    <t>春澄</t>
  </si>
  <si>
    <t>杉山春澄</t>
  </si>
  <si>
    <t>kazuyasu7674@yahoo.co.jp</t>
  </si>
  <si>
    <t>P01</t>
  </si>
  <si>
    <t>P02</t>
  </si>
  <si>
    <t>P02</t>
  </si>
  <si>
    <t>プラチナ</t>
  </si>
  <si>
    <t>湖東プラチナ</t>
  </si>
  <si>
    <t>プラチナ</t>
  </si>
  <si>
    <t>プラチナ</t>
  </si>
  <si>
    <t>プラチナ</t>
  </si>
  <si>
    <t>プラチナ</t>
  </si>
  <si>
    <t>プラチナ</t>
  </si>
  <si>
    <t>プラチナ</t>
  </si>
  <si>
    <t>P27</t>
  </si>
  <si>
    <t>P28</t>
  </si>
  <si>
    <t>P29</t>
  </si>
  <si>
    <t>P30</t>
  </si>
  <si>
    <t>P31</t>
  </si>
  <si>
    <t>P32</t>
  </si>
  <si>
    <t>宇尾数行</t>
  </si>
  <si>
    <t>oonamazu01@yahoo.co.jp</t>
  </si>
  <si>
    <t>S01</t>
  </si>
  <si>
    <t>宇尾</t>
  </si>
  <si>
    <t>S02</t>
  </si>
  <si>
    <t>梅田</t>
  </si>
  <si>
    <t>サプラ　</t>
  </si>
  <si>
    <t xml:space="preserve"> 毅</t>
  </si>
  <si>
    <t>サプラ</t>
  </si>
  <si>
    <t>真佐子</t>
  </si>
  <si>
    <t>サプラ</t>
  </si>
  <si>
    <t>サプラ</t>
  </si>
  <si>
    <t>那須</t>
  </si>
  <si>
    <t>且良</t>
  </si>
  <si>
    <t>サプラ　</t>
  </si>
  <si>
    <t>S21</t>
  </si>
  <si>
    <t>高橋</t>
  </si>
  <si>
    <t>昌平</t>
  </si>
  <si>
    <t>サプラ　</t>
  </si>
  <si>
    <t>湖南市</t>
  </si>
  <si>
    <t>one_0nly_clear_way@yahoo.co.jp</t>
  </si>
  <si>
    <t>T01</t>
  </si>
  <si>
    <t>TDC</t>
  </si>
  <si>
    <t>T02</t>
  </si>
  <si>
    <t>TDC</t>
  </si>
  <si>
    <t>TDC</t>
  </si>
  <si>
    <t>TDC</t>
  </si>
  <si>
    <t>TDC</t>
  </si>
  <si>
    <t>TDC</t>
  </si>
  <si>
    <t>まき</t>
  </si>
  <si>
    <t>TDC</t>
  </si>
  <si>
    <t>TDC</t>
  </si>
  <si>
    <t>T13</t>
  </si>
  <si>
    <t>TDC</t>
  </si>
  <si>
    <t>T14</t>
  </si>
  <si>
    <t>TDC</t>
  </si>
  <si>
    <t>T15</t>
  </si>
  <si>
    <t>T16</t>
  </si>
  <si>
    <t>山岡</t>
  </si>
  <si>
    <t>山岡千春</t>
  </si>
  <si>
    <t>TDC</t>
  </si>
  <si>
    <t>T17</t>
  </si>
  <si>
    <t>姫井</t>
  </si>
  <si>
    <t>亜利沙</t>
  </si>
  <si>
    <t>姫井亜里抄</t>
  </si>
  <si>
    <t>T18</t>
  </si>
  <si>
    <t>片桐</t>
  </si>
  <si>
    <t>美里</t>
  </si>
  <si>
    <t>片桐美里</t>
  </si>
  <si>
    <t>TDC</t>
  </si>
  <si>
    <t>T19</t>
  </si>
  <si>
    <t>靖之</t>
  </si>
  <si>
    <t>TDC</t>
  </si>
  <si>
    <t>片桐靖之</t>
  </si>
  <si>
    <t>TDC</t>
  </si>
  <si>
    <t>T20</t>
  </si>
  <si>
    <t>石内</t>
  </si>
  <si>
    <t>伸幸</t>
  </si>
  <si>
    <t>TDC</t>
  </si>
  <si>
    <t>石内伸幸</t>
  </si>
  <si>
    <t>ptkq67180＠yahoo.co.jp</t>
  </si>
  <si>
    <t>u01</t>
  </si>
  <si>
    <t>u02</t>
  </si>
  <si>
    <t>男</t>
  </si>
  <si>
    <t>男</t>
  </si>
  <si>
    <t>男</t>
  </si>
  <si>
    <t xml:space="preserve"> 淳</t>
  </si>
  <si>
    <t>中原</t>
  </si>
  <si>
    <t>康晶</t>
  </si>
  <si>
    <t>田中</t>
  </si>
  <si>
    <t>邦明</t>
  </si>
  <si>
    <t>ｊｒ</t>
  </si>
  <si>
    <t>竹下</t>
  </si>
  <si>
    <t>u42</t>
  </si>
  <si>
    <t>亀井</t>
  </si>
  <si>
    <t>雅嗣</t>
  </si>
  <si>
    <t>u43</t>
  </si>
  <si>
    <t>皓太</t>
  </si>
  <si>
    <t>Jr</t>
  </si>
  <si>
    <t>u44</t>
  </si>
  <si>
    <t>浩之</t>
  </si>
  <si>
    <t>u45</t>
  </si>
  <si>
    <t>仙波</t>
  </si>
  <si>
    <t>敬子</t>
  </si>
  <si>
    <t>近江八幡市</t>
  </si>
  <si>
    <t>u46</t>
  </si>
  <si>
    <t>新井</t>
  </si>
  <si>
    <t>雄己</t>
  </si>
  <si>
    <t>u47</t>
  </si>
  <si>
    <t>山田</t>
  </si>
  <si>
    <t>和宏</t>
  </si>
  <si>
    <t>山田和宏</t>
  </si>
  <si>
    <t>u48</t>
  </si>
  <si>
    <t>西和田</t>
  </si>
  <si>
    <t>昌恭</t>
  </si>
  <si>
    <t>西和田昌恭</t>
  </si>
  <si>
    <t>u49</t>
  </si>
  <si>
    <t>島</t>
  </si>
  <si>
    <t>新治</t>
  </si>
  <si>
    <t>島新治</t>
  </si>
  <si>
    <t>u50</t>
  </si>
  <si>
    <t>みほ</t>
  </si>
  <si>
    <t>うさかめ</t>
  </si>
  <si>
    <t>山田みほ</t>
  </si>
  <si>
    <t>gentian-18@e-omi.ne.jp</t>
  </si>
  <si>
    <t>Mut</t>
  </si>
  <si>
    <t>Mut(ムート）</t>
  </si>
  <si>
    <t>Y01</t>
  </si>
  <si>
    <t>Mut</t>
  </si>
  <si>
    <t>Mut</t>
  </si>
  <si>
    <t>Y02</t>
  </si>
  <si>
    <t>Mut</t>
  </si>
  <si>
    <t>Mut</t>
  </si>
  <si>
    <t>Y06</t>
  </si>
  <si>
    <t>津曲</t>
  </si>
  <si>
    <t>崇志</t>
  </si>
  <si>
    <t>Mut</t>
  </si>
  <si>
    <t>Y07</t>
  </si>
  <si>
    <t>浜中</t>
  </si>
  <si>
    <t>岳史</t>
  </si>
  <si>
    <t>Mut</t>
  </si>
  <si>
    <t>Y08</t>
  </si>
  <si>
    <t>三浦</t>
  </si>
  <si>
    <t>朱莉</t>
  </si>
  <si>
    <t>Y09</t>
  </si>
  <si>
    <t>福本</t>
  </si>
  <si>
    <t>香菜実</t>
  </si>
  <si>
    <t>Mut</t>
  </si>
  <si>
    <t>Y10</t>
  </si>
  <si>
    <t>大野</t>
  </si>
  <si>
    <t>みずき</t>
  </si>
  <si>
    <t>Mut</t>
  </si>
  <si>
    <t>Y11</t>
  </si>
  <si>
    <t>嶋村</t>
  </si>
  <si>
    <t>Y12</t>
  </si>
  <si>
    <t>川合</t>
  </si>
  <si>
    <t>優</t>
  </si>
  <si>
    <t>Mut</t>
  </si>
  <si>
    <t>Y13</t>
  </si>
  <si>
    <t>小川</t>
  </si>
  <si>
    <t>Y14</t>
  </si>
  <si>
    <t>寺村</t>
  </si>
  <si>
    <t>浩一</t>
  </si>
  <si>
    <t>Mut</t>
  </si>
  <si>
    <t>Y15</t>
  </si>
  <si>
    <t>拓也</t>
  </si>
  <si>
    <t>Y16</t>
  </si>
  <si>
    <t>小田</t>
  </si>
  <si>
    <t>紀彦</t>
  </si>
  <si>
    <t>Mut</t>
  </si>
  <si>
    <t>Y17</t>
  </si>
  <si>
    <t>中川</t>
  </si>
  <si>
    <t>久江</t>
  </si>
  <si>
    <t>Mut</t>
  </si>
  <si>
    <t>代表　鈴木正樹</t>
  </si>
  <si>
    <t>suzuki@at-school.jp</t>
  </si>
  <si>
    <t>ワンダー</t>
  </si>
  <si>
    <t>ＴＣワンダー</t>
  </si>
  <si>
    <t>w01</t>
  </si>
  <si>
    <t>森下</t>
  </si>
  <si>
    <t>皓太</t>
  </si>
  <si>
    <t>TCワンダー</t>
  </si>
  <si>
    <t>TCワンダー</t>
  </si>
  <si>
    <t>w02</t>
  </si>
  <si>
    <t>悠太</t>
  </si>
  <si>
    <t>Ｊｒ</t>
  </si>
  <si>
    <t>TCワンダー</t>
  </si>
  <si>
    <t>w03</t>
  </si>
  <si>
    <t>大道</t>
  </si>
  <si>
    <t>拓実</t>
  </si>
  <si>
    <t>TCワンダー</t>
  </si>
  <si>
    <t>Ｊｒ</t>
  </si>
  <si>
    <t>TCワンダー</t>
  </si>
  <si>
    <t>西宮市</t>
  </si>
  <si>
    <t>w04</t>
  </si>
  <si>
    <t>正樹</t>
  </si>
  <si>
    <t>TCワンダー</t>
  </si>
  <si>
    <t>w05</t>
  </si>
  <si>
    <t>河室</t>
  </si>
  <si>
    <t>TCワンダー</t>
  </si>
  <si>
    <t>女</t>
  </si>
  <si>
    <t>w06</t>
  </si>
  <si>
    <t>梅景</t>
  </si>
  <si>
    <t>佐緒里</t>
  </si>
  <si>
    <t>TCワンダー</t>
  </si>
  <si>
    <t>w07</t>
  </si>
  <si>
    <t>麗奈</t>
  </si>
  <si>
    <t>Ｊｒ</t>
  </si>
  <si>
    <t>TCワンダー</t>
  </si>
  <si>
    <t>w08</t>
  </si>
  <si>
    <t>仁美</t>
  </si>
  <si>
    <t>Ｊｒ</t>
  </si>
  <si>
    <t>w09</t>
  </si>
  <si>
    <t>堤</t>
  </si>
  <si>
    <t>里奈</t>
  </si>
  <si>
    <t>Ｊｒ</t>
  </si>
  <si>
    <t>w10</t>
  </si>
  <si>
    <t>小島</t>
  </si>
  <si>
    <t>千明</t>
  </si>
  <si>
    <t>Ｊｒ</t>
  </si>
  <si>
    <t>東近江市　市民率</t>
  </si>
  <si>
    <t>健治</t>
  </si>
  <si>
    <t>男</t>
  </si>
  <si>
    <t>川上</t>
  </si>
  <si>
    <t>政治</t>
  </si>
  <si>
    <t>K32</t>
  </si>
  <si>
    <t>宮村</t>
  </si>
  <si>
    <t>知宏</t>
  </si>
  <si>
    <t>K33</t>
  </si>
  <si>
    <t>小澤</t>
  </si>
  <si>
    <t>藤信</t>
  </si>
  <si>
    <t>K34</t>
  </si>
  <si>
    <t>岡本</t>
  </si>
  <si>
    <t>大樹</t>
  </si>
  <si>
    <t>K35</t>
  </si>
  <si>
    <t>池尻</t>
  </si>
  <si>
    <t>陽香</t>
  </si>
  <si>
    <t>K36</t>
  </si>
  <si>
    <t>姫欧</t>
  </si>
  <si>
    <t>K37</t>
  </si>
  <si>
    <t xml:space="preserve">南 </t>
  </si>
  <si>
    <t>直貴</t>
  </si>
  <si>
    <t>K38</t>
  </si>
  <si>
    <t>　誠</t>
  </si>
  <si>
    <t>K39</t>
  </si>
  <si>
    <t>K40</t>
  </si>
  <si>
    <t>竜王町</t>
  </si>
  <si>
    <t>代表者　杉山邦夫</t>
  </si>
  <si>
    <t>徳永</t>
  </si>
  <si>
    <t xml:space="preserve"> 剛</t>
  </si>
  <si>
    <t>悟朗</t>
  </si>
  <si>
    <t>男</t>
  </si>
  <si>
    <t xml:space="preserve"> 大</t>
  </si>
  <si>
    <t>文代</t>
  </si>
  <si>
    <t>村田</t>
  </si>
  <si>
    <t>村川</t>
  </si>
  <si>
    <t>洋平</t>
  </si>
  <si>
    <t>田淵</t>
  </si>
  <si>
    <t>敏史</t>
  </si>
  <si>
    <t>M49</t>
  </si>
  <si>
    <t>穐山</t>
  </si>
  <si>
    <t xml:space="preserve">  航</t>
  </si>
  <si>
    <t>M50</t>
  </si>
  <si>
    <t>国太郎</t>
  </si>
  <si>
    <t>M51</t>
  </si>
  <si>
    <t>M52</t>
  </si>
  <si>
    <t>安田　和彦</t>
  </si>
  <si>
    <t>P01</t>
  </si>
  <si>
    <t xml:space="preserve"> 潤</t>
  </si>
  <si>
    <t>堀江</t>
  </si>
  <si>
    <t>孝信</t>
  </si>
  <si>
    <t>新屋</t>
  </si>
  <si>
    <t>正男</t>
  </si>
  <si>
    <t>青木</t>
  </si>
  <si>
    <t>保憲</t>
  </si>
  <si>
    <t>一男</t>
  </si>
  <si>
    <t>鶴田</t>
  </si>
  <si>
    <t xml:space="preserve"> 進</t>
  </si>
  <si>
    <t>苗村</t>
  </si>
  <si>
    <t>裕子</t>
  </si>
  <si>
    <t>五十嵐</t>
  </si>
  <si>
    <t>英毅</t>
  </si>
  <si>
    <t xml:space="preserve"> </t>
  </si>
  <si>
    <t>本田</t>
  </si>
  <si>
    <t>健一</t>
  </si>
  <si>
    <t>野村　良平</t>
  </si>
  <si>
    <t>野村</t>
  </si>
  <si>
    <t>良平</t>
  </si>
  <si>
    <t>鹿野</t>
  </si>
  <si>
    <t>雄大</t>
  </si>
  <si>
    <t>T03</t>
  </si>
  <si>
    <t xml:space="preserve"> 猛</t>
  </si>
  <si>
    <t>TDC</t>
  </si>
  <si>
    <t>T04</t>
  </si>
  <si>
    <t>上津</t>
  </si>
  <si>
    <t>慶和</t>
  </si>
  <si>
    <t>T05</t>
  </si>
  <si>
    <t>松本</t>
  </si>
  <si>
    <t>遼太郎</t>
  </si>
  <si>
    <t>TDC</t>
  </si>
  <si>
    <t>T06</t>
  </si>
  <si>
    <t>吉居</t>
  </si>
  <si>
    <t>さつ紀</t>
  </si>
  <si>
    <t>T07</t>
  </si>
  <si>
    <t>北川　</t>
  </si>
  <si>
    <t>円香</t>
  </si>
  <si>
    <t>T08</t>
  </si>
  <si>
    <t>池田</t>
  </si>
  <si>
    <t>T09</t>
  </si>
  <si>
    <t>前川</t>
  </si>
  <si>
    <t>美恵</t>
  </si>
  <si>
    <t>T10</t>
  </si>
  <si>
    <t>草野</t>
  </si>
  <si>
    <t>菜摘</t>
  </si>
  <si>
    <t>TDC</t>
  </si>
  <si>
    <t>T11</t>
  </si>
  <si>
    <t>高橋</t>
  </si>
  <si>
    <t>和也</t>
  </si>
  <si>
    <t>T12</t>
  </si>
  <si>
    <t>川下</t>
  </si>
  <si>
    <t>上原</t>
  </si>
  <si>
    <t>義弘</t>
  </si>
  <si>
    <t>東山</t>
  </si>
  <si>
    <t xml:space="preserve"> 博</t>
  </si>
  <si>
    <t>中尾</t>
  </si>
  <si>
    <t xml:space="preserve"> 巧</t>
  </si>
  <si>
    <t>大阪府</t>
  </si>
  <si>
    <t>うさぎとかめの集い</t>
  </si>
  <si>
    <t>u03</t>
  </si>
  <si>
    <t>u04</t>
  </si>
  <si>
    <t>漆原</t>
  </si>
  <si>
    <t>大介</t>
  </si>
  <si>
    <t>漆原大介</t>
  </si>
  <si>
    <t>u05</t>
  </si>
  <si>
    <t>u06</t>
  </si>
  <si>
    <t>u07</t>
  </si>
  <si>
    <t>金子</t>
  </si>
  <si>
    <t>雅也</t>
  </si>
  <si>
    <t>金子雅也</t>
  </si>
  <si>
    <t>u08</t>
  </si>
  <si>
    <t>u09</t>
  </si>
  <si>
    <t>u10</t>
  </si>
  <si>
    <t>小嶋</t>
  </si>
  <si>
    <t>凜太郎</t>
  </si>
  <si>
    <t>小嶋凜太郎</t>
  </si>
  <si>
    <t>u11</t>
  </si>
  <si>
    <t>u12</t>
  </si>
  <si>
    <t>末</t>
  </si>
  <si>
    <t>末和也</t>
  </si>
  <si>
    <t>u13</t>
  </si>
  <si>
    <t>u14</t>
  </si>
  <si>
    <t>中井</t>
  </si>
  <si>
    <t>夏樹</t>
  </si>
  <si>
    <t>中井夏樹</t>
  </si>
  <si>
    <t>u15</t>
  </si>
  <si>
    <t>u16</t>
  </si>
  <si>
    <t>倍田</t>
  </si>
  <si>
    <t xml:space="preserve"> 武</t>
  </si>
  <si>
    <t>u17</t>
  </si>
  <si>
    <t xml:space="preserve"> 彰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</si>
  <si>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</si>
  <si>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</si>
  <si>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</si>
  <si>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</si>
  <si>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</si>
  <si>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</si>
  <si>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</si>
  <si>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</si>
  <si>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</si>
  <si>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</si>
  <si>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</si>
  <si>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 xml:space="preserve"> 聖</t>
  </si>
  <si>
    <t>u29</t>
  </si>
  <si>
    <t>u30</t>
  </si>
  <si>
    <t>叶丸</t>
  </si>
  <si>
    <t>利恵子</t>
  </si>
  <si>
    <t>叶丸利恵子</t>
  </si>
  <si>
    <t>u31</t>
  </si>
  <si>
    <t>u32</t>
  </si>
  <si>
    <t>u33</t>
  </si>
  <si>
    <t>u34</t>
  </si>
  <si>
    <t>u35</t>
  </si>
  <si>
    <t>倍田優子</t>
  </si>
  <si>
    <t>u36</t>
  </si>
  <si>
    <t>u37</t>
  </si>
  <si>
    <t>u38</t>
  </si>
  <si>
    <t>u39</t>
  </si>
  <si>
    <t>野上</t>
  </si>
  <si>
    <t>亮平</t>
  </si>
  <si>
    <t>u40</t>
  </si>
  <si>
    <t>神田</t>
  </si>
  <si>
    <t>圭右</t>
  </si>
  <si>
    <t>岐阜市</t>
  </si>
  <si>
    <t>u41</t>
  </si>
  <si>
    <t>山脇</t>
  </si>
  <si>
    <t>慶子</t>
  </si>
  <si>
    <t>代表　辻　真弓</t>
  </si>
  <si>
    <t>略称</t>
  </si>
  <si>
    <t>正式名称</t>
  </si>
  <si>
    <t>真弓</t>
  </si>
  <si>
    <t>淳子</t>
  </si>
  <si>
    <t>Y03</t>
  </si>
  <si>
    <t>山口</t>
  </si>
  <si>
    <t>稔貴</t>
  </si>
  <si>
    <t>Y04</t>
  </si>
  <si>
    <t>白井</t>
  </si>
  <si>
    <t>秀幸</t>
  </si>
  <si>
    <t>Y05</t>
  </si>
  <si>
    <t>悟志</t>
  </si>
  <si>
    <t>Mut</t>
  </si>
  <si>
    <t>育子</t>
  </si>
  <si>
    <t>栗東市</t>
  </si>
  <si>
    <t>M47</t>
  </si>
  <si>
    <t>遠崎</t>
  </si>
  <si>
    <t>大樹</t>
  </si>
  <si>
    <t>M48</t>
  </si>
  <si>
    <t>朋子</t>
  </si>
  <si>
    <t>直八</t>
  </si>
  <si>
    <t>美由紀</t>
  </si>
  <si>
    <t>優子</t>
  </si>
  <si>
    <t>松田</t>
  </si>
  <si>
    <t>晶枝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</si>
  <si>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</si>
  <si>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</si>
  <si>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</si>
  <si>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</si>
  <si>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</si>
  <si>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</si>
  <si>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</si>
  <si>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</si>
  <si>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</si>
  <si>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</si>
  <si>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</si>
  <si>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</si>
  <si>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</si>
  <si>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 xml:space="preserve"> 翼</t>
  </si>
  <si>
    <t>S16</t>
  </si>
  <si>
    <t>S17</t>
  </si>
  <si>
    <t>S18</t>
  </si>
  <si>
    <t>S19</t>
  </si>
  <si>
    <t>更家</t>
  </si>
  <si>
    <t>S20</t>
  </si>
  <si>
    <t>由紀</t>
  </si>
  <si>
    <t>一色</t>
  </si>
  <si>
    <t>西崎</t>
  </si>
  <si>
    <t>友香</t>
  </si>
  <si>
    <t>勉</t>
  </si>
  <si>
    <t>甲賀市</t>
  </si>
  <si>
    <t>永瀬</t>
  </si>
  <si>
    <t>卓夫</t>
  </si>
  <si>
    <t>一般</t>
  </si>
  <si>
    <t>OK</t>
  </si>
  <si>
    <t>久田</t>
  </si>
  <si>
    <t>蒲生郡</t>
  </si>
  <si>
    <t>富憲</t>
  </si>
  <si>
    <t>西原</t>
  </si>
  <si>
    <t>達也</t>
  </si>
  <si>
    <t>京都府</t>
  </si>
  <si>
    <t>藤井</t>
  </si>
  <si>
    <t>正和</t>
  </si>
  <si>
    <t>堀場</t>
  </si>
  <si>
    <t>俊宏</t>
  </si>
  <si>
    <t>鈎　</t>
  </si>
  <si>
    <t>優介</t>
  </si>
  <si>
    <t>渡辺</t>
  </si>
  <si>
    <t>裕士</t>
  </si>
  <si>
    <t>出口</t>
  </si>
  <si>
    <t>二ツ井</t>
  </si>
  <si>
    <t>裕也</t>
  </si>
  <si>
    <t>森永</t>
  </si>
  <si>
    <t>洋介</t>
  </si>
  <si>
    <t>彰</t>
  </si>
  <si>
    <t>文雄</t>
  </si>
  <si>
    <t>P03</t>
  </si>
  <si>
    <t>P04</t>
  </si>
  <si>
    <t>大林</t>
  </si>
  <si>
    <t>P05</t>
  </si>
  <si>
    <t>P06</t>
  </si>
  <si>
    <t>P07</t>
  </si>
  <si>
    <t>P08</t>
  </si>
  <si>
    <t>P09</t>
  </si>
  <si>
    <t>高田</t>
  </si>
  <si>
    <t>洋治</t>
  </si>
  <si>
    <t>P10</t>
  </si>
  <si>
    <t>P11</t>
  </si>
  <si>
    <t>P12</t>
  </si>
  <si>
    <t>P13</t>
  </si>
  <si>
    <t>P14</t>
  </si>
  <si>
    <t>P15</t>
  </si>
  <si>
    <t>羽田</t>
  </si>
  <si>
    <t>昭夫</t>
  </si>
  <si>
    <t>P16</t>
  </si>
  <si>
    <t>樋山</t>
  </si>
  <si>
    <t>達哉</t>
  </si>
  <si>
    <t>P17</t>
  </si>
  <si>
    <t>P18</t>
  </si>
  <si>
    <t>P19</t>
  </si>
  <si>
    <t>前田</t>
  </si>
  <si>
    <t>征人</t>
  </si>
  <si>
    <t>P20</t>
  </si>
  <si>
    <t>P21</t>
  </si>
  <si>
    <t>P22</t>
  </si>
  <si>
    <t>知司</t>
  </si>
  <si>
    <t>プラチナ</t>
  </si>
  <si>
    <t>P23</t>
  </si>
  <si>
    <t>飯塚</t>
  </si>
  <si>
    <t>P24</t>
  </si>
  <si>
    <t>P25</t>
  </si>
  <si>
    <t>P26</t>
  </si>
  <si>
    <t>田邉</t>
  </si>
  <si>
    <t>サプラ　</t>
  </si>
  <si>
    <t>サプライズ</t>
  </si>
  <si>
    <t>サプラ　</t>
  </si>
  <si>
    <t>濱田</t>
  </si>
  <si>
    <t>代表　片岡一寿</t>
  </si>
  <si>
    <t>うさぎとかめの集い</t>
  </si>
  <si>
    <t>高瀬</t>
  </si>
  <si>
    <t>眞志</t>
  </si>
  <si>
    <t>あつみ</t>
  </si>
  <si>
    <t>中村</t>
  </si>
  <si>
    <t>M46</t>
  </si>
  <si>
    <t>庸子</t>
  </si>
  <si>
    <t>澤井</t>
  </si>
  <si>
    <t>恵子</t>
  </si>
  <si>
    <t>東近江市民</t>
  </si>
  <si>
    <t>東近江市民率</t>
  </si>
  <si>
    <t>東近江市</t>
  </si>
  <si>
    <t>東近江市</t>
  </si>
  <si>
    <t>聡</t>
  </si>
  <si>
    <t>男</t>
  </si>
  <si>
    <t>近江八幡市</t>
  </si>
  <si>
    <t>土田</t>
  </si>
  <si>
    <t>典人</t>
  </si>
  <si>
    <t>辰巳</t>
  </si>
  <si>
    <t>甲賀市</t>
  </si>
  <si>
    <t>女</t>
  </si>
  <si>
    <t>恭子</t>
  </si>
  <si>
    <t>富田</t>
  </si>
  <si>
    <t>愛知郡</t>
  </si>
  <si>
    <t>後藤</t>
  </si>
  <si>
    <t>圭介</t>
  </si>
  <si>
    <t>晃平</t>
  </si>
  <si>
    <t>原田</t>
  </si>
  <si>
    <t>真稔</t>
  </si>
  <si>
    <t>池内</t>
  </si>
  <si>
    <t>伸介</t>
  </si>
  <si>
    <t>佐用</t>
  </si>
  <si>
    <t>康啓</t>
  </si>
  <si>
    <t>岩田</t>
  </si>
  <si>
    <t>光央</t>
  </si>
  <si>
    <t>月森</t>
  </si>
  <si>
    <t>M45</t>
  </si>
  <si>
    <t>典子</t>
  </si>
  <si>
    <t>久</t>
  </si>
  <si>
    <t>愛荘町</t>
  </si>
  <si>
    <t>奥内</t>
  </si>
  <si>
    <t>今井</t>
  </si>
  <si>
    <t>川崎</t>
  </si>
  <si>
    <t>悦子</t>
  </si>
  <si>
    <t>矢野</t>
  </si>
  <si>
    <t>彦根市</t>
  </si>
  <si>
    <t>村井</t>
  </si>
  <si>
    <t>木下</t>
  </si>
  <si>
    <t>多賀町</t>
  </si>
  <si>
    <t>鹿取</t>
  </si>
  <si>
    <t>男</t>
  </si>
  <si>
    <t>東近江市</t>
  </si>
  <si>
    <t>田中</t>
  </si>
  <si>
    <t>有紀</t>
  </si>
  <si>
    <t>直子</t>
  </si>
  <si>
    <t>吉村</t>
  </si>
  <si>
    <t>リーグ1</t>
  </si>
  <si>
    <t>成　績</t>
  </si>
  <si>
    <t>順　位</t>
  </si>
  <si>
    <t>ここに</t>
  </si>
  <si>
    <t>-</t>
  </si>
  <si>
    <t>登録No</t>
  </si>
  <si>
    <t>リーグ２</t>
  </si>
  <si>
    <r>
      <t xml:space="preserve"> </t>
    </r>
    <r>
      <rPr>
        <b/>
        <sz val="11"/>
        <color indexed="8"/>
        <rFont val="ＭＳ Ｐゴシック"/>
        <family val="3"/>
      </rPr>
      <t xml:space="preserve"> </t>
    </r>
  </si>
  <si>
    <t>リーグ2</t>
  </si>
  <si>
    <r>
      <t>↓ひばり公園　　</t>
    </r>
    <r>
      <rPr>
        <b/>
        <sz val="11"/>
        <color indexed="8"/>
        <rFont val="ＭＳ Ｐゴシック"/>
        <family val="3"/>
      </rPr>
      <t>１１：０0</t>
    </r>
    <r>
      <rPr>
        <b/>
        <sz val="10"/>
        <color indexed="8"/>
        <rFont val="ＭＳ Ｐゴシック"/>
        <family val="3"/>
      </rPr>
      <t>までに本部に出席を届ける</t>
    </r>
  </si>
  <si>
    <t>リーグ3</t>
  </si>
  <si>
    <t>決勝リーグ</t>
  </si>
  <si>
    <t>リーグ4</t>
  </si>
  <si>
    <t>リーグ5</t>
  </si>
  <si>
    <t>K13</t>
  </si>
  <si>
    <t>K02</t>
  </si>
  <si>
    <t>リーグ6</t>
  </si>
  <si>
    <t>リーグ7</t>
  </si>
  <si>
    <t>リーグ8</t>
  </si>
  <si>
    <t>数行</t>
  </si>
  <si>
    <t>A02</t>
  </si>
  <si>
    <t>A03</t>
  </si>
  <si>
    <t>岡本</t>
  </si>
  <si>
    <t>A04</t>
  </si>
  <si>
    <t>小倉</t>
  </si>
  <si>
    <t>俊郎</t>
  </si>
  <si>
    <t>A05</t>
  </si>
  <si>
    <t>片岡</t>
  </si>
  <si>
    <t>A06</t>
  </si>
  <si>
    <t>A07</t>
  </si>
  <si>
    <t>北野</t>
  </si>
  <si>
    <t>智尋</t>
  </si>
  <si>
    <t>A08</t>
  </si>
  <si>
    <t>木森</t>
  </si>
  <si>
    <t>厚志</t>
  </si>
  <si>
    <t>A09</t>
  </si>
  <si>
    <t>正行</t>
  </si>
  <si>
    <t>A10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</si>
  <si>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</si>
  <si>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</si>
  <si>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</si>
  <si>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</si>
  <si>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</si>
  <si>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</si>
  <si>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</si>
  <si>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</si>
  <si>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</si>
  <si>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</si>
  <si>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梅田</t>
  </si>
  <si>
    <t>陽子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</si>
  <si>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</si>
  <si>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</si>
  <si>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</si>
  <si>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</si>
  <si>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</si>
  <si>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</si>
  <si>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</si>
  <si>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</si>
  <si>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</si>
  <si>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</si>
  <si>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</si>
  <si>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</si>
  <si>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</si>
  <si>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</si>
  <si>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</si>
  <si>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</si>
  <si>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</si>
  <si>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山口</t>
  </si>
  <si>
    <t>B18</t>
  </si>
  <si>
    <t>山本</t>
  </si>
  <si>
    <t>B19</t>
  </si>
  <si>
    <t>B20</t>
  </si>
  <si>
    <t>B21</t>
  </si>
  <si>
    <t>B22</t>
  </si>
  <si>
    <t>木村</t>
  </si>
  <si>
    <t>B23</t>
  </si>
  <si>
    <t>直美</t>
  </si>
  <si>
    <t>B24</t>
  </si>
  <si>
    <t>B25</t>
  </si>
  <si>
    <t>B26</t>
  </si>
  <si>
    <t>B27</t>
  </si>
  <si>
    <t>B28</t>
  </si>
  <si>
    <t>京セラTC</t>
  </si>
  <si>
    <t>C01</t>
  </si>
  <si>
    <t>春己</t>
  </si>
  <si>
    <t>C02</t>
  </si>
  <si>
    <t>竹村</t>
  </si>
  <si>
    <t>仁志</t>
  </si>
  <si>
    <t>C03</t>
  </si>
  <si>
    <t>奥田</t>
  </si>
  <si>
    <t>康博</t>
  </si>
  <si>
    <t>C04</t>
  </si>
  <si>
    <t>C05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</si>
  <si>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</si>
  <si>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</si>
  <si>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</si>
  <si>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</si>
  <si>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</si>
  <si>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</si>
  <si>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</si>
  <si>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</si>
  <si>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C09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</si>
  <si>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</si>
  <si>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</si>
  <si>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</si>
  <si>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</si>
  <si>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</si>
  <si>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</si>
  <si>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</si>
  <si>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</si>
  <si>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</si>
  <si>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</si>
  <si>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</si>
  <si>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</si>
  <si>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</si>
  <si>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</si>
  <si>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</si>
  <si>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</si>
  <si>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</si>
  <si>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</si>
  <si>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</si>
  <si>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</si>
  <si>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</si>
  <si>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</si>
  <si>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</si>
  <si>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</si>
  <si>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</si>
  <si>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</si>
  <si>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</si>
  <si>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</si>
  <si>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</si>
  <si>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</si>
  <si>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</si>
  <si>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</si>
  <si>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</si>
  <si>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</si>
  <si>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</si>
  <si>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</si>
  <si>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</si>
  <si>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</si>
  <si>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</si>
  <si>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</si>
  <si>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</si>
  <si>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</si>
  <si>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</si>
  <si>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</si>
  <si>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</si>
  <si>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</si>
  <si>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</si>
  <si>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</si>
  <si>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</si>
  <si>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</si>
  <si>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</si>
  <si>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</si>
  <si>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</si>
  <si>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</si>
  <si>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</si>
  <si>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</si>
  <si>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</si>
  <si>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</si>
  <si>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</si>
  <si>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</si>
  <si>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</si>
  <si>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</si>
  <si>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</si>
  <si>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</si>
  <si>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</si>
  <si>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</si>
  <si>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</si>
  <si>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</si>
  <si>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</si>
  <si>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</si>
  <si>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</si>
  <si>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</si>
  <si>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</si>
  <si>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</si>
  <si>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</si>
  <si>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</si>
  <si>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</si>
  <si>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</si>
  <si>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</si>
  <si>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</si>
  <si>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</si>
  <si>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</si>
  <si>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</si>
  <si>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</si>
  <si>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</si>
  <si>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</si>
  <si>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</si>
  <si>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</si>
  <si>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</si>
  <si>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</si>
  <si>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</si>
  <si>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</si>
  <si>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</si>
  <si>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</si>
  <si>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</si>
  <si>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</si>
  <si>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</si>
  <si>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</si>
  <si>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</si>
  <si>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</si>
  <si>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</si>
  <si>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</si>
  <si>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</si>
  <si>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</si>
  <si>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西澤</t>
  </si>
  <si>
    <t>速水</t>
  </si>
  <si>
    <t>裕美</t>
  </si>
  <si>
    <t>美弥子</t>
  </si>
  <si>
    <t>石橋</t>
  </si>
  <si>
    <t>和基</t>
  </si>
  <si>
    <t>梅本</t>
  </si>
  <si>
    <t>彬充</t>
  </si>
  <si>
    <t>浦崎</t>
  </si>
  <si>
    <t>康平</t>
  </si>
  <si>
    <t>鍵谷</t>
  </si>
  <si>
    <t>浩太</t>
  </si>
  <si>
    <t>照幸</t>
  </si>
  <si>
    <t>北村　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</si>
  <si>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</si>
  <si>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</si>
  <si>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</si>
  <si>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</si>
  <si>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</si>
  <si>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</si>
  <si>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</si>
  <si>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</si>
  <si>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</si>
  <si>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</si>
  <si>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</si>
  <si>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</si>
  <si>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俊輔</t>
  </si>
  <si>
    <t>三崎</t>
  </si>
  <si>
    <t>真依</t>
  </si>
  <si>
    <t>川上</t>
  </si>
  <si>
    <t>K01</t>
  </si>
  <si>
    <t>Kテニス</t>
  </si>
  <si>
    <t>Ｋテニスカレッジ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</si>
  <si>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</si>
  <si>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</si>
  <si>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</si>
  <si>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</si>
  <si>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</si>
  <si>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</si>
  <si>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</si>
  <si>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</si>
  <si>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</si>
  <si>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</si>
  <si>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</si>
  <si>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</si>
  <si>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</si>
  <si>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</si>
  <si>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K11</t>
  </si>
  <si>
    <t>K12</t>
  </si>
  <si>
    <t>　治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</si>
  <si>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</si>
  <si>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</si>
  <si>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</si>
  <si>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</si>
  <si>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</si>
  <si>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</si>
  <si>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</si>
  <si>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</si>
  <si>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</si>
  <si>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</si>
  <si>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</si>
  <si>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</si>
  <si>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</si>
  <si>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</si>
  <si>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</si>
  <si>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直彦</t>
  </si>
  <si>
    <t>K23</t>
  </si>
  <si>
    <t>真彦</t>
  </si>
  <si>
    <t>K24</t>
  </si>
  <si>
    <t>K25</t>
  </si>
  <si>
    <t>K26</t>
  </si>
  <si>
    <t>浅田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</si>
  <si>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</si>
  <si>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</si>
  <si>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</si>
  <si>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</si>
  <si>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</si>
  <si>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</si>
  <si>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</si>
  <si>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</si>
  <si>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</si>
  <si>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</si>
  <si>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</si>
  <si>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</si>
  <si>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村田八日市</t>
  </si>
  <si>
    <t>安久</t>
  </si>
  <si>
    <t>智之</t>
  </si>
  <si>
    <t>岡川</t>
  </si>
  <si>
    <t>謙二</t>
  </si>
  <si>
    <t>M05</t>
  </si>
  <si>
    <t>M06</t>
  </si>
  <si>
    <t>河野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</si>
  <si>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</si>
  <si>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</si>
  <si>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</si>
  <si>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</si>
  <si>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</si>
  <si>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</si>
  <si>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</si>
  <si>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</si>
  <si>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</si>
  <si>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</si>
  <si>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</si>
  <si>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</si>
  <si>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</si>
  <si>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</si>
  <si>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</si>
  <si>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</si>
  <si>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</si>
  <si>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M17</t>
  </si>
  <si>
    <t>英二</t>
  </si>
  <si>
    <t>M18</t>
  </si>
  <si>
    <t>泉谷</t>
  </si>
  <si>
    <t>純也</t>
  </si>
  <si>
    <t>M19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</si>
  <si>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</si>
  <si>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</si>
  <si>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</si>
  <si>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</si>
  <si>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</si>
  <si>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</si>
  <si>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</si>
  <si>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</si>
  <si>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</si>
  <si>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</si>
  <si>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</si>
  <si>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</si>
  <si>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</si>
  <si>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</si>
  <si>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</si>
  <si>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</si>
  <si>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</si>
  <si>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</si>
  <si>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</si>
  <si>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</si>
  <si>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</si>
  <si>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</si>
  <si>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</si>
  <si>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</si>
  <si>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</si>
  <si>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</si>
  <si>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</si>
  <si>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</si>
  <si>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</si>
  <si>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友紀</t>
  </si>
  <si>
    <t>M36</t>
  </si>
  <si>
    <t>M37</t>
  </si>
  <si>
    <t>M38</t>
  </si>
  <si>
    <t>多田</t>
  </si>
  <si>
    <t>麻実</t>
  </si>
  <si>
    <t>M39</t>
  </si>
  <si>
    <t>純子</t>
  </si>
  <si>
    <t>M40</t>
  </si>
  <si>
    <t>M41</t>
  </si>
  <si>
    <t>堀田</t>
  </si>
  <si>
    <t>明子</t>
  </si>
  <si>
    <t>M42</t>
  </si>
  <si>
    <t>M43</t>
  </si>
  <si>
    <t>M44</t>
  </si>
  <si>
    <t>井内</t>
  </si>
  <si>
    <t>一博</t>
  </si>
  <si>
    <t>竹下</t>
  </si>
  <si>
    <t>英伸</t>
  </si>
  <si>
    <t>うさかめ</t>
  </si>
  <si>
    <t>淳子</t>
  </si>
  <si>
    <t>登録メンバー</t>
  </si>
  <si>
    <t>男</t>
  </si>
  <si>
    <t>女</t>
  </si>
  <si>
    <t>京セラ</t>
  </si>
  <si>
    <t>湖東プラチナ</t>
  </si>
  <si>
    <t>谷口</t>
  </si>
  <si>
    <t>中野</t>
  </si>
  <si>
    <t>哲也</t>
  </si>
  <si>
    <t>藤本</t>
  </si>
  <si>
    <t>昌彦</t>
  </si>
  <si>
    <t>安田</t>
  </si>
  <si>
    <t>和彦</t>
  </si>
  <si>
    <t>アイ子</t>
  </si>
  <si>
    <t>大橋</t>
  </si>
  <si>
    <t>富子</t>
  </si>
  <si>
    <t>堀部</t>
  </si>
  <si>
    <t>品子</t>
  </si>
  <si>
    <t>喜久子</t>
  </si>
  <si>
    <t>森谷</t>
  </si>
  <si>
    <t>洋子</t>
  </si>
  <si>
    <t>吉田</t>
  </si>
  <si>
    <t>池端</t>
  </si>
  <si>
    <t>誠治</t>
  </si>
  <si>
    <t>ぼんズ</t>
  </si>
  <si>
    <t>押谷</t>
  </si>
  <si>
    <t>繁樹</t>
  </si>
  <si>
    <t>ぼんズ</t>
  </si>
  <si>
    <t>太郎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</si>
  <si>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</si>
  <si>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</si>
  <si>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</si>
  <si>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</si>
  <si>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</si>
  <si>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</si>
  <si>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</si>
  <si>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</si>
  <si>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</si>
  <si>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</si>
  <si>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</si>
  <si>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</si>
  <si>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山本</t>
  </si>
  <si>
    <t>伊吹</t>
  </si>
  <si>
    <t>邦子</t>
  </si>
  <si>
    <t>木村</t>
  </si>
  <si>
    <t>美香</t>
  </si>
  <si>
    <t>ぼんズ</t>
  </si>
  <si>
    <t>近藤</t>
  </si>
  <si>
    <t>直美</t>
  </si>
  <si>
    <t>佐竹</t>
  </si>
  <si>
    <t>昌子</t>
  </si>
  <si>
    <t>中村</t>
  </si>
  <si>
    <t>千春</t>
  </si>
  <si>
    <t>廣部</t>
  </si>
  <si>
    <t>藤田</t>
  </si>
  <si>
    <t>博美</t>
  </si>
  <si>
    <t>藤原</t>
  </si>
  <si>
    <t>泰子</t>
  </si>
  <si>
    <t>貴</t>
  </si>
  <si>
    <t>清水</t>
  </si>
  <si>
    <t>浩</t>
  </si>
  <si>
    <t>森本</t>
  </si>
  <si>
    <t>進太郎</t>
  </si>
  <si>
    <t>岩崎</t>
  </si>
  <si>
    <t>筒井</t>
  </si>
  <si>
    <t>布藤</t>
  </si>
  <si>
    <t>江実子</t>
  </si>
  <si>
    <t>松井</t>
  </si>
  <si>
    <t>美和子</t>
  </si>
  <si>
    <t>和代</t>
  </si>
  <si>
    <t>本池</t>
  </si>
  <si>
    <t>清子</t>
  </si>
  <si>
    <t>由美子</t>
  </si>
  <si>
    <t>美弥子</t>
  </si>
  <si>
    <t>吉岡</t>
  </si>
  <si>
    <t>京子</t>
  </si>
  <si>
    <t>福島</t>
  </si>
  <si>
    <t>麻公</t>
  </si>
  <si>
    <t>浜田</t>
  </si>
  <si>
    <t>豊</t>
  </si>
  <si>
    <t>男</t>
  </si>
  <si>
    <t>仁史</t>
  </si>
  <si>
    <t>佐藤</t>
  </si>
  <si>
    <t>直也</t>
  </si>
  <si>
    <t>女</t>
  </si>
  <si>
    <t>プラチナ</t>
  </si>
  <si>
    <t>平野</t>
  </si>
  <si>
    <t>志津子</t>
  </si>
  <si>
    <t>竜王町</t>
  </si>
  <si>
    <t>草津市</t>
  </si>
  <si>
    <t>池上</t>
  </si>
  <si>
    <t>浩幸</t>
  </si>
  <si>
    <t>京都市</t>
  </si>
  <si>
    <t>石井</t>
  </si>
  <si>
    <t>正俊</t>
  </si>
  <si>
    <t>近江八幡市</t>
  </si>
  <si>
    <t>片岡</t>
  </si>
  <si>
    <t>一寿</t>
  </si>
  <si>
    <t>湖南市</t>
  </si>
  <si>
    <t xml:space="preserve">片岡  </t>
  </si>
  <si>
    <t>大</t>
  </si>
  <si>
    <t>竹田</t>
  </si>
  <si>
    <t>圭佑</t>
  </si>
  <si>
    <t>彦根市</t>
  </si>
  <si>
    <t>守山市</t>
  </si>
  <si>
    <t>栗東市</t>
  </si>
  <si>
    <t>山田</t>
  </si>
  <si>
    <t>智史</t>
  </si>
  <si>
    <t>昌紀</t>
  </si>
  <si>
    <t>野洲市</t>
  </si>
  <si>
    <t>古株</t>
  </si>
  <si>
    <t>東近江市</t>
  </si>
  <si>
    <t>男</t>
  </si>
  <si>
    <t>男</t>
  </si>
  <si>
    <t>坂口</t>
  </si>
  <si>
    <t>中田</t>
  </si>
  <si>
    <t>植垣</t>
  </si>
  <si>
    <t>貴美子</t>
  </si>
  <si>
    <t>東近江市民</t>
  </si>
  <si>
    <t>東近江市民率</t>
  </si>
  <si>
    <t>佐野</t>
  </si>
  <si>
    <t>長浜市</t>
  </si>
  <si>
    <t>米原市</t>
  </si>
  <si>
    <t>近江八幡市</t>
  </si>
  <si>
    <t>愛知郡</t>
  </si>
  <si>
    <t>大津市</t>
  </si>
  <si>
    <t>川端</t>
  </si>
  <si>
    <t>文子</t>
  </si>
  <si>
    <t>田端</t>
  </si>
  <si>
    <t>草津市</t>
  </si>
  <si>
    <t>守山市</t>
  </si>
  <si>
    <t>栗東市</t>
  </si>
  <si>
    <t>日野市</t>
  </si>
  <si>
    <t>裕紀</t>
  </si>
  <si>
    <t>石田</t>
  </si>
  <si>
    <t>浅田</t>
  </si>
  <si>
    <t>亜祐子</t>
  </si>
  <si>
    <t>女</t>
  </si>
  <si>
    <t>大島</t>
  </si>
  <si>
    <t>巧也</t>
  </si>
  <si>
    <t>野洲市</t>
  </si>
  <si>
    <t>土肥</t>
  </si>
  <si>
    <t>将博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</si>
  <si>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</si>
  <si>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</si>
  <si>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</si>
  <si>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</si>
  <si>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</si>
  <si>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</si>
  <si>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</si>
  <si>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</si>
  <si>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</si>
  <si>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</si>
  <si>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男</t>
  </si>
  <si>
    <t>宇治市</t>
  </si>
  <si>
    <t>順子</t>
  </si>
  <si>
    <t>節恵</t>
  </si>
  <si>
    <t>俊子</t>
  </si>
  <si>
    <t>梨絵</t>
  </si>
  <si>
    <t>祐子</t>
  </si>
  <si>
    <t>犬上郡</t>
  </si>
  <si>
    <t>高島市</t>
  </si>
  <si>
    <t>東近江市</t>
  </si>
  <si>
    <t>長谷川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</si>
  <si>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</si>
  <si>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</si>
  <si>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</si>
  <si>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</si>
  <si>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</si>
  <si>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</si>
  <si>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</si>
  <si>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</si>
  <si>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</si>
  <si>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</si>
  <si>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西　</t>
  </si>
  <si>
    <t>菜々</t>
  </si>
  <si>
    <t>植田</t>
  </si>
  <si>
    <t>早耶</t>
  </si>
  <si>
    <t>　豊</t>
  </si>
  <si>
    <t>岡　</t>
  </si>
  <si>
    <t>井ノ口</t>
  </si>
  <si>
    <t>グリフィンズ</t>
  </si>
  <si>
    <t>幹也</t>
  </si>
  <si>
    <t>安土ＴＣ</t>
  </si>
  <si>
    <t>近江八幡市</t>
  </si>
  <si>
    <t>寺田</t>
  </si>
  <si>
    <t>昌登</t>
  </si>
  <si>
    <t>神山</t>
  </si>
  <si>
    <t>片山</t>
  </si>
  <si>
    <t>河村</t>
  </si>
  <si>
    <t>松村</t>
  </si>
  <si>
    <t>住田</t>
  </si>
  <si>
    <t>北川</t>
  </si>
  <si>
    <t>米原市</t>
  </si>
  <si>
    <t>平塚</t>
  </si>
  <si>
    <t>女</t>
  </si>
  <si>
    <t>佑人</t>
  </si>
  <si>
    <t>フレンズ</t>
  </si>
  <si>
    <t>F02</t>
  </si>
  <si>
    <t>フレンズ</t>
  </si>
  <si>
    <t>F03</t>
  </si>
  <si>
    <t>F04</t>
  </si>
  <si>
    <t>F05</t>
  </si>
  <si>
    <t>栄治</t>
  </si>
  <si>
    <t>フレンズ</t>
  </si>
  <si>
    <t>F06</t>
  </si>
  <si>
    <t>油利</t>
  </si>
  <si>
    <t>F07</t>
  </si>
  <si>
    <t>F08</t>
  </si>
  <si>
    <t>F09</t>
  </si>
  <si>
    <t>F12</t>
  </si>
  <si>
    <t>稙田</t>
  </si>
  <si>
    <t>優也</t>
  </si>
  <si>
    <t>F14</t>
  </si>
  <si>
    <t>F16</t>
  </si>
  <si>
    <t>F25</t>
  </si>
  <si>
    <t>F26</t>
  </si>
  <si>
    <t>F27</t>
  </si>
  <si>
    <t>F28</t>
  </si>
  <si>
    <t>光代</t>
  </si>
  <si>
    <t>グリフィンズ</t>
  </si>
  <si>
    <t>弘祐</t>
  </si>
  <si>
    <t>グリフィンズ</t>
  </si>
  <si>
    <t>グリフィンズ</t>
  </si>
  <si>
    <t>岡田</t>
  </si>
  <si>
    <t>真樹</t>
  </si>
  <si>
    <t>東近江グリフィンズ</t>
  </si>
  <si>
    <t>佳子</t>
  </si>
  <si>
    <t>将義</t>
  </si>
  <si>
    <t>明香</t>
  </si>
  <si>
    <t>松村明香</t>
  </si>
  <si>
    <t>鍵弥</t>
  </si>
  <si>
    <t>初美</t>
  </si>
  <si>
    <t>鍵弥初美</t>
  </si>
  <si>
    <t>フレンズ</t>
  </si>
  <si>
    <t>雅幸</t>
  </si>
  <si>
    <t>西田</t>
  </si>
  <si>
    <t>和教</t>
  </si>
  <si>
    <t>彩子</t>
  </si>
  <si>
    <t>川勝</t>
  </si>
  <si>
    <t>豊子</t>
  </si>
  <si>
    <t>塩田浩三</t>
  </si>
  <si>
    <t>tanochu03@s.email.ne.jp</t>
  </si>
  <si>
    <t>東近江市民</t>
  </si>
  <si>
    <t>東近江市民率</t>
  </si>
  <si>
    <t>略称</t>
  </si>
  <si>
    <t>正式名称</t>
  </si>
  <si>
    <t>ぼんズ</t>
  </si>
  <si>
    <t>金谷</t>
  </si>
  <si>
    <t>昌一</t>
  </si>
  <si>
    <t>好真</t>
  </si>
  <si>
    <t>卓志</t>
  </si>
  <si>
    <t>知孝</t>
  </si>
  <si>
    <t>山崎</t>
  </si>
  <si>
    <t>加津子</t>
  </si>
  <si>
    <t>珠世</t>
  </si>
  <si>
    <t>真理</t>
  </si>
  <si>
    <t>薫吏</t>
  </si>
  <si>
    <t>日髙</t>
  </si>
  <si>
    <t>眞規子</t>
  </si>
  <si>
    <t>荒浪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</si>
  <si>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</si>
  <si>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</si>
  <si>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</si>
  <si>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</si>
  <si>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</si>
  <si>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</si>
  <si>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</si>
  <si>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</si>
  <si>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</si>
  <si>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孝行</t>
  </si>
  <si>
    <t>赤木</t>
  </si>
  <si>
    <t>C51</t>
  </si>
  <si>
    <t>松島</t>
  </si>
  <si>
    <t>C53</t>
  </si>
  <si>
    <t>大鳥</t>
  </si>
  <si>
    <t>有希子</t>
  </si>
  <si>
    <t>C54</t>
  </si>
  <si>
    <t>霧島市</t>
  </si>
  <si>
    <t xml:space="preserve"> 享</t>
  </si>
  <si>
    <t>愛荘町</t>
  </si>
  <si>
    <t>代表 北村 健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</si>
  <si>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</si>
  <si>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</si>
  <si>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</si>
  <si>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</si>
  <si>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</si>
  <si>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</si>
  <si>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</si>
  <si>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</si>
  <si>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</si>
  <si>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</si>
  <si>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</si>
  <si>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</si>
  <si>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</si>
  <si>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</si>
  <si>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</si>
  <si>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</si>
  <si>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</si>
  <si>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</si>
  <si>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</si>
  <si>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</si>
  <si>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遠池</t>
  </si>
  <si>
    <t>建介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</si>
  <si>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</si>
  <si>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</si>
  <si>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</si>
  <si>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</si>
  <si>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</si>
  <si>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</si>
  <si>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</si>
  <si>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</si>
  <si>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</si>
  <si>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</si>
  <si>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</si>
  <si>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</si>
  <si>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</si>
  <si>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</si>
  <si>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</si>
  <si>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</si>
  <si>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</si>
  <si>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</si>
  <si>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</si>
  <si>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</si>
  <si>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</si>
  <si>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</si>
  <si>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</si>
  <si>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</si>
  <si>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</si>
  <si>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</si>
  <si>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</si>
  <si>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</si>
  <si>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美敬</t>
  </si>
  <si>
    <t>g52</t>
  </si>
  <si>
    <t>倉本</t>
  </si>
  <si>
    <t>亮太</t>
  </si>
  <si>
    <t>佐々木</t>
  </si>
  <si>
    <t>金武</t>
  </si>
  <si>
    <t>岐阜県</t>
  </si>
  <si>
    <t>佐合</t>
  </si>
  <si>
    <t>kawanami0930@yahoo.co.jp</t>
  </si>
  <si>
    <t>Jr</t>
  </si>
  <si>
    <t>近江八幡市</t>
  </si>
  <si>
    <t>犬上郡</t>
  </si>
  <si>
    <t>日野町</t>
  </si>
  <si>
    <t>三重県</t>
  </si>
  <si>
    <t>浩之</t>
  </si>
  <si>
    <t>彦根市</t>
  </si>
  <si>
    <t>山口</t>
  </si>
  <si>
    <t>美由希</t>
  </si>
  <si>
    <t>上村</t>
  </si>
  <si>
    <t>　武</t>
  </si>
  <si>
    <t>　淳</t>
  </si>
  <si>
    <t>K31</t>
  </si>
  <si>
    <t>男</t>
  </si>
  <si>
    <t>名田</t>
  </si>
  <si>
    <t>A01</t>
  </si>
  <si>
    <t>塩田</t>
  </si>
  <si>
    <t>浩三</t>
  </si>
  <si>
    <t>友政</t>
  </si>
  <si>
    <t>八木　篤司</t>
  </si>
  <si>
    <t>B01</t>
  </si>
  <si>
    <t xml:space="preserve"> 望</t>
  </si>
  <si>
    <t xml:space="preserve">辻 </t>
  </si>
  <si>
    <t xml:space="preserve"> 聡</t>
  </si>
  <si>
    <t xml:space="preserve"> 都</t>
  </si>
  <si>
    <t xml:space="preserve">森 </t>
  </si>
  <si>
    <t>代表：牛尾　紳之介</t>
  </si>
  <si>
    <t>法人会員</t>
  </si>
  <si>
    <t>井澤　</t>
  </si>
  <si>
    <t>匡志</t>
  </si>
  <si>
    <t>C57</t>
  </si>
  <si>
    <t>井澤　匡志</t>
  </si>
  <si>
    <t>文彦</t>
  </si>
  <si>
    <t>C55</t>
  </si>
  <si>
    <t>石田文彦</t>
  </si>
  <si>
    <t xml:space="preserve"> 拓</t>
  </si>
  <si>
    <t>香芝市</t>
  </si>
  <si>
    <t>澤田</t>
  </si>
  <si>
    <t>啓一</t>
  </si>
  <si>
    <t>C56</t>
  </si>
  <si>
    <t>西岡</t>
  </si>
  <si>
    <t>庸介</t>
  </si>
  <si>
    <t>相楽郡</t>
  </si>
  <si>
    <t>吉岡　京子</t>
  </si>
  <si>
    <t>津田</t>
  </si>
  <si>
    <t>原樹</t>
  </si>
  <si>
    <t>大丸</t>
  </si>
  <si>
    <t>和輝</t>
  </si>
  <si>
    <t>脇野</t>
  </si>
  <si>
    <t>佳邦</t>
  </si>
  <si>
    <t>森本進太郎</t>
  </si>
  <si>
    <t>小路</t>
  </si>
  <si>
    <t>小路 貴</t>
  </si>
  <si>
    <t>伸子</t>
  </si>
  <si>
    <t>恵亮</t>
  </si>
  <si>
    <t>g02</t>
  </si>
  <si>
    <t>洋史</t>
  </si>
  <si>
    <t>兵庫県</t>
  </si>
  <si>
    <t>岩本</t>
  </si>
  <si>
    <t xml:space="preserve"> 龍</t>
  </si>
  <si>
    <t>岸本</t>
  </si>
  <si>
    <t>貴大</t>
  </si>
  <si>
    <t>松岡</t>
  </si>
  <si>
    <t xml:space="preserve"> 準</t>
  </si>
  <si>
    <t>京都府</t>
  </si>
  <si>
    <t>宮本</t>
  </si>
  <si>
    <t>悠佑</t>
  </si>
  <si>
    <t xml:space="preserve"> 卓</t>
  </si>
  <si>
    <t>吉野</t>
  </si>
  <si>
    <t>淳也</t>
  </si>
  <si>
    <t xml:space="preserve"> 恵</t>
  </si>
  <si>
    <t>山下</t>
  </si>
  <si>
    <t>莉紗</t>
  </si>
  <si>
    <t>梅森</t>
  </si>
  <si>
    <t>恵太</t>
  </si>
  <si>
    <t>g53</t>
  </si>
  <si>
    <t>中山</t>
  </si>
  <si>
    <t>幸典</t>
  </si>
  <si>
    <r>
      <t>↓ひばり公園　外A　8：45</t>
    </r>
    <r>
      <rPr>
        <b/>
        <sz val="10"/>
        <color indexed="8"/>
        <rFont val="ＭＳ Ｐゴシック"/>
        <family val="3"/>
      </rPr>
      <t>までに本部に出席を届ける</t>
    </r>
  </si>
  <si>
    <t>坂下真央</t>
  </si>
  <si>
    <t>山田洋平</t>
  </si>
  <si>
    <t>一般Jr</t>
  </si>
  <si>
    <t>原　和輝</t>
  </si>
  <si>
    <t>リーグ５</t>
  </si>
  <si>
    <t>決勝トーナメント</t>
  </si>
  <si>
    <t>④ゲーム取得率</t>
  </si>
  <si>
    <t>勝治</t>
  </si>
  <si>
    <t>光紀</t>
  </si>
  <si>
    <t>濱邊</t>
  </si>
  <si>
    <t>皓彦</t>
  </si>
  <si>
    <t>能裕</t>
  </si>
  <si>
    <t>友二</t>
  </si>
  <si>
    <t>安司</t>
  </si>
  <si>
    <t>栄治</t>
  </si>
  <si>
    <t>me-me-yagirock@siren.ocn.ne.jp</t>
  </si>
  <si>
    <t>B02</t>
  </si>
  <si>
    <t>ぼんズ</t>
  </si>
  <si>
    <t>Ｊｒ</t>
  </si>
  <si>
    <t>東近江市民</t>
  </si>
  <si>
    <t>東近江市民率</t>
  </si>
  <si>
    <t>京セラTC</t>
  </si>
  <si>
    <t>京セラTC</t>
  </si>
  <si>
    <t>橘　</t>
  </si>
  <si>
    <t>C44</t>
  </si>
  <si>
    <t>C49</t>
  </si>
  <si>
    <t>京セラ</t>
  </si>
  <si>
    <t>C52</t>
  </si>
  <si>
    <t>京セラ</t>
  </si>
  <si>
    <t>京セラ</t>
  </si>
  <si>
    <t>京セラ</t>
  </si>
  <si>
    <t>京セラ</t>
  </si>
  <si>
    <t>京セラ</t>
  </si>
  <si>
    <t>vwkt57422@nike.eonet.ne.jp</t>
  </si>
  <si>
    <t>F01</t>
  </si>
  <si>
    <t>Jr</t>
  </si>
  <si>
    <t>F01</t>
  </si>
  <si>
    <t>F10</t>
  </si>
  <si>
    <t>F11</t>
  </si>
  <si>
    <t>F13</t>
  </si>
  <si>
    <t>F15</t>
  </si>
  <si>
    <t>フレンズ</t>
  </si>
  <si>
    <t>F17</t>
  </si>
  <si>
    <t>F19</t>
  </si>
  <si>
    <t>k31</t>
  </si>
  <si>
    <t>岸本妃咲</t>
  </si>
  <si>
    <t>T09</t>
  </si>
  <si>
    <t>Y02</t>
  </si>
  <si>
    <t>Y17</t>
  </si>
  <si>
    <t>齋藤具子</t>
  </si>
  <si>
    <t>U41</t>
  </si>
  <si>
    <t>g57</t>
  </si>
  <si>
    <t>第12回ウインターシングルス選手権　</t>
  </si>
  <si>
    <t>リーグ7</t>
  </si>
  <si>
    <t>リーグ9</t>
  </si>
  <si>
    <t>リーグ10</t>
  </si>
  <si>
    <t>リーグ11</t>
  </si>
  <si>
    <t>g39</t>
  </si>
  <si>
    <t>M10</t>
  </si>
  <si>
    <t>G13</t>
  </si>
  <si>
    <t>M47</t>
  </si>
  <si>
    <t>W01</t>
  </si>
  <si>
    <t>K03</t>
  </si>
  <si>
    <t>g10</t>
  </si>
  <si>
    <t>u13</t>
  </si>
  <si>
    <t>k34</t>
  </si>
  <si>
    <t>g09</t>
  </si>
  <si>
    <t>g40</t>
  </si>
  <si>
    <t>g19</t>
  </si>
  <si>
    <t>M20</t>
  </si>
  <si>
    <t>s14</t>
  </si>
  <si>
    <t>猪飼尚輝</t>
  </si>
  <si>
    <t>岡　栄介</t>
  </si>
  <si>
    <t>u05</t>
  </si>
  <si>
    <t>W03</t>
  </si>
  <si>
    <t>TCワンダー</t>
  </si>
  <si>
    <t>W04</t>
  </si>
  <si>
    <t>小川照彦</t>
  </si>
  <si>
    <t>B01</t>
  </si>
  <si>
    <t>B02</t>
  </si>
  <si>
    <t>山本侑輝</t>
  </si>
  <si>
    <t>黒田　祥</t>
  </si>
  <si>
    <t>多賀野昌治</t>
  </si>
  <si>
    <t>白根速登</t>
  </si>
  <si>
    <t>g53</t>
  </si>
  <si>
    <t>T03</t>
  </si>
  <si>
    <t>s06</t>
  </si>
  <si>
    <t>u25</t>
  </si>
  <si>
    <t>M07</t>
  </si>
  <si>
    <t>S02</t>
  </si>
  <si>
    <t>g12</t>
  </si>
  <si>
    <t>T04</t>
  </si>
  <si>
    <t>K22</t>
  </si>
  <si>
    <t>C48</t>
  </si>
  <si>
    <t>Y12</t>
  </si>
  <si>
    <t>Y06</t>
  </si>
  <si>
    <t>Mut</t>
  </si>
  <si>
    <t>Y13</t>
  </si>
  <si>
    <t>T14</t>
  </si>
  <si>
    <t>T13</t>
  </si>
  <si>
    <t>g25</t>
  </si>
  <si>
    <t>福永一典</t>
  </si>
  <si>
    <t>中村敏寛</t>
  </si>
  <si>
    <t>阿路川智光</t>
  </si>
  <si>
    <t>國本太郎</t>
  </si>
  <si>
    <t>大橋賢太郎</t>
  </si>
  <si>
    <t>渡辺昭裕</t>
  </si>
  <si>
    <r>
      <t>↓ひばり公園　外A～D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</si>
  <si>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↓村田コート　１１：００</t>
    </r>
    <r>
      <rPr>
        <b/>
        <sz val="10"/>
        <color indexed="10"/>
        <rFont val="ＭＳ Ｐゴシック"/>
        <family val="3"/>
      </rPr>
      <t>までに本部に出席を届ける</t>
    </r>
  </si>
  <si>
    <r>
      <t>↓村田コート　８：４５</t>
    </r>
    <r>
      <rPr>
        <b/>
        <sz val="10"/>
        <color indexed="10"/>
        <rFont val="ＭＳ Ｐゴシック"/>
        <family val="3"/>
      </rPr>
      <t>までに本部に出席を届ける</t>
    </r>
  </si>
  <si>
    <r>
      <t>↓ひばり公園　ドームA・B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</si>
  <si>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ドームA・B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</si>
  <si>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rPr>
        <b/>
        <sz val="12"/>
        <color indexed="10"/>
        <rFont val="ＭＳ Ｐゴシック"/>
        <family val="3"/>
      </rPr>
      <t>女子B級</t>
    </r>
    <r>
      <rPr>
        <b/>
        <sz val="12"/>
        <color indexed="8"/>
        <rFont val="ＭＳ Ｐゴシック"/>
        <family val="3"/>
      </rPr>
      <t>　　5ゲーム先取　ノーアド方式</t>
    </r>
  </si>
  <si>
    <r>
      <t>↓ひばり公園　外B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</si>
  <si>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外C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</si>
  <si>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外C 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</si>
  <si>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外D　8：45</t>
    </r>
    <r>
      <rPr>
        <b/>
        <sz val="10"/>
        <color indexed="8"/>
        <rFont val="ＭＳ Ｐゴシック"/>
        <family val="3"/>
      </rPr>
      <t>までに本部に出席を届ける</t>
    </r>
  </si>
  <si>
    <t>⑤</t>
  </si>
  <si>
    <t>白井秀幸</t>
  </si>
  <si>
    <t>坂下 翼</t>
  </si>
  <si>
    <t>Bye</t>
  </si>
  <si>
    <t>⑤</t>
  </si>
  <si>
    <t>④取得ゲーム率（取得ゲーム数/全ゲーム数）</t>
  </si>
  <si>
    <t>第１２回ウィンターシングルス　５ゲーム先取　ノーアド方式</t>
  </si>
  <si>
    <t>ひばり公園　１０：３０までに本部に出席を届ける</t>
  </si>
  <si>
    <t>ラウンドロビン</t>
  </si>
  <si>
    <t>福永裕美</t>
  </si>
  <si>
    <t>岸本麗奈</t>
  </si>
  <si>
    <t>鈴木仁美</t>
  </si>
  <si>
    <t>北川円香</t>
  </si>
  <si>
    <t>吉岡京子</t>
  </si>
  <si>
    <t>フレンズ</t>
  </si>
  <si>
    <t>久保侑暉（グリフィンズ）</t>
  </si>
  <si>
    <t>藤田　彰（村田製作所）</t>
  </si>
  <si>
    <t>森下皓大（ＴＣワンダー)</t>
  </si>
  <si>
    <t>岸本麗奈（ＴＣワンダー)</t>
  </si>
  <si>
    <t>鈴木仁美（ＴＣワンダー)</t>
  </si>
  <si>
    <t>第12回</t>
  </si>
  <si>
    <t>福永裕美（Kテニスカレッジ）</t>
  </si>
  <si>
    <t>女子A級                              2016.12.18</t>
  </si>
  <si>
    <t>順位決定方法　①完了試合数　②勝数　③直接対決（２チームが同勝ち数の場合）　     5名</t>
  </si>
  <si>
    <t>2016.12.18</t>
  </si>
  <si>
    <t>順位決定方法　①完了試合数②勝数　③直接対決　　　　　9名</t>
  </si>
  <si>
    <t>第12回ウィンターシングルス　5ゲーム先取　ノーアド方式　2016.12.18</t>
  </si>
  <si>
    <t>27名</t>
  </si>
  <si>
    <r>
      <t>第１２回ウィンターシングルス</t>
    </r>
    <r>
      <rPr>
        <b/>
        <sz val="14"/>
        <color indexed="17"/>
        <rFont val="ＭＳ Ｐゴシック"/>
        <family val="3"/>
      </rPr>
      <t>　男子A級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10"/>
        <rFont val="ＭＳ Ｐゴシック"/>
        <family val="3"/>
      </rPr>
      <t>５ゲーム先取　ノーアド方式　2016.12.18</t>
    </r>
  </si>
  <si>
    <t>36名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</si>
</sst>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0&quot;人&quot;"/>
    <numFmt numFmtId="184" formatCode="0_);[Red]\(0\)"/>
    <numFmt numFmtId="185" formatCode="&quot;\0022#,##0;[Red]&quot;\00\2\2\-#,##0"/>
    <numFmt numFmtId="186" formatCode="0.0%"/>
    <numFmt numFmtId="187" formatCode="0&quot;円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Arial"/>
      <family val="2"/>
    </font>
    <font>
      <b/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color indexed="17"/>
      <name val="ＭＳ Ｐゴシック"/>
      <family val="3"/>
    </font>
    <font>
      <b/>
      <sz val="2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1"/>
      <name val="ＭＳ Ｐゴシック"/>
      <family val="3"/>
    </font>
    <font>
      <b/>
      <sz val="11"/>
      <color indexed="53"/>
      <name val="ＭＳ Ｐゴシック"/>
      <family val="3"/>
    </font>
    <font>
      <b/>
      <sz val="10"/>
      <color indexed="53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tted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medium"/>
      <bottom>
        <color indexed="63"/>
      </bottom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46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Protection="0">
      <alignment vertical="center"/>
    </xf>
    <xf numFmtId="176" fontId="0" fillId="0" borderId="0" applyFont="0" applyFill="0" applyBorder="0" applyAlignment="0" applyProtection="0"/>
    <xf numFmtId="6" fontId="0" fillId="0" borderId="0" applyProtection="0">
      <alignment vertical="center"/>
    </xf>
    <xf numFmtId="185" fontId="1" fillId="0" borderId="0" applyFont="0" applyFill="0" applyBorder="0" applyAlignment="0" applyProtection="0"/>
    <xf numFmtId="0" fontId="48" fillId="7" borderId="4" applyNumberFormat="0" applyAlignment="0" applyProtection="0"/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737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179" fontId="5" fillId="0" borderId="10" xfId="0" applyNumberFormat="1" applyFont="1" applyFill="1" applyBorder="1" applyAlignment="1">
      <alignment horizontal="right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8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9" xfId="0" applyNumberFormat="1" applyFont="1" applyFill="1" applyBorder="1" applyAlignment="1" applyProtection="1">
      <alignment vertical="center" shrinkToFit="1"/>
      <protection locked="0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2" fontId="5" fillId="0" borderId="24" xfId="0" applyNumberFormat="1" applyFont="1" applyFill="1" applyBorder="1" applyAlignment="1">
      <alignment horizontal="center" vertical="center" shrinkToFit="1"/>
    </xf>
    <xf numFmtId="179" fontId="5" fillId="0" borderId="24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179" fontId="5" fillId="0" borderId="15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shrinkToFit="1"/>
    </xf>
    <xf numFmtId="0" fontId="5" fillId="0" borderId="29" xfId="0" applyNumberFormat="1" applyFont="1" applyFill="1" applyBorder="1" applyAlignment="1">
      <alignment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0" fillId="0" borderId="0" xfId="73" applyNumberFormat="1" applyFont="1" applyFill="1" applyBorder="1" applyAlignment="1">
      <alignment/>
    </xf>
    <xf numFmtId="0" fontId="10" fillId="0" borderId="0" xfId="80" applyNumberFormat="1" applyFont="1" applyFill="1" applyBorder="1" applyAlignment="1">
      <alignment vertical="center"/>
    </xf>
    <xf numFmtId="0" fontId="5" fillId="0" borderId="0" xfId="8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73" applyNumberFormat="1" applyFont="1" applyFill="1" applyBorder="1" applyAlignment="1">
      <alignment vertical="center"/>
    </xf>
    <xf numFmtId="0" fontId="5" fillId="0" borderId="0" xfId="80" applyNumberFormat="1" applyFont="1" applyFill="1" applyBorder="1" applyAlignment="1">
      <alignment horizontal="left" vertical="center"/>
    </xf>
    <xf numFmtId="0" fontId="7" fillId="0" borderId="0" xfId="73" applyNumberFormat="1" applyFont="1" applyFill="1" applyBorder="1" applyAlignment="1">
      <alignment vertical="center"/>
    </xf>
    <xf numFmtId="0" fontId="7" fillId="0" borderId="0" xfId="80" applyNumberFormat="1" applyFont="1" applyFill="1" applyBorder="1" applyAlignment="1">
      <alignment vertical="center"/>
    </xf>
    <xf numFmtId="0" fontId="7" fillId="0" borderId="0" xfId="80" applyNumberFormat="1" applyFont="1" applyFill="1" applyBorder="1" applyAlignment="1">
      <alignment horizontal="left" vertical="center"/>
    </xf>
    <xf numFmtId="0" fontId="10" fillId="0" borderId="0" xfId="80" applyNumberFormat="1" applyFont="1" applyFill="1" applyAlignment="1">
      <alignment vertical="center"/>
    </xf>
    <xf numFmtId="0" fontId="9" fillId="0" borderId="0" xfId="80" applyNumberFormat="1" applyFont="1" applyFill="1" applyBorder="1" applyAlignment="1">
      <alignment vertical="center"/>
    </xf>
    <xf numFmtId="0" fontId="10" fillId="0" borderId="0" xfId="82" applyNumberFormat="1" applyFont="1" applyFill="1" applyBorder="1" applyAlignment="1">
      <alignment/>
    </xf>
    <xf numFmtId="0" fontId="10" fillId="0" borderId="0" xfId="8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73" applyNumberFormat="1" applyFont="1" applyFill="1" applyBorder="1" applyAlignment="1">
      <alignment horizontal="right" vertical="center"/>
    </xf>
    <xf numFmtId="0" fontId="5" fillId="0" borderId="0" xfId="80" applyNumberFormat="1" applyFont="1" applyFill="1" applyBorder="1" applyAlignment="1">
      <alignment horizontal="right" vertical="center"/>
    </xf>
    <xf numFmtId="0" fontId="9" fillId="0" borderId="0" xfId="80" applyNumberFormat="1" applyFont="1" applyFill="1" applyBorder="1" applyAlignment="1">
      <alignment horizontal="right" vertical="center"/>
    </xf>
    <xf numFmtId="0" fontId="10" fillId="0" borderId="0" xfId="79" applyFont="1">
      <alignment vertical="center"/>
    </xf>
    <xf numFmtId="0" fontId="5" fillId="0" borderId="0" xfId="0" applyFont="1" applyAlignment="1">
      <alignment vertical="center"/>
    </xf>
    <xf numFmtId="0" fontId="5" fillId="0" borderId="0" xfId="7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70" applyFont="1" applyFill="1" applyBorder="1">
      <alignment vertical="center"/>
    </xf>
    <xf numFmtId="0" fontId="7" fillId="0" borderId="0" xfId="70" applyFont="1" applyBorder="1">
      <alignment vertical="center"/>
    </xf>
    <xf numFmtId="0" fontId="7" fillId="0" borderId="0" xfId="0" applyFont="1" applyAlignment="1">
      <alignment vertical="center"/>
    </xf>
    <xf numFmtId="0" fontId="5" fillId="0" borderId="0" xfId="74" applyNumberFormat="1" applyFont="1" applyFill="1" applyBorder="1" applyAlignment="1">
      <alignment horizontal="right"/>
      <protection/>
    </xf>
    <xf numFmtId="0" fontId="10" fillId="0" borderId="0" xfId="70" applyFont="1" applyBorder="1" applyAlignment="1">
      <alignment horizontal="center" vertical="center"/>
    </xf>
    <xf numFmtId="0" fontId="5" fillId="0" borderId="0" xfId="70" applyFont="1" applyFill="1" applyBorder="1" applyAlignment="1">
      <alignment horizontal="left" vertical="center"/>
    </xf>
    <xf numFmtId="0" fontId="5" fillId="0" borderId="0" xfId="70" applyFont="1" applyBorder="1" applyAlignment="1">
      <alignment horizontal="left" vertical="center"/>
    </xf>
    <xf numFmtId="0" fontId="3" fillId="0" borderId="0" xfId="74" applyFont="1" applyBorder="1" applyAlignment="1">
      <alignment horizontal="center" vertical="center"/>
      <protection/>
    </xf>
    <xf numFmtId="0" fontId="5" fillId="0" borderId="0" xfId="74" applyNumberFormat="1" applyFont="1" applyFill="1" applyBorder="1" applyAlignment="1">
      <alignment horizontal="left"/>
      <protection/>
    </xf>
    <xf numFmtId="0" fontId="3" fillId="0" borderId="0" xfId="74" applyFont="1" applyFill="1" applyBorder="1" applyAlignment="1">
      <alignment horizontal="center" vertical="center"/>
      <protection/>
    </xf>
    <xf numFmtId="0" fontId="7" fillId="0" borderId="0" xfId="70" applyFont="1" applyFill="1" applyBorder="1" applyAlignment="1">
      <alignment horizontal="left" vertical="center"/>
    </xf>
    <xf numFmtId="0" fontId="5" fillId="0" borderId="0" xfId="74" applyFont="1" applyBorder="1" applyAlignment="1">
      <alignment horizontal="left" vertical="center"/>
      <protection/>
    </xf>
    <xf numFmtId="183" fontId="10" fillId="0" borderId="0" xfId="80" applyNumberFormat="1" applyFont="1" applyFill="1" applyBorder="1" applyAlignment="1">
      <alignment vertical="center"/>
    </xf>
    <xf numFmtId="10" fontId="10" fillId="0" borderId="0" xfId="8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70" applyFont="1" applyFill="1" applyBorder="1">
      <alignment vertical="center"/>
    </xf>
    <xf numFmtId="0" fontId="7" fillId="0" borderId="0" xfId="73" applyNumberFormat="1" applyFont="1" applyFill="1" applyBorder="1" applyAlignment="1">
      <alignment/>
    </xf>
    <xf numFmtId="0" fontId="5" fillId="0" borderId="0" xfId="73" applyNumberFormat="1" applyFont="1" applyFill="1" applyBorder="1" applyAlignment="1">
      <alignment/>
    </xf>
    <xf numFmtId="0" fontId="10" fillId="0" borderId="0" xfId="73" applyNumberFormat="1" applyFont="1" applyFill="1" applyBorder="1" applyAlignment="1">
      <alignment vertical="center"/>
    </xf>
    <xf numFmtId="0" fontId="10" fillId="0" borderId="0" xfId="79" applyFont="1" applyBorder="1">
      <alignment vertical="center"/>
    </xf>
    <xf numFmtId="0" fontId="7" fillId="0" borderId="0" xfId="74" applyNumberFormat="1" applyFont="1" applyFill="1" applyBorder="1" applyAlignment="1">
      <alignment horizontal="left"/>
      <protection/>
    </xf>
    <xf numFmtId="0" fontId="10" fillId="0" borderId="0" xfId="70" applyFont="1" applyFill="1" applyBorder="1" applyAlignment="1">
      <alignment horizontal="left" vertical="center"/>
    </xf>
    <xf numFmtId="0" fontId="5" fillId="0" borderId="0" xfId="80" applyNumberFormat="1" applyFont="1" applyFill="1" applyBorder="1" applyAlignment="1">
      <alignment horizontal="center" vertical="center"/>
    </xf>
    <xf numFmtId="0" fontId="10" fillId="0" borderId="0" xfId="70" applyFont="1" applyFill="1" applyBorder="1" applyAlignment="1">
      <alignment horizontal="center" vertical="center"/>
    </xf>
    <xf numFmtId="0" fontId="5" fillId="0" borderId="0" xfId="76" applyNumberFormat="1" applyFont="1" applyFill="1" applyBorder="1" applyAlignment="1">
      <alignment/>
      <protection/>
    </xf>
    <xf numFmtId="0" fontId="5" fillId="0" borderId="0" xfId="76" applyFont="1">
      <alignment vertical="center"/>
      <protection/>
    </xf>
    <xf numFmtId="49" fontId="10" fillId="0" borderId="0" xfId="80" applyNumberFormat="1" applyFont="1" applyFill="1" applyBorder="1" applyAlignment="1">
      <alignment vertical="center"/>
    </xf>
    <xf numFmtId="0" fontId="5" fillId="0" borderId="0" xfId="80" applyNumberFormat="1" applyFont="1" applyFill="1" applyBorder="1" applyAlignment="1">
      <alignment horizontal="left" vertical="center" shrinkToFit="1"/>
    </xf>
    <xf numFmtId="0" fontId="7" fillId="0" borderId="0" xfId="80" applyNumberFormat="1" applyFont="1" applyFill="1" applyBorder="1" applyAlignment="1">
      <alignment horizontal="left" vertical="center" shrinkToFit="1"/>
    </xf>
    <xf numFmtId="0" fontId="10" fillId="0" borderId="0" xfId="80" applyNumberFormat="1" applyFont="1" applyFill="1" applyBorder="1" applyAlignment="1">
      <alignment horizontal="left" vertical="center" shrinkToFit="1"/>
    </xf>
    <xf numFmtId="0" fontId="10" fillId="0" borderId="0" xfId="84" applyFont="1" applyFill="1" applyBorder="1">
      <alignment vertical="center"/>
      <protection/>
    </xf>
    <xf numFmtId="0" fontId="10" fillId="0" borderId="0" xfId="84" applyFont="1" applyBorder="1">
      <alignment vertical="center"/>
      <protection/>
    </xf>
    <xf numFmtId="0" fontId="4" fillId="0" borderId="0" xfId="8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8" fillId="0" borderId="0" xfId="8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82" applyNumberFormat="1" applyFont="1" applyFill="1" applyBorder="1" applyAlignment="1">
      <alignment/>
    </xf>
    <xf numFmtId="184" fontId="5" fillId="0" borderId="0" xfId="8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76" applyFont="1" applyAlignment="1">
      <alignment horizontal="center" vertical="center"/>
      <protection/>
    </xf>
    <xf numFmtId="0" fontId="5" fillId="0" borderId="0" xfId="78" applyNumberFormat="1" applyFont="1" applyFill="1" applyBorder="1" applyAlignment="1">
      <alignment vertical="center"/>
      <protection/>
    </xf>
    <xf numFmtId="0" fontId="5" fillId="0" borderId="0" xfId="78" applyFont="1" applyFill="1" applyBorder="1">
      <alignment vertical="center"/>
      <protection/>
    </xf>
    <xf numFmtId="0" fontId="5" fillId="0" borderId="0" xfId="78" applyFont="1">
      <alignment vertical="center"/>
      <protection/>
    </xf>
    <xf numFmtId="0" fontId="3" fillId="0" borderId="0" xfId="80" applyNumberFormat="1" applyFont="1" applyFill="1" applyBorder="1" applyAlignment="1">
      <alignment horizontal="center" vertical="center"/>
    </xf>
    <xf numFmtId="0" fontId="12" fillId="0" borderId="0" xfId="65" applyNumberFormat="1" applyFont="1" applyFill="1" applyBorder="1" applyAlignment="1">
      <alignment horizontal="left"/>
      <protection/>
    </xf>
    <xf numFmtId="0" fontId="7" fillId="0" borderId="0" xfId="65" applyNumberFormat="1" applyFont="1" applyFill="1" applyBorder="1" applyAlignment="1">
      <alignment horizontal="left"/>
      <protection/>
    </xf>
    <xf numFmtId="0" fontId="5" fillId="0" borderId="0" xfId="65" applyFo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5" fillId="0" borderId="0" xfId="65" applyFont="1" applyAlignment="1">
      <alignment horizontal="left"/>
      <protection/>
    </xf>
    <xf numFmtId="0" fontId="10" fillId="0" borderId="0" xfId="80" applyNumberFormat="1" applyFont="1" applyFill="1" applyBorder="1" applyAlignment="1">
      <alignment horizontal="center" vertical="center"/>
    </xf>
    <xf numFmtId="10" fontId="10" fillId="0" borderId="0" xfId="80" applyNumberFormat="1" applyFont="1" applyFill="1" applyBorder="1" applyAlignment="1">
      <alignment horizontal="center" vertical="center"/>
    </xf>
    <xf numFmtId="0" fontId="9" fillId="0" borderId="0" xfId="8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9" fillId="0" borderId="0" xfId="8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10" fillId="0" borderId="0" xfId="81" applyFont="1" applyBorder="1">
      <alignment/>
      <protection/>
    </xf>
    <xf numFmtId="0" fontId="5" fillId="0" borderId="0" xfId="79" applyFont="1" applyBorder="1">
      <alignment vertical="center"/>
    </xf>
    <xf numFmtId="0" fontId="21" fillId="0" borderId="0" xfId="0" applyFont="1" applyAlignment="1">
      <alignment vertical="center"/>
    </xf>
    <xf numFmtId="0" fontId="20" fillId="0" borderId="0" xfId="45" applyFont="1" applyAlignment="1">
      <alignment vertical="center"/>
    </xf>
    <xf numFmtId="0" fontId="5" fillId="0" borderId="0" xfId="85" applyFont="1">
      <alignment vertical="center"/>
      <protection/>
    </xf>
    <xf numFmtId="0" fontId="4" fillId="0" borderId="0" xfId="0" applyFont="1" applyAlignment="1">
      <alignment vertical="center"/>
    </xf>
    <xf numFmtId="0" fontId="10" fillId="0" borderId="0" xfId="76" applyNumberFormat="1" applyFont="1" applyFill="1" applyBorder="1" applyAlignment="1">
      <alignment/>
      <protection/>
    </xf>
    <xf numFmtId="0" fontId="10" fillId="0" borderId="0" xfId="0" applyFont="1" applyAlignment="1">
      <alignment horizontal="center" vertical="center"/>
    </xf>
    <xf numFmtId="0" fontId="10" fillId="0" borderId="0" xfId="80" applyNumberFormat="1" applyFont="1" applyFill="1" applyBorder="1" applyAlignment="1">
      <alignment horizontal="left" vertical="center"/>
    </xf>
    <xf numFmtId="0" fontId="10" fillId="0" borderId="0" xfId="73" applyNumberFormat="1" applyFont="1" applyFill="1" applyBorder="1" applyAlignment="1">
      <alignment/>
    </xf>
    <xf numFmtId="0" fontId="0" fillId="0" borderId="0" xfId="73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79" applyFont="1" applyFill="1" applyBorder="1">
      <alignment vertical="center"/>
    </xf>
    <xf numFmtId="0" fontId="10" fillId="0" borderId="0" xfId="33" applyFont="1" applyBorder="1">
      <alignment vertical="center"/>
    </xf>
    <xf numFmtId="0" fontId="7" fillId="0" borderId="0" xfId="79" applyFont="1" applyFill="1" applyBorder="1">
      <alignment vertical="center"/>
    </xf>
    <xf numFmtId="0" fontId="7" fillId="0" borderId="0" xfId="33" applyFont="1" applyBorder="1">
      <alignment vertical="center"/>
    </xf>
    <xf numFmtId="0" fontId="5" fillId="0" borderId="0" xfId="79" applyFont="1" applyFill="1" applyBorder="1">
      <alignment vertical="center"/>
    </xf>
    <xf numFmtId="0" fontId="13" fillId="0" borderId="0" xfId="81" applyFont="1" applyBorder="1">
      <alignment/>
      <protection/>
    </xf>
    <xf numFmtId="0" fontId="7" fillId="0" borderId="0" xfId="79" applyFont="1" applyBorder="1">
      <alignment vertical="center"/>
    </xf>
    <xf numFmtId="0" fontId="7" fillId="0" borderId="0" xfId="33" applyFont="1" applyFill="1" applyBorder="1">
      <alignment vertical="center"/>
    </xf>
    <xf numFmtId="0" fontId="7" fillId="0" borderId="0" xfId="81" applyFont="1" applyBorder="1">
      <alignment/>
      <protection/>
    </xf>
    <xf numFmtId="0" fontId="5" fillId="0" borderId="0" xfId="33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73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 vertical="center"/>
    </xf>
    <xf numFmtId="0" fontId="18" fillId="0" borderId="0" xfId="80" applyNumberFormat="1" applyFont="1" applyFill="1" applyBorder="1" applyAlignment="1">
      <alignment vertical="center"/>
    </xf>
    <xf numFmtId="5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76" applyFont="1">
      <alignment vertical="center"/>
      <protection/>
    </xf>
    <xf numFmtId="0" fontId="0" fillId="0" borderId="0" xfId="76">
      <alignment vertical="center"/>
      <protection/>
    </xf>
    <xf numFmtId="0" fontId="10" fillId="0" borderId="0" xfId="70" applyFont="1" applyBorder="1" applyAlignment="1">
      <alignment horizontal="left" vertical="center"/>
    </xf>
    <xf numFmtId="0" fontId="5" fillId="0" borderId="0" xfId="74" applyFont="1" applyFill="1" applyBorder="1" applyAlignment="1">
      <alignment horizontal="left" vertical="center"/>
      <protection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0" xfId="76" applyFont="1" applyFill="1">
      <alignment vertical="center"/>
      <protection/>
    </xf>
    <xf numFmtId="0" fontId="7" fillId="0" borderId="0" xfId="0" applyFont="1" applyFill="1" applyAlignment="1">
      <alignment vertical="center"/>
    </xf>
    <xf numFmtId="182" fontId="4" fillId="0" borderId="30" xfId="0" applyNumberFormat="1" applyFont="1" applyFill="1" applyBorder="1" applyAlignment="1">
      <alignment horizontal="left" vertical="center" shrinkToFit="1"/>
    </xf>
    <xf numFmtId="179" fontId="5" fillId="0" borderId="30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vertical="center" shrinkToFit="1"/>
    </xf>
    <xf numFmtId="0" fontId="5" fillId="0" borderId="0" xfId="73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13" fillId="0" borderId="0" xfId="8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74" applyFont="1" applyFill="1" applyBorder="1" applyAlignment="1">
      <alignment horizontal="left" vertical="center"/>
      <protection/>
    </xf>
    <xf numFmtId="0" fontId="5" fillId="0" borderId="0" xfId="73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76" applyNumberFormat="1" applyFont="1" applyFill="1" applyBorder="1" applyAlignment="1">
      <alignment horizontal="left"/>
      <protection/>
    </xf>
    <xf numFmtId="183" fontId="5" fillId="0" borderId="0" xfId="76" applyNumberFormat="1" applyFont="1">
      <alignment vertical="center"/>
      <protection/>
    </xf>
    <xf numFmtId="10" fontId="5" fillId="0" borderId="0" xfId="76" applyNumberFormat="1" applyFont="1">
      <alignment vertical="center"/>
      <protection/>
    </xf>
    <xf numFmtId="0" fontId="10" fillId="0" borderId="0" xfId="74" applyNumberFormat="1" applyFont="1" applyFill="1" applyBorder="1" applyAlignment="1">
      <alignment horizontal="left"/>
      <protection/>
    </xf>
    <xf numFmtId="0" fontId="7" fillId="0" borderId="0" xfId="7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5" fillId="0" borderId="31" xfId="0" applyNumberFormat="1" applyFont="1" applyFill="1" applyBorder="1" applyAlignment="1">
      <alignment vertical="center" shrinkToFit="1"/>
    </xf>
    <xf numFmtId="0" fontId="5" fillId="0" borderId="32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 applyProtection="1">
      <alignment vertical="center" shrinkToFit="1"/>
      <protection locked="0"/>
    </xf>
    <xf numFmtId="2" fontId="5" fillId="0" borderId="10" xfId="0" applyNumberFormat="1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NumberFormat="1" applyFont="1" applyFill="1" applyBorder="1" applyAlignment="1" applyProtection="1">
      <alignment vertical="center" shrinkToFit="1"/>
      <protection locked="0"/>
    </xf>
    <xf numFmtId="0" fontId="7" fillId="0" borderId="14" xfId="0" applyNumberFormat="1" applyFont="1" applyFill="1" applyBorder="1" applyAlignment="1" applyProtection="1">
      <alignment vertical="center" shrinkToFit="1"/>
      <protection locked="0"/>
    </xf>
    <xf numFmtId="0" fontId="7" fillId="0" borderId="19" xfId="0" applyNumberFormat="1" applyFont="1" applyFill="1" applyBorder="1" applyAlignment="1" applyProtection="1">
      <alignment vertical="center" shrinkToFit="1"/>
      <protection locked="0"/>
    </xf>
    <xf numFmtId="181" fontId="8" fillId="0" borderId="33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 applyProtection="1">
      <alignment vertical="center" shrinkToFit="1"/>
      <protection locked="0"/>
    </xf>
    <xf numFmtId="0" fontId="8" fillId="0" borderId="34" xfId="0" applyNumberFormat="1" applyFont="1" applyFill="1" applyBorder="1" applyAlignment="1">
      <alignment vertical="center" shrinkToFit="1"/>
    </xf>
    <xf numFmtId="0" fontId="8" fillId="0" borderId="17" xfId="0" applyNumberFormat="1" applyFont="1" applyFill="1" applyBorder="1" applyAlignment="1">
      <alignment vertical="center" shrinkToFit="1"/>
    </xf>
    <xf numFmtId="0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4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horizontal="center" vertical="center" shrinkToFit="1"/>
    </xf>
    <xf numFmtId="0" fontId="7" fillId="0" borderId="34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NumberFormat="1" applyFont="1" applyFill="1" applyBorder="1" applyAlignment="1">
      <alignment vertical="center" shrinkToFit="1"/>
    </xf>
    <xf numFmtId="0" fontId="8" fillId="0" borderId="16" xfId="0" applyNumberFormat="1" applyFont="1" applyFill="1" applyBorder="1" applyAlignment="1" applyProtection="1">
      <alignment vertical="center" shrinkToFit="1"/>
      <protection locked="0"/>
    </xf>
    <xf numFmtId="0" fontId="8" fillId="0" borderId="14" xfId="0" applyNumberFormat="1" applyFont="1" applyFill="1" applyBorder="1" applyAlignment="1" applyProtection="1">
      <alignment vertical="center" shrinkToFit="1"/>
      <protection locked="0"/>
    </xf>
    <xf numFmtId="0" fontId="8" fillId="0" borderId="19" xfId="0" applyNumberFormat="1" applyFont="1" applyFill="1" applyBorder="1" applyAlignment="1" applyProtection="1">
      <alignment vertical="center" shrinkToFit="1"/>
      <protection locked="0"/>
    </xf>
    <xf numFmtId="0" fontId="10" fillId="0" borderId="0" xfId="83" applyFont="1">
      <alignment vertical="center"/>
      <protection/>
    </xf>
    <xf numFmtId="0" fontId="31" fillId="0" borderId="0" xfId="83" applyFont="1">
      <alignment vertical="center"/>
      <protection/>
    </xf>
    <xf numFmtId="0" fontId="32" fillId="0" borderId="0" xfId="83" applyFont="1">
      <alignment vertical="center"/>
      <protection/>
    </xf>
    <xf numFmtId="0" fontId="10" fillId="0" borderId="11" xfId="83" applyFont="1" applyBorder="1">
      <alignment vertical="center"/>
      <protection/>
    </xf>
    <xf numFmtId="0" fontId="10" fillId="0" borderId="35" xfId="83" applyFont="1" applyBorder="1">
      <alignment vertical="center"/>
      <protection/>
    </xf>
    <xf numFmtId="0" fontId="23" fillId="0" borderId="36" xfId="83" applyFont="1" applyBorder="1">
      <alignment vertical="center"/>
      <protection/>
    </xf>
    <xf numFmtId="0" fontId="10" fillId="0" borderId="37" xfId="83" applyFont="1" applyBorder="1" applyAlignment="1">
      <alignment horizontal="center" vertical="center"/>
      <protection/>
    </xf>
    <xf numFmtId="0" fontId="10" fillId="0" borderId="0" xfId="83" applyFont="1" applyBorder="1">
      <alignment vertical="center"/>
      <protection/>
    </xf>
    <xf numFmtId="0" fontId="10" fillId="0" borderId="38" xfId="83" applyFont="1" applyBorder="1" applyAlignment="1">
      <alignment horizontal="center" vertical="center"/>
      <protection/>
    </xf>
    <xf numFmtId="0" fontId="10" fillId="0" borderId="39" xfId="83" applyFont="1" applyBorder="1" applyAlignment="1">
      <alignment horizontal="center" vertical="center"/>
      <protection/>
    </xf>
    <xf numFmtId="0" fontId="10" fillId="0" borderId="29" xfId="83" applyFont="1" applyBorder="1" applyAlignment="1">
      <alignment horizontal="center" vertical="center"/>
      <protection/>
    </xf>
    <xf numFmtId="0" fontId="10" fillId="0" borderId="40" xfId="83" applyFont="1" applyBorder="1">
      <alignment vertical="center"/>
      <protection/>
    </xf>
    <xf numFmtId="0" fontId="10" fillId="0" borderId="37" xfId="83" applyFont="1" applyBorder="1">
      <alignment vertical="center"/>
      <protection/>
    </xf>
    <xf numFmtId="0" fontId="10" fillId="0" borderId="41" xfId="83" applyFont="1" applyBorder="1">
      <alignment vertical="center"/>
      <protection/>
    </xf>
    <xf numFmtId="0" fontId="10" fillId="0" borderId="42" xfId="83" applyFont="1" applyBorder="1">
      <alignment vertical="center"/>
      <protection/>
    </xf>
    <xf numFmtId="0" fontId="10" fillId="0" borderId="15" xfId="83" applyFont="1" applyBorder="1">
      <alignment vertical="center"/>
      <protection/>
    </xf>
    <xf numFmtId="0" fontId="10" fillId="0" borderId="43" xfId="83" applyFont="1" applyBorder="1">
      <alignment vertical="center"/>
      <protection/>
    </xf>
    <xf numFmtId="0" fontId="10" fillId="0" borderId="44" xfId="83" applyFont="1" applyBorder="1">
      <alignment vertical="center"/>
      <protection/>
    </xf>
    <xf numFmtId="0" fontId="10" fillId="0" borderId="45" xfId="83" applyFont="1" applyBorder="1">
      <alignment vertical="center"/>
      <protection/>
    </xf>
    <xf numFmtId="0" fontId="10" fillId="0" borderId="46" xfId="83" applyFont="1" applyBorder="1">
      <alignment vertical="center"/>
      <protection/>
    </xf>
    <xf numFmtId="56" fontId="10" fillId="0" borderId="41" xfId="83" applyNumberFormat="1" applyFont="1" applyBorder="1">
      <alignment vertical="center"/>
      <protection/>
    </xf>
    <xf numFmtId="0" fontId="10" fillId="0" borderId="47" xfId="83" applyFont="1" applyBorder="1">
      <alignment vertical="center"/>
      <protection/>
    </xf>
    <xf numFmtId="0" fontId="10" fillId="0" borderId="48" xfId="83" applyFont="1" applyBorder="1">
      <alignment vertical="center"/>
      <protection/>
    </xf>
    <xf numFmtId="0" fontId="5" fillId="0" borderId="40" xfId="83" applyFont="1" applyBorder="1">
      <alignment vertical="center"/>
      <protection/>
    </xf>
    <xf numFmtId="56" fontId="5" fillId="0" borderId="41" xfId="83" applyNumberFormat="1" applyFont="1" applyBorder="1">
      <alignment vertical="center"/>
      <protection/>
    </xf>
    <xf numFmtId="0" fontId="5" fillId="0" borderId="47" xfId="83" applyFont="1" applyBorder="1">
      <alignment vertical="center"/>
      <protection/>
    </xf>
    <xf numFmtId="0" fontId="5" fillId="0" borderId="0" xfId="83" applyFont="1">
      <alignment vertical="center"/>
      <protection/>
    </xf>
    <xf numFmtId="0" fontId="5" fillId="0" borderId="43" xfId="83" applyFont="1" applyBorder="1">
      <alignment vertical="center"/>
      <protection/>
    </xf>
    <xf numFmtId="0" fontId="5" fillId="0" borderId="49" xfId="83" applyFont="1" applyBorder="1">
      <alignment vertical="center"/>
      <protection/>
    </xf>
    <xf numFmtId="0" fontId="5" fillId="0" borderId="0" xfId="83" applyFont="1" applyBorder="1">
      <alignment vertical="center"/>
      <protection/>
    </xf>
    <xf numFmtId="0" fontId="5" fillId="0" borderId="15" xfId="83" applyFont="1" applyBorder="1">
      <alignment vertical="center"/>
      <protection/>
    </xf>
    <xf numFmtId="0" fontId="5" fillId="0" borderId="50" xfId="83" applyFont="1" applyBorder="1">
      <alignment vertical="center"/>
      <protection/>
    </xf>
    <xf numFmtId="0" fontId="5" fillId="0" borderId="41" xfId="83" applyFont="1" applyBorder="1">
      <alignment vertical="center"/>
      <protection/>
    </xf>
    <xf numFmtId="56" fontId="5" fillId="0" borderId="43" xfId="83" applyNumberFormat="1" applyFont="1" applyBorder="1">
      <alignment vertical="center"/>
      <protection/>
    </xf>
    <xf numFmtId="56" fontId="3" fillId="0" borderId="41" xfId="83" applyNumberFormat="1" applyFont="1" applyBorder="1">
      <alignment vertical="center"/>
      <protection/>
    </xf>
    <xf numFmtId="0" fontId="23" fillId="0" borderId="0" xfId="83" applyFont="1">
      <alignment vertical="center"/>
      <protection/>
    </xf>
    <xf numFmtId="0" fontId="10" fillId="0" borderId="51" xfId="83" applyFont="1" applyBorder="1" applyAlignment="1">
      <alignment horizontal="center" vertical="center"/>
      <protection/>
    </xf>
    <xf numFmtId="56" fontId="10" fillId="0" borderId="0" xfId="83" applyNumberFormat="1" applyFont="1" applyBorder="1">
      <alignment vertical="center"/>
      <protection/>
    </xf>
    <xf numFmtId="56" fontId="5" fillId="0" borderId="0" xfId="83" applyNumberFormat="1" applyFont="1">
      <alignment vertical="center"/>
      <protection/>
    </xf>
    <xf numFmtId="0" fontId="10" fillId="0" borderId="52" xfId="83" applyFont="1" applyBorder="1">
      <alignment vertical="center"/>
      <protection/>
    </xf>
    <xf numFmtId="56" fontId="5" fillId="0" borderId="52" xfId="83" applyNumberFormat="1" applyFont="1" applyBorder="1">
      <alignment vertical="center"/>
      <protection/>
    </xf>
    <xf numFmtId="56" fontId="3" fillId="0" borderId="37" xfId="83" applyNumberFormat="1" applyFont="1" applyBorder="1">
      <alignment vertical="center"/>
      <protection/>
    </xf>
    <xf numFmtId="0" fontId="8" fillId="0" borderId="14" xfId="0" applyNumberFormat="1" applyFont="1" applyFill="1" applyBorder="1" applyAlignment="1">
      <alignment vertical="center" shrinkToFit="1"/>
    </xf>
    <xf numFmtId="0" fontId="8" fillId="0" borderId="19" xfId="0" applyNumberFormat="1" applyFont="1" applyFill="1" applyBorder="1" applyAlignment="1">
      <alignment vertical="center" shrinkToFit="1"/>
    </xf>
    <xf numFmtId="0" fontId="7" fillId="0" borderId="53" xfId="0" applyNumberFormat="1" applyFont="1" applyFill="1" applyBorder="1" applyAlignment="1" applyProtection="1">
      <alignment vertical="center" shrinkToFit="1"/>
      <protection locked="0"/>
    </xf>
    <xf numFmtId="0" fontId="7" fillId="0" borderId="11" xfId="0" applyNumberFormat="1" applyFont="1" applyFill="1" applyBorder="1" applyAlignment="1">
      <alignment vertical="center" shrinkToFit="1"/>
    </xf>
    <xf numFmtId="0" fontId="7" fillId="0" borderId="54" xfId="0" applyNumberFormat="1" applyFont="1" applyFill="1" applyBorder="1" applyAlignment="1">
      <alignment vertical="center" shrinkToFit="1"/>
    </xf>
    <xf numFmtId="179" fontId="5" fillId="0" borderId="3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55" xfId="0" applyNumberFormat="1" applyFont="1" applyFill="1" applyBorder="1" applyAlignment="1">
      <alignment vertical="center" shrinkToFit="1"/>
    </xf>
    <xf numFmtId="0" fontId="5" fillId="0" borderId="56" xfId="0" applyNumberFormat="1" applyFont="1" applyFill="1" applyBorder="1" applyAlignment="1">
      <alignment vertical="center" shrinkToFit="1"/>
    </xf>
    <xf numFmtId="0" fontId="5" fillId="0" borderId="57" xfId="0" applyNumberFormat="1" applyFont="1" applyFill="1" applyBorder="1" applyAlignment="1">
      <alignment vertical="center" shrinkToFit="1"/>
    </xf>
    <xf numFmtId="0" fontId="5" fillId="0" borderId="58" xfId="0" applyNumberFormat="1" applyFont="1" applyFill="1" applyBorder="1" applyAlignment="1">
      <alignment vertical="center" shrinkToFit="1"/>
    </xf>
    <xf numFmtId="0" fontId="5" fillId="0" borderId="59" xfId="0" applyNumberFormat="1" applyFont="1" applyFill="1" applyBorder="1" applyAlignment="1">
      <alignment vertical="center" shrinkToFit="1"/>
    </xf>
    <xf numFmtId="0" fontId="5" fillId="0" borderId="58" xfId="0" applyNumberFormat="1" applyFont="1" applyFill="1" applyBorder="1" applyAlignment="1" quotePrefix="1">
      <alignment vertical="center" shrinkToFit="1"/>
    </xf>
    <xf numFmtId="0" fontId="7" fillId="0" borderId="31" xfId="0" applyNumberFormat="1" applyFont="1" applyFill="1" applyBorder="1" applyAlignment="1">
      <alignment vertical="center" shrinkToFit="1"/>
    </xf>
    <xf numFmtId="0" fontId="7" fillId="0" borderId="32" xfId="0" applyNumberFormat="1" applyFont="1" applyFill="1" applyBorder="1" applyAlignment="1">
      <alignment vertical="center" shrinkToFit="1"/>
    </xf>
    <xf numFmtId="0" fontId="7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1" xfId="0" applyNumberFormat="1" applyFont="1" applyFill="1" applyBorder="1" applyAlignment="1">
      <alignment vertical="center" shrinkToFit="1"/>
    </xf>
    <xf numFmtId="0" fontId="7" fillId="0" borderId="62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8" fillId="0" borderId="31" xfId="0" applyNumberFormat="1" applyFont="1" applyFill="1" applyBorder="1" applyAlignment="1">
      <alignment vertical="center" shrinkToFit="1"/>
    </xf>
    <xf numFmtId="0" fontId="8" fillId="0" borderId="32" xfId="0" applyNumberFormat="1" applyFont="1" applyFill="1" applyBorder="1" applyAlignment="1">
      <alignment vertical="center" shrinkToFit="1"/>
    </xf>
    <xf numFmtId="0" fontId="8" fillId="0" borderId="61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NumberFormat="1" applyFont="1" applyFill="1" applyBorder="1" applyAlignment="1">
      <alignment horizontal="center" vertical="center" shrinkToFit="1"/>
    </xf>
    <xf numFmtId="0" fontId="10" fillId="0" borderId="31" xfId="0" applyNumberFormat="1" applyFont="1" applyFill="1" applyBorder="1" applyAlignment="1">
      <alignment vertical="center" shrinkToFit="1"/>
    </xf>
    <xf numFmtId="0" fontId="10" fillId="0" borderId="32" xfId="0" applyNumberFormat="1" applyFont="1" applyFill="1" applyBorder="1" applyAlignment="1">
      <alignment vertical="center" shrinkToFit="1"/>
    </xf>
    <xf numFmtId="0" fontId="10" fillId="0" borderId="61" xfId="0" applyNumberFormat="1" applyFont="1" applyFill="1" applyBorder="1" applyAlignment="1">
      <alignment vertical="center" shrinkToFit="1"/>
    </xf>
    <xf numFmtId="0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" xfId="0" applyNumberFormat="1" applyFont="1" applyFill="1" applyBorder="1" applyAlignment="1">
      <alignment horizontal="center" vertical="center" shrinkToFit="1"/>
    </xf>
    <xf numFmtId="0" fontId="33" fillId="0" borderId="31" xfId="0" applyNumberFormat="1" applyFont="1" applyFill="1" applyBorder="1" applyAlignment="1">
      <alignment vertical="center" shrinkToFit="1"/>
    </xf>
    <xf numFmtId="0" fontId="33" fillId="0" borderId="0" xfId="0" applyNumberFormat="1" applyFont="1" applyFill="1" applyBorder="1" applyAlignment="1">
      <alignment horizontal="center" vertical="center" shrinkToFit="1"/>
    </xf>
    <xf numFmtId="0" fontId="33" fillId="0" borderId="17" xfId="0" applyNumberFormat="1" applyFont="1" applyFill="1" applyBorder="1" applyAlignment="1">
      <alignment horizontal="center" vertical="center" shrinkToFit="1"/>
    </xf>
    <xf numFmtId="0" fontId="33" fillId="0" borderId="32" xfId="0" applyNumberFormat="1" applyFont="1" applyFill="1" applyBorder="1" applyAlignment="1">
      <alignment vertical="center" shrinkToFit="1"/>
    </xf>
    <xf numFmtId="0" fontId="3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61" xfId="0" applyNumberFormat="1" applyFont="1" applyFill="1" applyBorder="1" applyAlignment="1">
      <alignment vertical="center" shrinkToFit="1"/>
    </xf>
    <xf numFmtId="0" fontId="3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5" xfId="0" applyNumberFormat="1" applyFont="1" applyFill="1" applyBorder="1" applyAlignment="1">
      <alignment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67" xfId="0" applyNumberFormat="1" applyFont="1" applyFill="1" applyBorder="1" applyAlignment="1">
      <alignment horizontal="center" vertical="center" shrinkToFit="1"/>
    </xf>
    <xf numFmtId="0" fontId="7" fillId="0" borderId="68" xfId="0" applyNumberFormat="1" applyFont="1" applyFill="1" applyBorder="1" applyAlignment="1">
      <alignment horizontal="center" vertical="center" shrinkToFit="1"/>
    </xf>
    <xf numFmtId="0" fontId="7" fillId="0" borderId="69" xfId="0" applyNumberFormat="1" applyFont="1" applyFill="1" applyBorder="1" applyAlignment="1">
      <alignment horizontal="center" vertical="center" shrinkToFit="1"/>
    </xf>
    <xf numFmtId="0" fontId="7" fillId="0" borderId="70" xfId="0" applyNumberFormat="1" applyFont="1" applyFill="1" applyBorder="1" applyAlignment="1">
      <alignment horizontal="center" vertical="center" shrinkToFit="1"/>
    </xf>
    <xf numFmtId="0" fontId="7" fillId="0" borderId="71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2" xfId="0" applyNumberFormat="1" applyFont="1" applyFill="1" applyBorder="1" applyAlignment="1">
      <alignment horizontal="center" vertical="center" shrinkToFit="1"/>
    </xf>
    <xf numFmtId="0" fontId="7" fillId="0" borderId="73" xfId="0" applyNumberFormat="1" applyFont="1" applyFill="1" applyBorder="1" applyAlignment="1">
      <alignment horizontal="center" vertical="center" shrinkToFit="1"/>
    </xf>
    <xf numFmtId="0" fontId="7" fillId="0" borderId="74" xfId="0" applyNumberFormat="1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 applyProtection="1">
      <alignment horizontal="center" vertical="center" shrinkToFit="1"/>
      <protection locked="0"/>
    </xf>
    <xf numFmtId="2" fontId="10" fillId="0" borderId="33" xfId="0" applyNumberFormat="1" applyFont="1" applyFill="1" applyBorder="1" applyAlignment="1">
      <alignment horizontal="center" vertical="center" shrinkToFit="1"/>
    </xf>
    <xf numFmtId="0" fontId="5" fillId="0" borderId="75" xfId="0" applyNumberFormat="1" applyFont="1" applyFill="1" applyBorder="1" applyAlignment="1">
      <alignment horizontal="center" vertical="center" shrinkToFit="1"/>
    </xf>
    <xf numFmtId="181" fontId="8" fillId="0" borderId="75" xfId="0" applyNumberFormat="1" applyFont="1" applyFill="1" applyBorder="1" applyAlignment="1">
      <alignment horizontal="center" vertical="center" shrinkToFit="1"/>
    </xf>
    <xf numFmtId="2" fontId="10" fillId="0" borderId="76" xfId="0" applyNumberFormat="1" applyFont="1" applyFill="1" applyBorder="1" applyAlignment="1">
      <alignment horizontal="center" vertical="center" shrinkToFit="1"/>
    </xf>
    <xf numFmtId="0" fontId="7" fillId="0" borderId="77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5" fillId="0" borderId="78" xfId="0" applyNumberFormat="1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horizontal="center" vertical="center" shrinkToFit="1"/>
    </xf>
    <xf numFmtId="2" fontId="8" fillId="0" borderId="76" xfId="0" applyNumberFormat="1" applyFont="1" applyFill="1" applyBorder="1" applyAlignment="1">
      <alignment horizontal="center" vertical="center" shrinkToFit="1"/>
    </xf>
    <xf numFmtId="2" fontId="8" fillId="0" borderId="33" xfId="0" applyNumberFormat="1" applyFont="1" applyFill="1" applyBorder="1" applyAlignment="1">
      <alignment horizontal="center" vertical="center" shrinkToFit="1"/>
    </xf>
    <xf numFmtId="181" fontId="8" fillId="0" borderId="33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77" xfId="0" applyNumberFormat="1" applyFont="1" applyFill="1" applyBorder="1" applyAlignment="1">
      <alignment horizontal="center" vertical="center" shrinkToFit="1"/>
    </xf>
    <xf numFmtId="0" fontId="5" fillId="0" borderId="80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7" fillId="0" borderId="41" xfId="83" applyFont="1" applyBorder="1">
      <alignment vertical="center"/>
      <protection/>
    </xf>
    <xf numFmtId="56" fontId="7" fillId="0" borderId="43" xfId="83" applyNumberFormat="1" applyFont="1" applyBorder="1">
      <alignment vertical="center"/>
      <protection/>
    </xf>
    <xf numFmtId="0" fontId="7" fillId="0" borderId="0" xfId="83" applyFont="1" applyBorder="1">
      <alignment vertical="center"/>
      <protection/>
    </xf>
    <xf numFmtId="0" fontId="7" fillId="0" borderId="0" xfId="83" applyFont="1">
      <alignment vertical="center"/>
      <protection/>
    </xf>
    <xf numFmtId="0" fontId="7" fillId="0" borderId="42" xfId="83" applyFont="1" applyBorder="1">
      <alignment vertical="center"/>
      <protection/>
    </xf>
    <xf numFmtId="56" fontId="2" fillId="0" borderId="81" xfId="83" applyNumberFormat="1" applyFont="1" applyBorder="1">
      <alignment vertical="center"/>
      <protection/>
    </xf>
    <xf numFmtId="0" fontId="7" fillId="0" borderId="82" xfId="83" applyFont="1" applyBorder="1">
      <alignment vertical="center"/>
      <protection/>
    </xf>
    <xf numFmtId="0" fontId="7" fillId="0" borderId="43" xfId="83" applyFont="1" applyBorder="1">
      <alignment vertical="center"/>
      <protection/>
    </xf>
    <xf numFmtId="0" fontId="7" fillId="0" borderId="15" xfId="83" applyFont="1" applyBorder="1">
      <alignment vertical="center"/>
      <protection/>
    </xf>
    <xf numFmtId="56" fontId="2" fillId="0" borderId="43" xfId="83" applyNumberFormat="1" applyFont="1" applyBorder="1">
      <alignment vertical="center"/>
      <protection/>
    </xf>
    <xf numFmtId="0" fontId="7" fillId="0" borderId="52" xfId="83" applyFont="1" applyBorder="1">
      <alignment vertical="center"/>
      <protection/>
    </xf>
    <xf numFmtId="0" fontId="7" fillId="0" borderId="83" xfId="83" applyFont="1" applyBorder="1">
      <alignment vertic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 indent="1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17" xfId="0" applyNumberFormat="1" applyFont="1" applyFill="1" applyBorder="1" applyAlignment="1">
      <alignment horizontal="center" vertical="center" shrinkToFit="1"/>
    </xf>
    <xf numFmtId="0" fontId="33" fillId="0" borderId="0" xfId="0" applyNumberFormat="1" applyFont="1" applyFill="1" applyBorder="1" applyAlignment="1">
      <alignment horizontal="center" vertical="center" shrinkToFit="1"/>
    </xf>
    <xf numFmtId="0" fontId="33" fillId="0" borderId="17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 shrinkToFit="1"/>
    </xf>
    <xf numFmtId="0" fontId="33" fillId="0" borderId="27" xfId="0" applyNumberFormat="1" applyFont="1" applyFill="1" applyBorder="1" applyAlignment="1">
      <alignment horizontal="center" vertical="center" shrinkToFit="1"/>
    </xf>
    <xf numFmtId="0" fontId="33" fillId="0" borderId="77" xfId="0" applyNumberFormat="1" applyFont="1" applyFill="1" applyBorder="1" applyAlignment="1">
      <alignment horizontal="center" vertical="center" shrinkToFit="1"/>
    </xf>
    <xf numFmtId="0" fontId="33" fillId="0" borderId="16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33" fillId="0" borderId="33" xfId="0" applyNumberFormat="1" applyFont="1" applyFill="1" applyBorder="1" applyAlignment="1">
      <alignment horizontal="center" vertical="center" shrinkToFit="1"/>
    </xf>
    <xf numFmtId="181" fontId="33" fillId="0" borderId="75" xfId="0" applyNumberFormat="1" applyFont="1" applyFill="1" applyBorder="1" applyAlignment="1">
      <alignment horizontal="center" vertical="center" shrinkToFit="1"/>
    </xf>
    <xf numFmtId="0" fontId="33" fillId="0" borderId="72" xfId="0" applyNumberFormat="1" applyFont="1" applyFill="1" applyBorder="1" applyAlignment="1">
      <alignment horizontal="center" vertical="center" shrinkToFit="1"/>
    </xf>
    <xf numFmtId="0" fontId="33" fillId="0" borderId="73" xfId="0" applyNumberFormat="1" applyFont="1" applyFill="1" applyBorder="1" applyAlignment="1">
      <alignment horizontal="center" vertical="center" shrinkToFit="1"/>
    </xf>
    <xf numFmtId="0" fontId="33" fillId="0" borderId="74" xfId="0" applyNumberFormat="1" applyFont="1" applyFill="1" applyBorder="1" applyAlignment="1">
      <alignment horizontal="center" vertical="center" shrinkToFit="1"/>
    </xf>
    <xf numFmtId="0" fontId="33" fillId="0" borderId="66" xfId="0" applyNumberFormat="1" applyFont="1" applyFill="1" applyBorder="1" applyAlignment="1">
      <alignment horizontal="center" vertical="center" shrinkToFit="1"/>
    </xf>
    <xf numFmtId="0" fontId="33" fillId="0" borderId="67" xfId="0" applyNumberFormat="1" applyFont="1" applyFill="1" applyBorder="1" applyAlignment="1">
      <alignment horizontal="center" vertical="center" shrinkToFit="1"/>
    </xf>
    <xf numFmtId="0" fontId="33" fillId="0" borderId="68" xfId="0" applyNumberFormat="1" applyFont="1" applyFill="1" applyBorder="1" applyAlignment="1">
      <alignment horizontal="center" vertical="center" shrinkToFit="1"/>
    </xf>
    <xf numFmtId="0" fontId="33" fillId="0" borderId="69" xfId="0" applyNumberFormat="1" applyFont="1" applyFill="1" applyBorder="1" applyAlignment="1">
      <alignment horizontal="center" vertical="center" shrinkToFit="1"/>
    </xf>
    <xf numFmtId="0" fontId="33" fillId="0" borderId="70" xfId="0" applyNumberFormat="1" applyFont="1" applyFill="1" applyBorder="1" applyAlignment="1">
      <alignment horizontal="center" vertical="center" shrinkToFit="1"/>
    </xf>
    <xf numFmtId="0" fontId="33" fillId="0" borderId="71" xfId="0" applyNumberFormat="1" applyFont="1" applyFill="1" applyBorder="1" applyAlignment="1">
      <alignment horizontal="center" vertical="center" shrinkToFit="1"/>
    </xf>
    <xf numFmtId="2" fontId="7" fillId="0" borderId="76" xfId="0" applyNumberFormat="1" applyFont="1" applyFill="1" applyBorder="1" applyAlignment="1">
      <alignment horizontal="center" vertical="center" shrinkToFit="1"/>
    </xf>
    <xf numFmtId="2" fontId="7" fillId="0" borderId="33" xfId="0" applyNumberFormat="1" applyFont="1" applyFill="1" applyBorder="1" applyAlignment="1">
      <alignment horizontal="center" vertical="center" shrinkToFit="1"/>
    </xf>
    <xf numFmtId="2" fontId="33" fillId="0" borderId="76" xfId="0" applyNumberFormat="1" applyFont="1" applyFill="1" applyBorder="1" applyAlignment="1">
      <alignment horizontal="center" vertical="center" shrinkToFit="1"/>
    </xf>
    <xf numFmtId="2" fontId="33" fillId="0" borderId="33" xfId="0" applyNumberFormat="1" applyFont="1" applyFill="1" applyBorder="1" applyAlignment="1">
      <alignment horizontal="center" vertical="center" shrinkToFit="1"/>
    </xf>
    <xf numFmtId="0" fontId="10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NumberFormat="1" applyFont="1" applyFill="1" applyBorder="1" applyAlignment="1">
      <alignment horizontal="center" vertical="center" shrinkToFit="1"/>
    </xf>
    <xf numFmtId="0" fontId="28" fillId="0" borderId="11" xfId="0" applyNumberFormat="1" applyFont="1" applyFill="1" applyBorder="1" applyAlignment="1">
      <alignment horizontal="center" vertical="center" shrinkToFit="1"/>
    </xf>
    <xf numFmtId="0" fontId="5" fillId="0" borderId="85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86" xfId="0" applyNumberFormat="1" applyFont="1" applyFill="1" applyBorder="1" applyAlignment="1">
      <alignment horizontal="center" vertical="center" shrinkToFit="1"/>
    </xf>
    <xf numFmtId="0" fontId="5" fillId="0" borderId="87" xfId="0" applyNumberFormat="1" applyFont="1" applyFill="1" applyBorder="1" applyAlignment="1">
      <alignment horizontal="center" vertical="center" shrinkToFit="1"/>
    </xf>
    <xf numFmtId="0" fontId="5" fillId="0" borderId="64" xfId="0" applyNumberFormat="1" applyFont="1" applyFill="1" applyBorder="1" applyAlignment="1">
      <alignment horizontal="center" vertical="center" shrinkToFit="1"/>
    </xf>
    <xf numFmtId="0" fontId="30" fillId="0" borderId="77" xfId="0" applyNumberFormat="1" applyFont="1" applyFill="1" applyBorder="1" applyAlignment="1">
      <alignment horizontal="center" vertical="center" wrapText="1" shrinkToFit="1"/>
    </xf>
    <xf numFmtId="0" fontId="30" fillId="0" borderId="23" xfId="0" applyNumberFormat="1" applyFont="1" applyFill="1" applyBorder="1" applyAlignment="1">
      <alignment horizontal="center" vertical="center" wrapText="1" shrinkToFit="1"/>
    </xf>
    <xf numFmtId="0" fontId="30" fillId="0" borderId="27" xfId="0" applyNumberFormat="1" applyFont="1" applyFill="1" applyBorder="1" applyAlignment="1">
      <alignment horizontal="center" vertical="center" wrapText="1" shrinkToFit="1"/>
    </xf>
    <xf numFmtId="0" fontId="30" fillId="0" borderId="16" xfId="0" applyNumberFormat="1" applyFont="1" applyFill="1" applyBorder="1" applyAlignment="1">
      <alignment horizontal="center" vertical="center" wrapText="1" shrinkToFit="1"/>
    </xf>
    <xf numFmtId="0" fontId="30" fillId="0" borderId="0" xfId="0" applyNumberFormat="1" applyFont="1" applyFill="1" applyBorder="1" applyAlignment="1">
      <alignment horizontal="center" vertical="center" wrapText="1" shrinkToFit="1"/>
    </xf>
    <xf numFmtId="0" fontId="30" fillId="0" borderId="17" xfId="0" applyNumberFormat="1" applyFont="1" applyFill="1" applyBorder="1" applyAlignment="1">
      <alignment horizontal="center" vertical="center" wrapText="1" shrinkToFit="1"/>
    </xf>
    <xf numFmtId="0" fontId="30" fillId="0" borderId="18" xfId="0" applyNumberFormat="1" applyFont="1" applyFill="1" applyBorder="1" applyAlignment="1">
      <alignment horizontal="center" vertical="center" wrapText="1" shrinkToFit="1"/>
    </xf>
    <xf numFmtId="0" fontId="30" fillId="0" borderId="14" xfId="0" applyNumberFormat="1" applyFont="1" applyFill="1" applyBorder="1" applyAlignment="1">
      <alignment horizontal="center" vertical="center" wrapText="1" shrinkToFit="1"/>
    </xf>
    <xf numFmtId="0" fontId="30" fillId="0" borderId="19" xfId="0" applyNumberFormat="1" applyFont="1" applyFill="1" applyBorder="1" applyAlignment="1">
      <alignment horizontal="center" vertical="center" wrapText="1" shrinkToFit="1"/>
    </xf>
    <xf numFmtId="0" fontId="10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8" xfId="0" applyNumberFormat="1" applyFont="1" applyFill="1" applyBorder="1" applyAlignment="1">
      <alignment horizontal="center" vertical="center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15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89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15" xfId="0" applyNumberFormat="1" applyFont="1" applyFill="1" applyBorder="1" applyAlignment="1">
      <alignment horizontal="right" vertical="center"/>
    </xf>
    <xf numFmtId="179" fontId="33" fillId="0" borderId="14" xfId="0" applyNumberFormat="1" applyFont="1" applyFill="1" applyBorder="1" applyAlignment="1">
      <alignment horizontal="right" vertical="center"/>
    </xf>
    <xf numFmtId="179" fontId="33" fillId="0" borderId="89" xfId="0" applyNumberFormat="1" applyFont="1" applyFill="1" applyBorder="1" applyAlignment="1">
      <alignment horizontal="right" vertical="center"/>
    </xf>
    <xf numFmtId="182" fontId="29" fillId="0" borderId="23" xfId="0" applyNumberFormat="1" applyFont="1" applyFill="1" applyBorder="1" applyAlignment="1">
      <alignment horizontal="left" vertical="center" shrinkToFit="1"/>
    </xf>
    <xf numFmtId="182" fontId="29" fillId="0" borderId="90" xfId="0" applyNumberFormat="1" applyFont="1" applyFill="1" applyBorder="1" applyAlignment="1">
      <alignment horizontal="left" vertical="center" shrinkToFit="1"/>
    </xf>
    <xf numFmtId="182" fontId="29" fillId="0" borderId="0" xfId="0" applyNumberFormat="1" applyFont="1" applyFill="1" applyBorder="1" applyAlignment="1">
      <alignment horizontal="left" vertical="center" shrinkToFit="1"/>
    </xf>
    <xf numFmtId="182" fontId="29" fillId="0" borderId="15" xfId="0" applyNumberFormat="1" applyFont="1" applyFill="1" applyBorder="1" applyAlignment="1">
      <alignment horizontal="left" vertical="center" shrinkToFit="1"/>
    </xf>
    <xf numFmtId="181" fontId="10" fillId="0" borderId="33" xfId="0" applyNumberFormat="1" applyFont="1" applyFill="1" applyBorder="1" applyAlignment="1">
      <alignment horizontal="center" vertical="center" shrinkToFit="1"/>
    </xf>
    <xf numFmtId="181" fontId="10" fillId="0" borderId="75" xfId="0" applyNumberFormat="1" applyFont="1" applyFill="1" applyBorder="1" applyAlignment="1">
      <alignment horizontal="center" vertical="center" shrinkToFit="1"/>
    </xf>
    <xf numFmtId="0" fontId="10" fillId="0" borderId="77" xfId="0" applyNumberFormat="1" applyFont="1" applyFill="1" applyBorder="1" applyAlignment="1">
      <alignment horizontal="center" vertical="center" shrinkToFit="1"/>
    </xf>
    <xf numFmtId="0" fontId="10" fillId="0" borderId="16" xfId="0" applyNumberFormat="1" applyFont="1" applyFill="1" applyBorder="1" applyAlignment="1">
      <alignment horizontal="center" vertical="center" shrinkToFit="1"/>
    </xf>
    <xf numFmtId="2" fontId="33" fillId="0" borderId="0" xfId="0" applyNumberFormat="1" applyFont="1" applyFill="1" applyBorder="1" applyAlignment="1">
      <alignment horizontal="center" vertical="center" shrinkToFit="1"/>
    </xf>
    <xf numFmtId="2" fontId="33" fillId="0" borderId="14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horizontal="right" vertical="center"/>
    </xf>
    <xf numFmtId="179" fontId="8" fillId="0" borderId="89" xfId="0" applyNumberFormat="1" applyFont="1" applyFill="1" applyBorder="1" applyAlignment="1">
      <alignment horizontal="right" vertical="center"/>
    </xf>
    <xf numFmtId="180" fontId="33" fillId="0" borderId="23" xfId="0" applyNumberFormat="1" applyFont="1" applyFill="1" applyBorder="1" applyAlignment="1">
      <alignment horizontal="center" vertical="center" shrinkToFit="1"/>
    </xf>
    <xf numFmtId="180" fontId="33" fillId="0" borderId="0" xfId="0" applyNumberFormat="1" applyFont="1" applyFill="1" applyBorder="1" applyAlignment="1">
      <alignment horizontal="center" vertical="center" shrinkToFit="1"/>
    </xf>
    <xf numFmtId="0" fontId="8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4" xfId="0" applyNumberFormat="1" applyFont="1" applyFill="1" applyBorder="1" applyAlignment="1" applyProtection="1">
      <alignment horizontal="center" vertical="center" shrinkToFit="1"/>
      <protection locked="0"/>
    </xf>
    <xf numFmtId="2" fontId="8" fillId="0" borderId="0" xfId="0" applyNumberFormat="1" applyFont="1" applyFill="1" applyBorder="1" applyAlignment="1">
      <alignment horizontal="center" vertical="center" shrinkToFit="1"/>
    </xf>
    <xf numFmtId="2" fontId="8" fillId="0" borderId="14" xfId="0" applyNumberFormat="1" applyFont="1" applyFill="1" applyBorder="1" applyAlignment="1">
      <alignment horizontal="center" vertical="center" shrinkToFit="1"/>
    </xf>
    <xf numFmtId="180" fontId="8" fillId="0" borderId="23" xfId="0" applyNumberFormat="1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>
      <alignment horizontal="center" vertical="center" shrinkToFit="1"/>
    </xf>
    <xf numFmtId="0" fontId="5" fillId="0" borderId="60" xfId="0" applyNumberFormat="1" applyFont="1" applyFill="1" applyBorder="1" applyAlignment="1">
      <alignment horizontal="center" vertical="center" shrinkToFit="1"/>
    </xf>
    <xf numFmtId="0" fontId="5" fillId="0" borderId="89" xfId="0" applyNumberFormat="1" applyFont="1" applyFill="1" applyBorder="1" applyAlignment="1">
      <alignment horizontal="center" vertical="center" shrinkToFit="1"/>
    </xf>
    <xf numFmtId="182" fontId="34" fillId="0" borderId="23" xfId="0" applyNumberFormat="1" applyFont="1" applyFill="1" applyBorder="1" applyAlignment="1">
      <alignment horizontal="left" vertical="center" shrinkToFit="1"/>
    </xf>
    <xf numFmtId="182" fontId="34" fillId="0" borderId="90" xfId="0" applyNumberFormat="1" applyFont="1" applyFill="1" applyBorder="1" applyAlignment="1">
      <alignment horizontal="left" vertical="center" shrinkToFit="1"/>
    </xf>
    <xf numFmtId="182" fontId="34" fillId="0" borderId="0" xfId="0" applyNumberFormat="1" applyFont="1" applyFill="1" applyBorder="1" applyAlignment="1">
      <alignment horizontal="left" vertical="center" shrinkToFit="1"/>
    </xf>
    <xf numFmtId="182" fontId="34" fillId="0" borderId="15" xfId="0" applyNumberFormat="1" applyFont="1" applyFill="1" applyBorder="1" applyAlignment="1">
      <alignment horizontal="left" vertical="center" shrinkToFit="1"/>
    </xf>
    <xf numFmtId="180" fontId="10" fillId="0" borderId="23" xfId="0" applyNumberFormat="1" applyFont="1" applyFill="1" applyBorder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center" vertical="center" shrinkToFit="1"/>
    </xf>
    <xf numFmtId="182" fontId="13" fillId="0" borderId="23" xfId="0" applyNumberFormat="1" applyFont="1" applyFill="1" applyBorder="1" applyAlignment="1">
      <alignment horizontal="left" vertical="center" shrinkToFit="1"/>
    </xf>
    <xf numFmtId="182" fontId="13" fillId="0" borderId="90" xfId="0" applyNumberFormat="1" applyFont="1" applyFill="1" applyBorder="1" applyAlignment="1">
      <alignment horizontal="left" vertical="center" shrinkToFit="1"/>
    </xf>
    <xf numFmtId="182" fontId="13" fillId="0" borderId="0" xfId="0" applyNumberFormat="1" applyFont="1" applyFill="1" applyBorder="1" applyAlignment="1">
      <alignment horizontal="left" vertical="center" shrinkToFit="1"/>
    </xf>
    <xf numFmtId="182" fontId="13" fillId="0" borderId="15" xfId="0" applyNumberFormat="1" applyFont="1" applyFill="1" applyBorder="1" applyAlignment="1">
      <alignment horizontal="left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89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2" fontId="7" fillId="0" borderId="0" xfId="0" applyNumberFormat="1" applyFont="1" applyFill="1" applyBorder="1" applyAlignment="1">
      <alignment horizontal="center" vertical="center" shrinkToFit="1"/>
    </xf>
    <xf numFmtId="2" fontId="7" fillId="0" borderId="14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horizontal="center" vertical="center" shrinkToFit="1"/>
    </xf>
    <xf numFmtId="2" fontId="5" fillId="0" borderId="76" xfId="0" applyNumberFormat="1" applyFont="1" applyFill="1" applyBorder="1" applyAlignment="1">
      <alignment horizontal="center" vertical="center" shrinkToFit="1"/>
    </xf>
    <xf numFmtId="2" fontId="5" fillId="0" borderId="33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75" xfId="0" applyNumberFormat="1" applyFont="1" applyFill="1" applyBorder="1" applyAlignment="1">
      <alignment horizontal="center" vertical="center" shrinkToFit="1"/>
    </xf>
    <xf numFmtId="0" fontId="5" fillId="0" borderId="67" xfId="0" applyNumberFormat="1" applyFont="1" applyFill="1" applyBorder="1" applyAlignment="1">
      <alignment horizontal="center" vertical="center" shrinkToFit="1"/>
    </xf>
    <xf numFmtId="0" fontId="5" fillId="0" borderId="91" xfId="0" applyNumberFormat="1" applyFont="1" applyFill="1" applyBorder="1" applyAlignment="1">
      <alignment horizontal="center" vertical="center" shrinkToFit="1"/>
    </xf>
    <xf numFmtId="182" fontId="22" fillId="0" borderId="23" xfId="0" applyNumberFormat="1" applyFont="1" applyFill="1" applyBorder="1" applyAlignment="1">
      <alignment horizontal="left" vertical="center" shrinkToFit="1"/>
    </xf>
    <xf numFmtId="182" fontId="22" fillId="0" borderId="90" xfId="0" applyNumberFormat="1" applyFont="1" applyFill="1" applyBorder="1" applyAlignment="1">
      <alignment horizontal="left" vertical="center" shrinkToFit="1"/>
    </xf>
    <xf numFmtId="182" fontId="22" fillId="0" borderId="0" xfId="0" applyNumberFormat="1" applyFont="1" applyFill="1" applyBorder="1" applyAlignment="1">
      <alignment horizontal="left" vertical="center" shrinkToFit="1"/>
    </xf>
    <xf numFmtId="182" fontId="22" fillId="0" borderId="15" xfId="0" applyNumberFormat="1" applyFont="1" applyFill="1" applyBorder="1" applyAlignment="1">
      <alignment horizontal="left" vertical="center" shrinkToFit="1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left" vertical="center" shrinkToFit="1"/>
    </xf>
    <xf numFmtId="182" fontId="4" fillId="0" borderId="90" xfId="0" applyNumberFormat="1" applyFont="1" applyFill="1" applyBorder="1" applyAlignment="1">
      <alignment horizontal="left" vertical="center" shrinkToFit="1"/>
    </xf>
    <xf numFmtId="182" fontId="4" fillId="0" borderId="0" xfId="0" applyNumberFormat="1" applyFont="1" applyFill="1" applyBorder="1" applyAlignment="1">
      <alignment horizontal="left" vertical="center" shrinkToFit="1"/>
    </xf>
    <xf numFmtId="182" fontId="4" fillId="0" borderId="15" xfId="0" applyNumberFormat="1" applyFont="1" applyFill="1" applyBorder="1" applyAlignment="1">
      <alignment horizontal="left" vertical="center" shrinkToFit="1"/>
    </xf>
    <xf numFmtId="180" fontId="5" fillId="0" borderId="23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181" fontId="7" fillId="0" borderId="33" xfId="0" applyNumberFormat="1" applyFont="1" applyFill="1" applyBorder="1" applyAlignment="1">
      <alignment horizontal="center" vertical="center" shrinkToFit="1"/>
    </xf>
    <xf numFmtId="181" fontId="7" fillId="0" borderId="75" xfId="0" applyNumberFormat="1" applyFont="1" applyFill="1" applyBorder="1" applyAlignment="1">
      <alignment horizontal="center" vertical="center" shrinkToFit="1"/>
    </xf>
    <xf numFmtId="0" fontId="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5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8" fillId="0" borderId="77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2" xfId="0" applyNumberFormat="1" applyFont="1" applyFill="1" applyBorder="1" applyAlignment="1">
      <alignment horizontal="center" vertical="center" shrinkToFit="1"/>
    </xf>
    <xf numFmtId="181" fontId="17" fillId="0" borderId="0" xfId="0" applyNumberFormat="1" applyFont="1" applyFill="1" applyBorder="1" applyAlignment="1">
      <alignment vertical="center"/>
    </xf>
    <xf numFmtId="181" fontId="17" fillId="0" borderId="75" xfId="0" applyNumberFormat="1" applyFont="1" applyFill="1" applyBorder="1" applyAlignment="1">
      <alignment vertical="center"/>
    </xf>
    <xf numFmtId="181" fontId="17" fillId="0" borderId="14" xfId="0" applyNumberFormat="1" applyFont="1" applyFill="1" applyBorder="1" applyAlignment="1">
      <alignment vertical="center"/>
    </xf>
    <xf numFmtId="180" fontId="7" fillId="0" borderId="76" xfId="0" applyNumberFormat="1" applyFont="1" applyFill="1" applyBorder="1" applyAlignment="1">
      <alignment horizontal="right" vertical="center" shrinkToFit="1"/>
    </xf>
    <xf numFmtId="0" fontId="17" fillId="0" borderId="23" xfId="0" applyNumberFormat="1" applyFont="1" applyFill="1" applyBorder="1" applyAlignment="1">
      <alignment vertical="center"/>
    </xf>
    <xf numFmtId="0" fontId="17" fillId="0" borderId="33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75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180" fontId="5" fillId="0" borderId="76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72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8" fillId="0" borderId="93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>
      <alignment horizontal="center" vertical="center" shrinkToFit="1"/>
    </xf>
    <xf numFmtId="0" fontId="8" fillId="0" borderId="67" xfId="0" applyNumberFormat="1" applyFont="1" applyFill="1" applyBorder="1" applyAlignment="1">
      <alignment horizontal="center" vertical="center" shrinkToFit="1"/>
    </xf>
    <xf numFmtId="0" fontId="8" fillId="0" borderId="91" xfId="0" applyNumberFormat="1" applyFont="1" applyFill="1" applyBorder="1" applyAlignment="1">
      <alignment horizontal="center" vertical="center" shrinkToFit="1"/>
    </xf>
    <xf numFmtId="180" fontId="8" fillId="0" borderId="76" xfId="0" applyNumberFormat="1" applyFont="1" applyFill="1" applyBorder="1" applyAlignment="1">
      <alignment horizontal="right" vertical="center" shrinkToFit="1"/>
    </xf>
    <xf numFmtId="0" fontId="16" fillId="0" borderId="23" xfId="0" applyNumberFormat="1" applyFont="1" applyFill="1" applyBorder="1" applyAlignment="1">
      <alignment vertical="center"/>
    </xf>
    <xf numFmtId="0" fontId="16" fillId="0" borderId="33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33" xfId="0" applyNumberFormat="1" applyFont="1" applyFill="1" applyBorder="1" applyAlignment="1">
      <alignment vertical="center"/>
    </xf>
    <xf numFmtId="0" fontId="7" fillId="0" borderId="93" xfId="0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15" xfId="0" applyNumberFormat="1" applyFont="1" applyFill="1" applyBorder="1" applyAlignment="1">
      <alignment horizontal="right" vertical="center" shrinkToFit="1"/>
    </xf>
    <xf numFmtId="0" fontId="5" fillId="0" borderId="75" xfId="0" applyNumberFormat="1" applyFont="1" applyFill="1" applyBorder="1" applyAlignment="1">
      <alignment horizontal="right" vertical="center" shrinkToFit="1"/>
    </xf>
    <xf numFmtId="0" fontId="5" fillId="0" borderId="14" xfId="0" applyNumberFormat="1" applyFont="1" applyFill="1" applyBorder="1" applyAlignment="1">
      <alignment horizontal="right" vertical="center" shrinkToFit="1"/>
    </xf>
    <xf numFmtId="0" fontId="5" fillId="0" borderId="89" xfId="0" applyNumberFormat="1" applyFont="1" applyFill="1" applyBorder="1" applyAlignment="1">
      <alignment horizontal="right" vertical="center" shrinkToFit="1"/>
    </xf>
    <xf numFmtId="0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89" xfId="0" applyNumberFormat="1" applyFont="1" applyFill="1" applyBorder="1" applyAlignment="1">
      <alignment horizontal="right" vertical="center"/>
    </xf>
    <xf numFmtId="0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81" fontId="17" fillId="0" borderId="33" xfId="0" applyNumberFormat="1" applyFont="1" applyFill="1" applyBorder="1" applyAlignment="1">
      <alignment vertical="center"/>
    </xf>
    <xf numFmtId="181" fontId="16" fillId="0" borderId="75" xfId="0" applyNumberFormat="1" applyFont="1" applyFill="1" applyBorder="1" applyAlignment="1">
      <alignment vertical="center"/>
    </xf>
    <xf numFmtId="181" fontId="16" fillId="0" borderId="14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0" fontId="5" fillId="0" borderId="72" xfId="0" applyNumberFormat="1" applyFont="1" applyFill="1" applyBorder="1" applyAlignment="1">
      <alignment horizontal="center" vertical="center" shrinkToFit="1"/>
    </xf>
    <xf numFmtId="0" fontId="5" fillId="0" borderId="73" xfId="0" applyNumberFormat="1" applyFont="1" applyFill="1" applyBorder="1" applyAlignment="1">
      <alignment horizontal="center" vertical="center" shrinkToFit="1"/>
    </xf>
    <xf numFmtId="0" fontId="5" fillId="0" borderId="93" xfId="0" applyNumberFormat="1" applyFont="1" applyFill="1" applyBorder="1" applyAlignment="1">
      <alignment horizontal="center" vertical="center" shrinkToFit="1"/>
    </xf>
    <xf numFmtId="0" fontId="5" fillId="0" borderId="66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19" fillId="0" borderId="77" xfId="0" applyNumberFormat="1" applyFont="1" applyFill="1" applyBorder="1" applyAlignment="1">
      <alignment horizontal="center" vertical="center" wrapText="1" shrinkToFit="1"/>
    </xf>
    <xf numFmtId="0" fontId="19" fillId="0" borderId="23" xfId="0" applyNumberFormat="1" applyFont="1" applyFill="1" applyBorder="1" applyAlignment="1">
      <alignment horizontal="center" vertical="center" wrapText="1" shrinkToFit="1"/>
    </xf>
    <xf numFmtId="0" fontId="19" fillId="0" borderId="27" xfId="0" applyNumberFormat="1" applyFont="1" applyFill="1" applyBorder="1" applyAlignment="1">
      <alignment horizontal="center" vertical="center" wrapText="1" shrinkToFit="1"/>
    </xf>
    <xf numFmtId="0" fontId="19" fillId="0" borderId="16" xfId="0" applyNumberFormat="1" applyFont="1" applyFill="1" applyBorder="1" applyAlignment="1">
      <alignment horizontal="center" vertical="center" wrapText="1" shrinkToFit="1"/>
    </xf>
    <xf numFmtId="0" fontId="19" fillId="0" borderId="0" xfId="0" applyNumberFormat="1" applyFont="1" applyFill="1" applyBorder="1" applyAlignment="1">
      <alignment horizontal="center" vertical="center" wrapText="1" shrinkToFit="1"/>
    </xf>
    <xf numFmtId="0" fontId="19" fillId="0" borderId="17" xfId="0" applyNumberFormat="1" applyFont="1" applyFill="1" applyBorder="1" applyAlignment="1">
      <alignment horizontal="center" vertical="center" wrapText="1" shrinkToFit="1"/>
    </xf>
    <xf numFmtId="0" fontId="19" fillId="0" borderId="18" xfId="0" applyNumberFormat="1" applyFont="1" applyFill="1" applyBorder="1" applyAlignment="1">
      <alignment horizontal="center" vertical="center" wrapText="1" shrinkToFit="1"/>
    </xf>
    <xf numFmtId="0" fontId="19" fillId="0" borderId="14" xfId="0" applyNumberFormat="1" applyFont="1" applyFill="1" applyBorder="1" applyAlignment="1">
      <alignment horizontal="center" vertical="center" wrapText="1" shrinkToFit="1"/>
    </xf>
    <xf numFmtId="0" fontId="19" fillId="0" borderId="19" xfId="0" applyNumberFormat="1" applyFont="1" applyFill="1" applyBorder="1" applyAlignment="1">
      <alignment horizontal="center" vertical="center" wrapText="1" shrinkToFit="1"/>
    </xf>
    <xf numFmtId="0" fontId="5" fillId="0" borderId="23" xfId="0" applyNumberFormat="1" applyFont="1" applyFill="1" applyBorder="1" applyAlignment="1">
      <alignment horizontal="right" vertical="center" shrinkToFit="1"/>
    </xf>
    <xf numFmtId="0" fontId="5" fillId="0" borderId="68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59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7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7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8" fillId="0" borderId="68" xfId="0" applyNumberFormat="1" applyFont="1" applyFill="1" applyBorder="1" applyAlignment="1">
      <alignment horizontal="center" vertical="center" shrinkToFit="1"/>
    </xf>
    <xf numFmtId="2" fontId="5" fillId="0" borderId="14" xfId="0" applyNumberFormat="1" applyFont="1" applyFill="1" applyBorder="1" applyAlignment="1">
      <alignment horizontal="center" vertical="center" shrinkToFit="1"/>
    </xf>
    <xf numFmtId="181" fontId="7" fillId="0" borderId="94" xfId="0" applyNumberFormat="1" applyFont="1" applyFill="1" applyBorder="1" applyAlignment="1">
      <alignment horizontal="center" vertical="center" shrinkToFit="1"/>
    </xf>
    <xf numFmtId="179" fontId="7" fillId="0" borderId="11" xfId="0" applyNumberFormat="1" applyFont="1" applyFill="1" applyBorder="1" applyAlignment="1">
      <alignment horizontal="right" vertical="center"/>
    </xf>
    <xf numFmtId="179" fontId="7" fillId="0" borderId="25" xfId="0" applyNumberFormat="1" applyFont="1" applyFill="1" applyBorder="1" applyAlignment="1">
      <alignment horizontal="right" vertical="center"/>
    </xf>
    <xf numFmtId="0" fontId="7" fillId="0" borderId="95" xfId="0" applyNumberFormat="1" applyFont="1" applyFill="1" applyBorder="1" applyAlignment="1">
      <alignment horizontal="center" vertical="center" shrinkToFit="1"/>
    </xf>
    <xf numFmtId="0" fontId="7" fillId="0" borderId="96" xfId="0" applyNumberFormat="1" applyFont="1" applyFill="1" applyBorder="1" applyAlignment="1">
      <alignment horizontal="center" vertical="center" shrinkToFit="1"/>
    </xf>
    <xf numFmtId="0" fontId="7" fillId="0" borderId="97" xfId="0" applyNumberFormat="1" applyFont="1" applyFill="1" applyBorder="1" applyAlignment="1">
      <alignment horizontal="center" vertical="center" shrinkToFit="1"/>
    </xf>
    <xf numFmtId="0" fontId="5" fillId="0" borderId="98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 quotePrefix="1">
      <alignment horizontal="center" vertical="center" shrinkToFit="1"/>
    </xf>
    <xf numFmtId="0" fontId="5" fillId="0" borderId="57" xfId="0" applyNumberFormat="1" applyFont="1" applyFill="1" applyBorder="1" applyAlignment="1">
      <alignment horizontal="center" vertical="center" shrinkToFit="1"/>
    </xf>
    <xf numFmtId="0" fontId="5" fillId="0" borderId="58" xfId="0" applyNumberFormat="1" applyFont="1" applyFill="1" applyBorder="1" applyAlignment="1" quotePrefix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5" fillId="0" borderId="28" xfId="0" applyNumberFormat="1" applyFont="1" applyFill="1" applyBorder="1" applyAlignment="1" quotePrefix="1">
      <alignment horizontal="center" vertical="center" shrinkToFit="1"/>
    </xf>
    <xf numFmtId="0" fontId="5" fillId="0" borderId="99" xfId="0" applyNumberFormat="1" applyFont="1" applyFill="1" applyBorder="1" applyAlignment="1" quotePrefix="1">
      <alignment horizontal="center" vertical="center" shrinkToFit="1"/>
    </xf>
    <xf numFmtId="0" fontId="5" fillId="0" borderId="17" xfId="0" applyNumberFormat="1" applyFont="1" applyFill="1" applyBorder="1" applyAlignment="1" quotePrefix="1">
      <alignment horizontal="center" vertical="center" shrinkToFit="1"/>
    </xf>
    <xf numFmtId="0" fontId="5" fillId="0" borderId="100" xfId="0" applyNumberFormat="1" applyFont="1" applyFill="1" applyBorder="1" applyAlignment="1" quotePrefix="1">
      <alignment horizontal="center" vertical="center" shrinkToFit="1"/>
    </xf>
    <xf numFmtId="0" fontId="5" fillId="0" borderId="21" xfId="0" applyNumberFormat="1" applyFont="1" applyFill="1" applyBorder="1" applyAlignment="1" quotePrefix="1">
      <alignment horizontal="center" vertical="center" shrinkToFit="1"/>
    </xf>
    <xf numFmtId="0" fontId="5" fillId="0" borderId="56" xfId="0" applyNumberFormat="1" applyFont="1" applyFill="1" applyBorder="1" applyAlignment="1">
      <alignment horizontal="center" vertical="center" shrinkToFit="1"/>
    </xf>
    <xf numFmtId="9" fontId="5" fillId="0" borderId="0" xfId="0" applyNumberFormat="1" applyFont="1" applyFill="1" applyBorder="1" applyAlignment="1" quotePrefix="1">
      <alignment horizontal="center" vertical="center" shrinkToFit="1"/>
    </xf>
    <xf numFmtId="0" fontId="5" fillId="0" borderId="5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5" fillId="0" borderId="99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76" xfId="0" applyNumberFormat="1" applyFont="1" applyFill="1" applyBorder="1" applyAlignment="1">
      <alignment horizontal="center" vertical="center" shrinkToFit="1"/>
    </xf>
    <xf numFmtId="180" fontId="5" fillId="0" borderId="23" xfId="0" applyNumberFormat="1" applyFont="1" applyFill="1" applyBorder="1" applyAlignment="1">
      <alignment horizontal="center" vertical="center" shrinkToFit="1"/>
    </xf>
    <xf numFmtId="0" fontId="5" fillId="0" borderId="88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77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57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 quotePrefix="1">
      <alignment horizontal="center" vertical="center" shrinkToFit="1"/>
    </xf>
    <xf numFmtId="0" fontId="5" fillId="0" borderId="101" xfId="0" applyNumberFormat="1" applyFont="1" applyFill="1" applyBorder="1" applyAlignment="1" quotePrefix="1">
      <alignment horizontal="center" vertical="center" shrinkToFit="1"/>
    </xf>
    <xf numFmtId="0" fontId="33" fillId="0" borderId="0" xfId="0" applyFont="1" applyAlignment="1">
      <alignment horizontal="left" vertical="center"/>
    </xf>
    <xf numFmtId="0" fontId="3" fillId="0" borderId="28" xfId="0" applyNumberFormat="1" applyFont="1" applyFill="1" applyBorder="1" applyAlignment="1" quotePrefix="1">
      <alignment horizontal="center" vertical="center" shrinkToFit="1"/>
    </xf>
    <xf numFmtId="0" fontId="3" fillId="0" borderId="0" xfId="0" applyNumberFormat="1" applyFont="1" applyFill="1" applyBorder="1" applyAlignment="1" quotePrefix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102" xfId="0" applyNumberFormat="1" applyFont="1" applyFill="1" applyBorder="1" applyAlignment="1" quotePrefix="1">
      <alignment horizontal="center" vertical="center" shrinkToFit="1"/>
    </xf>
    <xf numFmtId="0" fontId="5" fillId="0" borderId="102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35" fillId="0" borderId="0" xfId="0" applyNumberFormat="1" applyFont="1" applyFill="1" applyBorder="1" applyAlignment="1">
      <alignment horizontal="center" vertical="center" shrinkToFit="1"/>
    </xf>
    <xf numFmtId="0" fontId="10" fillId="0" borderId="0" xfId="80" applyNumberFormat="1" applyFont="1" applyFill="1" applyBorder="1" applyAlignment="1">
      <alignment horizontal="center" vertical="center"/>
    </xf>
    <xf numFmtId="10" fontId="10" fillId="0" borderId="0" xfId="80" applyNumberFormat="1" applyFont="1" applyFill="1" applyBorder="1" applyAlignment="1">
      <alignment horizontal="center" vertical="center"/>
    </xf>
    <xf numFmtId="0" fontId="3" fillId="0" borderId="0" xfId="80" applyNumberFormat="1" applyFont="1" applyFill="1" applyBorder="1" applyAlignment="1">
      <alignment horizontal="center" vertical="center"/>
    </xf>
    <xf numFmtId="0" fontId="5" fillId="0" borderId="0" xfId="8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8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7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8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80" applyNumberFormat="1" applyFont="1" applyFill="1" applyBorder="1" applyAlignment="1">
      <alignment horizontal="left" vertical="center"/>
    </xf>
    <xf numFmtId="0" fontId="5" fillId="0" borderId="0" xfId="73" applyNumberFormat="1" applyFont="1" applyFill="1" applyBorder="1" applyAlignment="1">
      <alignment horizontal="center" vertical="center"/>
    </xf>
    <xf numFmtId="0" fontId="5" fillId="0" borderId="0" xfId="73" applyNumberFormat="1" applyFont="1" applyFill="1" applyBorder="1" applyAlignment="1">
      <alignment horizontal="left" vertical="center"/>
    </xf>
    <xf numFmtId="183" fontId="10" fillId="0" borderId="0" xfId="80" applyNumberFormat="1" applyFont="1" applyFill="1" applyBorder="1" applyAlignment="1">
      <alignment horizontal="center" vertical="center"/>
    </xf>
    <xf numFmtId="183" fontId="7" fillId="0" borderId="0" xfId="73" applyNumberFormat="1" applyFont="1" applyFill="1" applyBorder="1" applyAlignment="1">
      <alignment horizontal="center"/>
    </xf>
    <xf numFmtId="49" fontId="10" fillId="0" borderId="0" xfId="80" applyNumberFormat="1" applyFont="1" applyFill="1" applyBorder="1" applyAlignment="1">
      <alignment horizontal="center" vertical="center"/>
    </xf>
    <xf numFmtId="0" fontId="7" fillId="0" borderId="0" xfId="73" applyNumberFormat="1" applyFont="1" applyFill="1" applyBorder="1" applyAlignment="1">
      <alignment horizontal="center"/>
    </xf>
    <xf numFmtId="10" fontId="7" fillId="0" borderId="0" xfId="73" applyNumberFormat="1" applyFont="1" applyFill="1" applyBorder="1" applyAlignment="1">
      <alignment horizont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2 2" xfId="63"/>
    <cellStyle name="入力" xfId="64"/>
    <cellStyle name="標準 10" xfId="65"/>
    <cellStyle name="標準 2" xfId="66"/>
    <cellStyle name="標準 2 2" xfId="67"/>
    <cellStyle name="標準 2 2 2" xfId="68"/>
    <cellStyle name="標準 2_201505singlesyoukouk" xfId="69"/>
    <cellStyle name="標準 3" xfId="70"/>
    <cellStyle name="標準 3 2" xfId="71"/>
    <cellStyle name="標準 3_201505singlesyoukouk" xfId="72"/>
    <cellStyle name="標準 3_登録ナンバー" xfId="73"/>
    <cellStyle name="標準 4" xfId="74"/>
    <cellStyle name="標準 5" xfId="75"/>
    <cellStyle name="標準 6" xfId="76"/>
    <cellStyle name="標準 7" xfId="77"/>
    <cellStyle name="標準 9" xfId="78"/>
    <cellStyle name="標準_Book2" xfId="79"/>
    <cellStyle name="標準_Book2_登録ナンバー" xfId="80"/>
    <cellStyle name="標準_Sheet1" xfId="81"/>
    <cellStyle name="標準_Sheet1_登録ナンバー" xfId="82"/>
    <cellStyle name="標準_ウィンターシングルス歴代入賞者" xfId="83"/>
    <cellStyle name="標準_登録ナンバー" xfId="84"/>
    <cellStyle name="標準_登録ナンバー　2013.06.07" xfId="85"/>
    <cellStyle name="Followed Hyperlink" xfId="86"/>
    <cellStyle name="良い" xfId="87"/>
  </cellStyles>
  <dxfs count="14"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3</xdr:row>
      <xdr:rowOff>47625</xdr:rowOff>
    </xdr:from>
    <xdr:to>
      <xdr:col>18</xdr:col>
      <xdr:colOff>104775</xdr:colOff>
      <xdr:row>24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95375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</xdr:row>
      <xdr:rowOff>47625</xdr:rowOff>
    </xdr:from>
    <xdr:to>
      <xdr:col>36</xdr:col>
      <xdr:colOff>152400</xdr:colOff>
      <xdr:row>24</xdr:row>
      <xdr:rowOff>85725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095375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37</xdr:row>
      <xdr:rowOff>47625</xdr:rowOff>
    </xdr:from>
    <xdr:to>
      <xdr:col>16</xdr:col>
      <xdr:colOff>152400</xdr:colOff>
      <xdr:row>58</xdr:row>
      <xdr:rowOff>85725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333875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37</xdr:row>
      <xdr:rowOff>57150</xdr:rowOff>
    </xdr:from>
    <xdr:to>
      <xdr:col>31</xdr:col>
      <xdr:colOff>123825</xdr:colOff>
      <xdr:row>59</xdr:row>
      <xdr:rowOff>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4343400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37</xdr:row>
      <xdr:rowOff>66675</xdr:rowOff>
    </xdr:from>
    <xdr:to>
      <xdr:col>46</xdr:col>
      <xdr:colOff>28575</xdr:colOff>
      <xdr:row>59</xdr:row>
      <xdr:rowOff>9525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4352925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70</xdr:row>
      <xdr:rowOff>47625</xdr:rowOff>
    </xdr:from>
    <xdr:to>
      <xdr:col>27</xdr:col>
      <xdr:colOff>123825</xdr:colOff>
      <xdr:row>91</xdr:row>
      <xdr:rowOff>85725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71675" y="7477125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19050</xdr:rowOff>
    </xdr:from>
    <xdr:to>
      <xdr:col>16</xdr:col>
      <xdr:colOff>38100</xdr:colOff>
      <xdr:row>126</xdr:row>
      <xdr:rowOff>57150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782300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105</xdr:row>
      <xdr:rowOff>19050</xdr:rowOff>
    </xdr:from>
    <xdr:to>
      <xdr:col>32</xdr:col>
      <xdr:colOff>38100</xdr:colOff>
      <xdr:row>126</xdr:row>
      <xdr:rowOff>57150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10782300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104775</xdr:colOff>
      <xdr:row>105</xdr:row>
      <xdr:rowOff>19050</xdr:rowOff>
    </xdr:from>
    <xdr:to>
      <xdr:col>47</xdr:col>
      <xdr:colOff>85725</xdr:colOff>
      <xdr:row>126</xdr:row>
      <xdr:rowOff>57150</xdr:rowOff>
    </xdr:to>
    <xdr:pic>
      <xdr:nvPicPr>
        <xdr:cNvPr id="9" name="図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62575" y="10782300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28575</xdr:colOff>
      <xdr:row>105</xdr:row>
      <xdr:rowOff>28575</xdr:rowOff>
    </xdr:from>
    <xdr:to>
      <xdr:col>61</xdr:col>
      <xdr:colOff>66675</xdr:colOff>
      <xdr:row>126</xdr:row>
      <xdr:rowOff>66675</xdr:rowOff>
    </xdr:to>
    <xdr:pic>
      <xdr:nvPicPr>
        <xdr:cNvPr id="10" name="図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86675" y="10791825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526</xdr:row>
      <xdr:rowOff>114300</xdr:rowOff>
    </xdr:from>
    <xdr:to>
      <xdr:col>2</xdr:col>
      <xdr:colOff>123825</xdr:colOff>
      <xdr:row>526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123950" y="904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421</xdr:row>
      <xdr:rowOff>114300</xdr:rowOff>
    </xdr:from>
    <xdr:to>
      <xdr:col>2</xdr:col>
      <xdr:colOff>123825</xdr:colOff>
      <xdr:row>421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123950" y="7232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559</xdr:row>
      <xdr:rowOff>114300</xdr:rowOff>
    </xdr:from>
    <xdr:to>
      <xdr:col>2</xdr:col>
      <xdr:colOff>123825</xdr:colOff>
      <xdr:row>559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123950" y="9617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446</xdr:row>
      <xdr:rowOff>114300</xdr:rowOff>
    </xdr:from>
    <xdr:to>
      <xdr:col>2</xdr:col>
      <xdr:colOff>123825</xdr:colOff>
      <xdr:row>446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12395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namikazuyuki\Documents\201605singles&#26449;&#30000;&#12467;&#12540;&#12488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A級"/>
      <sheetName val="男子B級"/>
      <sheetName val="男子Ｃ級"/>
      <sheetName val="男子OV45"/>
      <sheetName val="男子OV65"/>
      <sheetName val="女子AB級"/>
      <sheetName val="女子Ｃ級"/>
      <sheetName val="女子OV45"/>
      <sheetName val="オーダーオブプレイ"/>
      <sheetName val="男子歴代入賞者"/>
      <sheetName val="女子歴代入賞者"/>
      <sheetName val="登録ナンバー"/>
      <sheetName val="ひばり公園"/>
      <sheetName val="村田コート"/>
      <sheetName val="すこやかの杜"/>
    </sheetNames>
    <sheetDataSet>
      <sheetData sheetId="11">
        <row r="4">
          <cell r="G4" t="str">
            <v>東近江市民</v>
          </cell>
          <cell r="H4" t="str">
            <v>東近江市民率</v>
          </cell>
        </row>
        <row r="5">
          <cell r="G5">
            <v>0</v>
          </cell>
          <cell r="H5">
            <v>0</v>
          </cell>
        </row>
        <row r="6">
          <cell r="F6" t="str">
            <v>A01</v>
          </cell>
          <cell r="G6" t="str">
            <v>塩田浩三</v>
          </cell>
          <cell r="H6" t="str">
            <v>安土ＴＣ</v>
          </cell>
          <cell r="I6" t="str">
            <v>男</v>
          </cell>
        </row>
        <row r="7">
          <cell r="F7" t="str">
            <v>A02</v>
          </cell>
          <cell r="G7" t="str">
            <v>寺田昌登</v>
          </cell>
          <cell r="H7" t="str">
            <v>安土ＴＣ</v>
          </cell>
          <cell r="I7" t="str">
            <v>男</v>
          </cell>
        </row>
        <row r="8">
          <cell r="F8" t="str">
            <v>A03</v>
          </cell>
          <cell r="G8" t="str">
            <v>神山勝治</v>
          </cell>
          <cell r="H8" t="str">
            <v>安土ＴＣ</v>
          </cell>
          <cell r="I8" t="str">
            <v>男</v>
          </cell>
        </row>
        <row r="9">
          <cell r="F9" t="str">
            <v>A04</v>
          </cell>
          <cell r="G9" t="str">
            <v>片山光紀</v>
          </cell>
          <cell r="H9" t="str">
            <v>安土ＴＣ</v>
          </cell>
          <cell r="I9" t="str">
            <v>男</v>
          </cell>
        </row>
        <row r="10">
          <cell r="F10" t="str">
            <v>A05</v>
          </cell>
          <cell r="G10" t="str">
            <v>濱邊皓彦</v>
          </cell>
          <cell r="H10" t="str">
            <v>安土ＴＣ</v>
          </cell>
          <cell r="I10" t="str">
            <v>男</v>
          </cell>
        </row>
        <row r="11">
          <cell r="F11" t="str">
            <v>A06</v>
          </cell>
          <cell r="G11" t="str">
            <v>河村能裕</v>
          </cell>
          <cell r="H11" t="str">
            <v>安土ＴＣ</v>
          </cell>
          <cell r="I11" t="str">
            <v>男</v>
          </cell>
        </row>
        <row r="12">
          <cell r="F12" t="str">
            <v>A07</v>
          </cell>
          <cell r="G12" t="str">
            <v>松村友二</v>
          </cell>
          <cell r="H12" t="str">
            <v>安土ＴＣ</v>
          </cell>
          <cell r="I12" t="str">
            <v>男</v>
          </cell>
        </row>
        <row r="13">
          <cell r="F13" t="str">
            <v>A08</v>
          </cell>
          <cell r="G13" t="str">
            <v>住田安司</v>
          </cell>
          <cell r="H13" t="str">
            <v>安土ＴＣ</v>
          </cell>
          <cell r="I13" t="str">
            <v>男</v>
          </cell>
        </row>
        <row r="14">
          <cell r="F14" t="str">
            <v>A09</v>
          </cell>
          <cell r="G14" t="str">
            <v>北川栄治</v>
          </cell>
          <cell r="H14" t="str">
            <v>安土ＴＣ</v>
          </cell>
          <cell r="I14" t="str">
            <v>男</v>
          </cell>
        </row>
        <row r="15">
          <cell r="F15" t="str">
            <v>A10</v>
          </cell>
          <cell r="G15" t="str">
            <v>友政文雄</v>
          </cell>
          <cell r="H15" t="str">
            <v>安土ＴＣ</v>
          </cell>
          <cell r="I15" t="str">
            <v>男</v>
          </cell>
        </row>
        <row r="19">
          <cell r="H19" t="str">
            <v>東近江市民</v>
          </cell>
          <cell r="I19" t="str">
            <v>東近江市民率</v>
          </cell>
        </row>
        <row r="20">
          <cell r="H20">
            <v>0</v>
          </cell>
        </row>
        <row r="23">
          <cell r="F23" t="str">
            <v>B01</v>
          </cell>
          <cell r="G23" t="str">
            <v>池端誠治</v>
          </cell>
          <cell r="H23" t="str">
            <v>ぼんズ</v>
          </cell>
          <cell r="I23" t="str">
            <v>男</v>
          </cell>
        </row>
        <row r="24">
          <cell r="F24" t="str">
            <v>B02</v>
          </cell>
          <cell r="G24" t="str">
            <v>押谷繁樹</v>
          </cell>
          <cell r="H24" t="str">
            <v>ぼんズ</v>
          </cell>
          <cell r="I24" t="str">
            <v>男</v>
          </cell>
        </row>
        <row r="25">
          <cell r="F25" t="str">
            <v>B03</v>
          </cell>
          <cell r="G25" t="str">
            <v>金谷太郎</v>
          </cell>
          <cell r="H25" t="str">
            <v>ぼんズ</v>
          </cell>
          <cell r="I25" t="str">
            <v>男</v>
          </cell>
        </row>
        <row r="26">
          <cell r="F26" t="str">
            <v>B04</v>
          </cell>
          <cell r="G26" t="str">
            <v>佐野 望</v>
          </cell>
          <cell r="H26" t="str">
            <v>ぼんズ</v>
          </cell>
          <cell r="I26" t="str">
            <v>男</v>
          </cell>
        </row>
        <row r="27">
          <cell r="F27" t="str">
            <v>B05</v>
          </cell>
          <cell r="G27" t="str">
            <v>谷口友宏</v>
          </cell>
          <cell r="H27" t="str">
            <v>ぼんズ</v>
          </cell>
          <cell r="I27" t="str">
            <v>男</v>
          </cell>
        </row>
        <row r="28">
          <cell r="F28" t="str">
            <v>B06</v>
          </cell>
          <cell r="G28" t="str">
            <v>辻 義規</v>
          </cell>
          <cell r="H28" t="str">
            <v>ぼんズ</v>
          </cell>
          <cell r="I28" t="str">
            <v>男</v>
          </cell>
        </row>
        <row r="29">
          <cell r="F29" t="str">
            <v>B07</v>
          </cell>
          <cell r="G29" t="str">
            <v>土田哲也</v>
          </cell>
          <cell r="H29" t="str">
            <v>ぼんズ</v>
          </cell>
          <cell r="I29" t="str">
            <v>男</v>
          </cell>
        </row>
        <row r="30">
          <cell r="F30" t="str">
            <v>B08</v>
          </cell>
          <cell r="G30" t="str">
            <v>成宮康弘</v>
          </cell>
          <cell r="H30" t="str">
            <v>ぼんズ</v>
          </cell>
          <cell r="I30" t="str">
            <v>男</v>
          </cell>
        </row>
        <row r="31">
          <cell r="F31" t="str">
            <v>B09</v>
          </cell>
          <cell r="G31" t="str">
            <v>西川昌一</v>
          </cell>
          <cell r="H31" t="str">
            <v>ぼんズ</v>
          </cell>
          <cell r="I31" t="str">
            <v>男</v>
          </cell>
        </row>
        <row r="32">
          <cell r="F32" t="str">
            <v>B10</v>
          </cell>
          <cell r="G32" t="str">
            <v>平塚 聡</v>
          </cell>
          <cell r="H32" t="str">
            <v>ぼんズ</v>
          </cell>
          <cell r="I32" t="str">
            <v>男</v>
          </cell>
        </row>
        <row r="33">
          <cell r="F33" t="str">
            <v>B11</v>
          </cell>
          <cell r="G33" t="str">
            <v>平塚好真</v>
          </cell>
          <cell r="H33" t="str">
            <v>ぼんズ</v>
          </cell>
          <cell r="I33" t="str">
            <v>男</v>
          </cell>
        </row>
        <row r="34">
          <cell r="F34" t="str">
            <v>B12</v>
          </cell>
          <cell r="G34" t="str">
            <v>古市卓志</v>
          </cell>
          <cell r="H34" t="str">
            <v>ぼんズ</v>
          </cell>
          <cell r="I34" t="str">
            <v>男</v>
          </cell>
        </row>
        <row r="35">
          <cell r="F35" t="str">
            <v>B13</v>
          </cell>
          <cell r="G35" t="str">
            <v>村上知孝</v>
          </cell>
          <cell r="H35" t="str">
            <v>ぼんズ</v>
          </cell>
          <cell r="I35" t="str">
            <v>男</v>
          </cell>
        </row>
        <row r="36">
          <cell r="F36" t="str">
            <v>B14</v>
          </cell>
          <cell r="G36" t="str">
            <v>八木篤司</v>
          </cell>
          <cell r="H36" t="str">
            <v>ぼんズ</v>
          </cell>
          <cell r="I36" t="str">
            <v>男</v>
          </cell>
        </row>
        <row r="37">
          <cell r="F37" t="str">
            <v>B15</v>
          </cell>
          <cell r="G37" t="str">
            <v>山崎正雄</v>
          </cell>
          <cell r="H37" t="str">
            <v>ぼんズ</v>
          </cell>
          <cell r="I37" t="str">
            <v>男</v>
          </cell>
        </row>
        <row r="38">
          <cell r="F38" t="str">
            <v>B16</v>
          </cell>
          <cell r="G38" t="str">
            <v>伊吹邦子</v>
          </cell>
          <cell r="H38" t="str">
            <v>ぼんズ</v>
          </cell>
          <cell r="I38" t="str">
            <v>女</v>
          </cell>
        </row>
        <row r="39">
          <cell r="F39" t="str">
            <v>B17</v>
          </cell>
          <cell r="G39" t="str">
            <v>木村美香</v>
          </cell>
          <cell r="H39" t="str">
            <v>ぼんズ</v>
          </cell>
          <cell r="I39" t="str">
            <v>女</v>
          </cell>
        </row>
        <row r="40">
          <cell r="F40" t="str">
            <v>B18</v>
          </cell>
          <cell r="G40" t="str">
            <v>近藤直美</v>
          </cell>
          <cell r="H40" t="str">
            <v>ぼんズ</v>
          </cell>
          <cell r="I40" t="str">
            <v>女</v>
          </cell>
        </row>
        <row r="41">
          <cell r="F41" t="str">
            <v>B19</v>
          </cell>
          <cell r="G41" t="str">
            <v>佐竹昌子</v>
          </cell>
          <cell r="H41" t="str">
            <v>ぼんズ</v>
          </cell>
          <cell r="I41" t="str">
            <v>女</v>
          </cell>
        </row>
        <row r="42">
          <cell r="F42" t="str">
            <v>B20</v>
          </cell>
          <cell r="G42" t="str">
            <v>田中 都</v>
          </cell>
          <cell r="H42" t="str">
            <v>ぼんズ</v>
          </cell>
          <cell r="I42" t="str">
            <v>女</v>
          </cell>
        </row>
        <row r="43">
          <cell r="F43" t="str">
            <v>B21</v>
          </cell>
          <cell r="G43" t="str">
            <v>田端加津子</v>
          </cell>
          <cell r="H43" t="str">
            <v>ぼんズ</v>
          </cell>
          <cell r="I43" t="str">
            <v>女</v>
          </cell>
        </row>
        <row r="44">
          <cell r="F44" t="str">
            <v>B22</v>
          </cell>
          <cell r="G44" t="str">
            <v>筒井珠世</v>
          </cell>
          <cell r="H44" t="str">
            <v>ぼんズ</v>
          </cell>
          <cell r="I44" t="str">
            <v>女</v>
          </cell>
        </row>
        <row r="45">
          <cell r="F45" t="str">
            <v>B23</v>
          </cell>
          <cell r="G45" t="str">
            <v>中村千春</v>
          </cell>
          <cell r="H45" t="str">
            <v>ぼんズ</v>
          </cell>
          <cell r="I45" t="str">
            <v>女</v>
          </cell>
        </row>
        <row r="46">
          <cell r="F46" t="str">
            <v>B24</v>
          </cell>
          <cell r="G46" t="str">
            <v>橋本真理</v>
          </cell>
          <cell r="H46" t="str">
            <v>ぼんズ</v>
          </cell>
          <cell r="I46" t="str">
            <v>女</v>
          </cell>
        </row>
        <row r="47">
          <cell r="F47" t="str">
            <v>B25</v>
          </cell>
          <cell r="G47" t="str">
            <v>藤田博美</v>
          </cell>
          <cell r="H47" t="str">
            <v>ぼんズ</v>
          </cell>
          <cell r="I47" t="str">
            <v>女</v>
          </cell>
        </row>
        <row r="48">
          <cell r="F48" t="str">
            <v>B26</v>
          </cell>
          <cell r="G48" t="str">
            <v>藤原泰子</v>
          </cell>
          <cell r="H48" t="str">
            <v>ぼんズ</v>
          </cell>
          <cell r="I48" t="str">
            <v>女</v>
          </cell>
        </row>
        <row r="49">
          <cell r="F49" t="str">
            <v>B27</v>
          </cell>
          <cell r="G49" t="str">
            <v>森 薫吏</v>
          </cell>
          <cell r="H49" t="str">
            <v>ぼんズ</v>
          </cell>
          <cell r="I49" t="str">
            <v>女</v>
          </cell>
        </row>
        <row r="50">
          <cell r="F50" t="str">
            <v>B28</v>
          </cell>
          <cell r="G50" t="str">
            <v>日髙眞規子</v>
          </cell>
          <cell r="H50" t="str">
            <v>ぼんズ</v>
          </cell>
          <cell r="I50" t="str">
            <v>女</v>
          </cell>
        </row>
        <row r="66">
          <cell r="G66" t="str">
            <v>東近江市民</v>
          </cell>
          <cell r="H66" t="str">
            <v>東近江市民率</v>
          </cell>
        </row>
        <row r="67">
          <cell r="G67">
            <v>25</v>
          </cell>
          <cell r="H67">
            <v>0.44642857142857145</v>
          </cell>
        </row>
        <row r="68">
          <cell r="F68" t="str">
            <v>C01</v>
          </cell>
          <cell r="G68" t="str">
            <v>片岡春己</v>
          </cell>
          <cell r="H68" t="str">
            <v>京セラTC</v>
          </cell>
          <cell r="I68" t="str">
            <v>男</v>
          </cell>
        </row>
        <row r="69">
          <cell r="F69" t="str">
            <v>C02</v>
          </cell>
          <cell r="G69" t="str">
            <v>山本　真</v>
          </cell>
          <cell r="H69" t="str">
            <v>京セラTC</v>
          </cell>
          <cell r="I69" t="str">
            <v>男</v>
          </cell>
        </row>
        <row r="70">
          <cell r="F70" t="str">
            <v>C03</v>
          </cell>
          <cell r="G70" t="str">
            <v>山本　諭</v>
          </cell>
          <cell r="H70" t="str">
            <v>京セラTC</v>
          </cell>
          <cell r="I70" t="str">
            <v>男</v>
          </cell>
        </row>
        <row r="71">
          <cell r="F71" t="str">
            <v>C04</v>
          </cell>
          <cell r="G71" t="str">
            <v>西田裕信</v>
          </cell>
          <cell r="H71" t="str">
            <v>京セラTC</v>
          </cell>
          <cell r="I71" t="str">
            <v>男</v>
          </cell>
        </row>
        <row r="72">
          <cell r="F72" t="str">
            <v>C05</v>
          </cell>
          <cell r="G72" t="str">
            <v>柴谷義信</v>
          </cell>
          <cell r="H72" t="str">
            <v>京セラTC</v>
          </cell>
          <cell r="I72" t="str">
            <v>男</v>
          </cell>
        </row>
        <row r="73">
          <cell r="F73" t="str">
            <v>C06</v>
          </cell>
          <cell r="G73" t="str">
            <v>井尻善和</v>
          </cell>
          <cell r="H73" t="str">
            <v>京セラTC</v>
          </cell>
          <cell r="I73" t="str">
            <v>男</v>
          </cell>
        </row>
        <row r="74">
          <cell r="F74" t="str">
            <v>C07</v>
          </cell>
          <cell r="G74" t="str">
            <v>坂元智成</v>
          </cell>
          <cell r="H74" t="str">
            <v>京セラTC</v>
          </cell>
          <cell r="I74" t="str">
            <v>男</v>
          </cell>
        </row>
        <row r="75">
          <cell r="F75" t="str">
            <v>C08</v>
          </cell>
          <cell r="G75" t="str">
            <v>村尾彰了</v>
          </cell>
          <cell r="H75" t="str">
            <v>京セラTC</v>
          </cell>
          <cell r="I75" t="str">
            <v>男</v>
          </cell>
        </row>
        <row r="76">
          <cell r="F76" t="str">
            <v>C09</v>
          </cell>
          <cell r="G76" t="str">
            <v>荒浪順次</v>
          </cell>
          <cell r="H76" t="str">
            <v>京セラTC</v>
          </cell>
          <cell r="I76" t="str">
            <v>男</v>
          </cell>
        </row>
        <row r="77">
          <cell r="F77" t="str">
            <v>C10</v>
          </cell>
          <cell r="G77" t="str">
            <v>中本隆司</v>
          </cell>
          <cell r="H77" t="str">
            <v>京セラTC</v>
          </cell>
          <cell r="I77" t="str">
            <v>男</v>
          </cell>
        </row>
        <row r="78">
          <cell r="F78" t="str">
            <v>C11</v>
          </cell>
          <cell r="G78" t="str">
            <v>小山　嶺</v>
          </cell>
          <cell r="H78" t="str">
            <v>京セラTC</v>
          </cell>
          <cell r="I78" t="str">
            <v>男</v>
          </cell>
        </row>
        <row r="79">
          <cell r="F79" t="str">
            <v>C12</v>
          </cell>
          <cell r="G79" t="str">
            <v>鉄川聡志</v>
          </cell>
          <cell r="H79" t="str">
            <v>京セラTC</v>
          </cell>
          <cell r="I79" t="str">
            <v>男</v>
          </cell>
        </row>
        <row r="80">
          <cell r="F80" t="str">
            <v>C13</v>
          </cell>
          <cell r="G80" t="str">
            <v>名合佑介</v>
          </cell>
          <cell r="H80" t="str">
            <v>京セラTC</v>
          </cell>
          <cell r="I80" t="str">
            <v>男</v>
          </cell>
        </row>
        <row r="81">
          <cell r="F81" t="str">
            <v>C14</v>
          </cell>
          <cell r="G81" t="str">
            <v>宮道祐介</v>
          </cell>
          <cell r="H81" t="str">
            <v>京セラTC</v>
          </cell>
          <cell r="I81" t="str">
            <v>男</v>
          </cell>
        </row>
        <row r="82">
          <cell r="F82" t="str">
            <v>C15</v>
          </cell>
          <cell r="G82" t="str">
            <v>本間靖教</v>
          </cell>
          <cell r="H82" t="str">
            <v>京セラTC</v>
          </cell>
          <cell r="I82" t="str">
            <v>男</v>
          </cell>
        </row>
        <row r="83">
          <cell r="F83" t="str">
            <v>C16</v>
          </cell>
          <cell r="G83" t="str">
            <v>並河智加</v>
          </cell>
          <cell r="H83" t="str">
            <v>京セラTC</v>
          </cell>
          <cell r="I83" t="str">
            <v>女</v>
          </cell>
        </row>
        <row r="84">
          <cell r="F84" t="str">
            <v>C17</v>
          </cell>
          <cell r="G84" t="str">
            <v>橘　崇博</v>
          </cell>
          <cell r="H84" t="str">
            <v>京セラTC</v>
          </cell>
          <cell r="I84" t="str">
            <v>男</v>
          </cell>
        </row>
        <row r="85">
          <cell r="F85" t="str">
            <v>C18</v>
          </cell>
          <cell r="G85" t="str">
            <v>岡本　彰</v>
          </cell>
          <cell r="H85" t="str">
            <v>京セラTC</v>
          </cell>
          <cell r="I85" t="str">
            <v>男</v>
          </cell>
        </row>
        <row r="86">
          <cell r="F86" t="str">
            <v>C19</v>
          </cell>
          <cell r="G86" t="str">
            <v>辻井貴大</v>
          </cell>
          <cell r="H86" t="str">
            <v>京セラTC</v>
          </cell>
          <cell r="I86" t="str">
            <v>男</v>
          </cell>
        </row>
        <row r="87">
          <cell r="F87" t="str">
            <v>C20</v>
          </cell>
          <cell r="G87" t="str">
            <v>寺岡淳平</v>
          </cell>
          <cell r="H87" t="str">
            <v>京セラTC</v>
          </cell>
          <cell r="I87" t="str">
            <v>男</v>
          </cell>
        </row>
        <row r="88">
          <cell r="F88" t="str">
            <v>C21</v>
          </cell>
          <cell r="G88" t="str">
            <v>牛尾紳之介</v>
          </cell>
          <cell r="H88" t="str">
            <v>京セラTC</v>
          </cell>
          <cell r="I88" t="str">
            <v>男</v>
          </cell>
        </row>
        <row r="89">
          <cell r="F89" t="str">
            <v>C22</v>
          </cell>
          <cell r="G89" t="str">
            <v>松岡　遼</v>
          </cell>
          <cell r="H89" t="str">
            <v>京セラTC</v>
          </cell>
          <cell r="I89" t="str">
            <v>男</v>
          </cell>
        </row>
        <row r="90">
          <cell r="F90" t="str">
            <v>C23</v>
          </cell>
          <cell r="G90" t="str">
            <v>西　裕紀</v>
          </cell>
          <cell r="H90" t="str">
            <v>京セラTC</v>
          </cell>
          <cell r="I90" t="str">
            <v>男</v>
          </cell>
        </row>
        <row r="91">
          <cell r="F91" t="str">
            <v>C57</v>
          </cell>
          <cell r="G91" t="str">
            <v>井澤　匡志</v>
          </cell>
          <cell r="H91" t="str">
            <v>京セラTC</v>
          </cell>
          <cell r="I91" t="str">
            <v>男</v>
          </cell>
        </row>
        <row r="92">
          <cell r="F92" t="str">
            <v>C25</v>
          </cell>
          <cell r="G92" t="str">
            <v>田中英夫</v>
          </cell>
          <cell r="H92" t="str">
            <v>京セラTC</v>
          </cell>
          <cell r="I92" t="str">
            <v>男</v>
          </cell>
        </row>
        <row r="93">
          <cell r="F93" t="str">
            <v>C26</v>
          </cell>
          <cell r="G93" t="str">
            <v>北村直史</v>
          </cell>
          <cell r="H93" t="str">
            <v>京セラTC</v>
          </cell>
          <cell r="I93" t="str">
            <v>男</v>
          </cell>
        </row>
        <row r="94">
          <cell r="F94" t="str">
            <v>C27</v>
          </cell>
          <cell r="G94" t="str">
            <v>久保田泰成</v>
          </cell>
          <cell r="H94" t="str">
            <v>京セラTC</v>
          </cell>
          <cell r="I94" t="str">
            <v>男</v>
          </cell>
        </row>
        <row r="95">
          <cell r="F95" t="str">
            <v>C28</v>
          </cell>
          <cell r="G95" t="str">
            <v>石川和洋</v>
          </cell>
          <cell r="H95" t="str">
            <v>京セラTC</v>
          </cell>
          <cell r="I95" t="str">
            <v>男</v>
          </cell>
        </row>
        <row r="96">
          <cell r="F96" t="str">
            <v>C29</v>
          </cell>
          <cell r="G96" t="str">
            <v>奥田康博</v>
          </cell>
          <cell r="H96" t="str">
            <v>京セラTC</v>
          </cell>
          <cell r="I96" t="str">
            <v>男</v>
          </cell>
        </row>
        <row r="97">
          <cell r="F97" t="str">
            <v>C30</v>
          </cell>
          <cell r="G97" t="str">
            <v>上戸幸次</v>
          </cell>
          <cell r="H97" t="str">
            <v>京セラTC</v>
          </cell>
          <cell r="I97" t="str">
            <v>男</v>
          </cell>
        </row>
        <row r="98">
          <cell r="F98" t="str">
            <v>C31</v>
          </cell>
          <cell r="G98" t="str">
            <v>山崎茂智</v>
          </cell>
          <cell r="H98" t="str">
            <v>京セラTC</v>
          </cell>
          <cell r="I98" t="str">
            <v>男</v>
          </cell>
        </row>
        <row r="99">
          <cell r="F99" t="str">
            <v>C32</v>
          </cell>
          <cell r="G99" t="str">
            <v>秋山太助</v>
          </cell>
          <cell r="H99" t="str">
            <v>京セラTC</v>
          </cell>
          <cell r="I99" t="str">
            <v>男</v>
          </cell>
        </row>
        <row r="100">
          <cell r="F100" t="str">
            <v>C33</v>
          </cell>
          <cell r="G100" t="str">
            <v>廣瀬智也</v>
          </cell>
          <cell r="H100" t="str">
            <v>京セラTC</v>
          </cell>
          <cell r="I100" t="str">
            <v>男</v>
          </cell>
        </row>
        <row r="101">
          <cell r="F101" t="str">
            <v>C34</v>
          </cell>
          <cell r="G101" t="str">
            <v>玉川敬三</v>
          </cell>
          <cell r="H101" t="str">
            <v>京セラTC</v>
          </cell>
          <cell r="I101" t="str">
            <v>男</v>
          </cell>
        </row>
        <row r="102">
          <cell r="F102" t="str">
            <v>C35</v>
          </cell>
          <cell r="G102" t="str">
            <v>太田圭亮</v>
          </cell>
          <cell r="H102" t="str">
            <v>京セラTC</v>
          </cell>
          <cell r="I102" t="str">
            <v>男</v>
          </cell>
        </row>
        <row r="103">
          <cell r="F103" t="str">
            <v>C36</v>
          </cell>
          <cell r="G103" t="str">
            <v>園田智明</v>
          </cell>
          <cell r="H103" t="str">
            <v>京セラTC</v>
          </cell>
          <cell r="I103" t="str">
            <v>男</v>
          </cell>
        </row>
        <row r="104">
          <cell r="F104" t="str">
            <v>C37</v>
          </cell>
          <cell r="G104" t="str">
            <v>馬場英年</v>
          </cell>
          <cell r="H104" t="str">
            <v>京セラTC</v>
          </cell>
          <cell r="I104" t="str">
            <v>男</v>
          </cell>
        </row>
        <row r="105">
          <cell r="F105" t="str">
            <v>C55</v>
          </cell>
          <cell r="G105" t="str">
            <v>石田文彦</v>
          </cell>
          <cell r="H105" t="str">
            <v>京セラTC</v>
          </cell>
          <cell r="I105" t="str">
            <v>男</v>
          </cell>
        </row>
        <row r="106">
          <cell r="F106" t="str">
            <v>C39</v>
          </cell>
          <cell r="G106" t="str">
            <v>田中正行</v>
          </cell>
          <cell r="H106" t="str">
            <v>京セラTC</v>
          </cell>
          <cell r="I106" t="str">
            <v>男</v>
          </cell>
        </row>
        <row r="107">
          <cell r="F107" t="str">
            <v>C40</v>
          </cell>
          <cell r="G107" t="str">
            <v>田中精一</v>
          </cell>
          <cell r="H107" t="str">
            <v>京セラTC</v>
          </cell>
          <cell r="I107" t="str">
            <v>男</v>
          </cell>
        </row>
        <row r="108">
          <cell r="F108" t="str">
            <v>C41</v>
          </cell>
          <cell r="G108" t="str">
            <v>光岡 翼</v>
          </cell>
          <cell r="H108" t="str">
            <v>京セラTC</v>
          </cell>
          <cell r="I108" t="str">
            <v>男</v>
          </cell>
        </row>
        <row r="109">
          <cell r="F109" t="str">
            <v>C42</v>
          </cell>
          <cell r="G109" t="str">
            <v>神山孝行</v>
          </cell>
          <cell r="H109" t="str">
            <v>京セラTC</v>
          </cell>
          <cell r="I109" t="str">
            <v>男</v>
          </cell>
        </row>
        <row r="110">
          <cell r="F110" t="str">
            <v>C43</v>
          </cell>
          <cell r="G110" t="str">
            <v>湯本芳明</v>
          </cell>
          <cell r="H110" t="str">
            <v>京セラTC</v>
          </cell>
          <cell r="I110" t="str">
            <v>男</v>
          </cell>
        </row>
        <row r="111">
          <cell r="F111" t="str">
            <v>C44</v>
          </cell>
          <cell r="G111" t="str">
            <v>高橋雄祐</v>
          </cell>
          <cell r="H111" t="str">
            <v>京セラTC</v>
          </cell>
          <cell r="I111" t="str">
            <v>男</v>
          </cell>
        </row>
        <row r="112">
          <cell r="F112" t="str">
            <v>C45</v>
          </cell>
          <cell r="G112" t="str">
            <v>吉本泰二</v>
          </cell>
          <cell r="H112" t="str">
            <v>京セラTC</v>
          </cell>
          <cell r="I112" t="str">
            <v>男</v>
          </cell>
        </row>
        <row r="113">
          <cell r="F113" t="str">
            <v>C46</v>
          </cell>
          <cell r="G113" t="str">
            <v>坂居優介</v>
          </cell>
          <cell r="H113" t="str">
            <v>京セラTC</v>
          </cell>
          <cell r="I113" t="str">
            <v>男</v>
          </cell>
        </row>
        <row r="114">
          <cell r="F114" t="str">
            <v>C47</v>
          </cell>
          <cell r="G114" t="str">
            <v>浅田亜祐子</v>
          </cell>
          <cell r="H114" t="str">
            <v>京セラTC</v>
          </cell>
          <cell r="I114" t="str">
            <v>女</v>
          </cell>
        </row>
        <row r="115">
          <cell r="F115" t="str">
            <v>C48</v>
          </cell>
          <cell r="G115" t="str">
            <v>赤木 拓</v>
          </cell>
          <cell r="H115" t="str">
            <v>京セラTC</v>
          </cell>
          <cell r="I115" t="str">
            <v>男</v>
          </cell>
        </row>
        <row r="116">
          <cell r="F116" t="str">
            <v>C49</v>
          </cell>
          <cell r="G116" t="str">
            <v>住谷岳司</v>
          </cell>
          <cell r="H116" t="str">
            <v>京セラTC</v>
          </cell>
          <cell r="I116" t="str">
            <v>男</v>
          </cell>
        </row>
        <row r="117">
          <cell r="F117" t="str">
            <v>C50</v>
          </cell>
          <cell r="G117" t="str">
            <v>永田寛教</v>
          </cell>
          <cell r="H117" t="str">
            <v>京セラTC</v>
          </cell>
          <cell r="I117" t="str">
            <v>男</v>
          </cell>
        </row>
        <row r="118">
          <cell r="F118" t="str">
            <v>C51</v>
          </cell>
          <cell r="G118" t="str">
            <v>松島理和</v>
          </cell>
          <cell r="H118" t="str">
            <v>京セラTC</v>
          </cell>
          <cell r="I118" t="str">
            <v>男</v>
          </cell>
        </row>
        <row r="119">
          <cell r="F119" t="str">
            <v>C52</v>
          </cell>
          <cell r="G119" t="str">
            <v>曽我卓矢</v>
          </cell>
          <cell r="H119" t="str">
            <v>京セラTC</v>
          </cell>
          <cell r="I119" t="str">
            <v>男</v>
          </cell>
        </row>
        <row r="120">
          <cell r="F120" t="str">
            <v>C53</v>
          </cell>
          <cell r="G120" t="str">
            <v>大鳥有希子</v>
          </cell>
          <cell r="H120" t="str">
            <v>京セラTC</v>
          </cell>
          <cell r="I120" t="str">
            <v>女</v>
          </cell>
        </row>
        <row r="121">
          <cell r="F121" t="str">
            <v>C54</v>
          </cell>
          <cell r="G121" t="str">
            <v>竹村仁志</v>
          </cell>
          <cell r="H121" t="str">
            <v>京セラTC</v>
          </cell>
          <cell r="I121" t="str">
            <v>男</v>
          </cell>
        </row>
        <row r="122">
          <cell r="F122" t="str">
            <v>C55</v>
          </cell>
          <cell r="G122" t="str">
            <v>澤田啓一</v>
          </cell>
          <cell r="H122" t="str">
            <v>京セラTC</v>
          </cell>
          <cell r="I122" t="str">
            <v>男</v>
          </cell>
        </row>
        <row r="123">
          <cell r="F123" t="str">
            <v>C56</v>
          </cell>
          <cell r="G123" t="str">
            <v>西岡庸介</v>
          </cell>
          <cell r="H123" t="str">
            <v>京セラTC</v>
          </cell>
          <cell r="I123" t="str">
            <v>男</v>
          </cell>
        </row>
        <row r="136">
          <cell r="F136">
            <v>0</v>
          </cell>
          <cell r="G136" t="str">
            <v>東近江市民</v>
          </cell>
          <cell r="H136" t="str">
            <v>東近江市民率</v>
          </cell>
        </row>
        <row r="137">
          <cell r="G137">
            <v>5</v>
          </cell>
          <cell r="H137">
            <v>0.16666666666666666</v>
          </cell>
        </row>
        <row r="138">
          <cell r="H138" t="str">
            <v>正式名称</v>
          </cell>
        </row>
        <row r="139">
          <cell r="F139" t="str">
            <v>F01</v>
          </cell>
          <cell r="G139" t="str">
            <v>水本佑人</v>
          </cell>
          <cell r="H139" t="str">
            <v>フレンズ</v>
          </cell>
          <cell r="I139" t="str">
            <v>男</v>
          </cell>
        </row>
        <row r="140">
          <cell r="F140" t="str">
            <v>F02</v>
          </cell>
          <cell r="G140" t="str">
            <v>大島巧也</v>
          </cell>
          <cell r="H140" t="str">
            <v>フレンズ</v>
          </cell>
          <cell r="I140" t="str">
            <v>男</v>
          </cell>
        </row>
        <row r="141">
          <cell r="F141" t="str">
            <v>F03</v>
          </cell>
          <cell r="G141" t="str">
            <v>津田原樹</v>
          </cell>
          <cell r="H141" t="str">
            <v>フレンズ</v>
          </cell>
          <cell r="I141" t="str">
            <v>男</v>
          </cell>
        </row>
        <row r="142">
          <cell r="F142" t="str">
            <v>F04</v>
          </cell>
          <cell r="G142" t="str">
            <v>土肥将博</v>
          </cell>
          <cell r="H142" t="str">
            <v>フレンズ</v>
          </cell>
          <cell r="I142" t="str">
            <v>男</v>
          </cell>
        </row>
        <row r="143">
          <cell r="F143" t="str">
            <v>F05</v>
          </cell>
          <cell r="G143" t="str">
            <v>奥内栄治</v>
          </cell>
          <cell r="H143" t="str">
            <v>フレンズ</v>
          </cell>
          <cell r="I143" t="str">
            <v>男</v>
          </cell>
        </row>
        <row r="144">
          <cell r="F144" t="str">
            <v>F06</v>
          </cell>
          <cell r="G144" t="str">
            <v>油利 享</v>
          </cell>
          <cell r="H144" t="str">
            <v>フレンズ</v>
          </cell>
          <cell r="I144" t="str">
            <v>男</v>
          </cell>
        </row>
        <row r="145">
          <cell r="F145" t="str">
            <v>F07</v>
          </cell>
          <cell r="G145" t="str">
            <v>鈴木英夫</v>
          </cell>
          <cell r="H145" t="str">
            <v>フレンズ</v>
          </cell>
          <cell r="I145" t="str">
            <v>男</v>
          </cell>
        </row>
        <row r="146">
          <cell r="F146" t="str">
            <v>F08</v>
          </cell>
          <cell r="G146" t="str">
            <v>長谷出浩</v>
          </cell>
          <cell r="H146" t="str">
            <v>フレンズ</v>
          </cell>
          <cell r="I146" t="str">
            <v>男</v>
          </cell>
        </row>
        <row r="147">
          <cell r="F147" t="str">
            <v>F09</v>
          </cell>
          <cell r="G147" t="str">
            <v>山崎 豊</v>
          </cell>
          <cell r="H147" t="str">
            <v>フレンズ</v>
          </cell>
          <cell r="I147" t="str">
            <v>男</v>
          </cell>
        </row>
        <row r="148">
          <cell r="F148" t="str">
            <v>F10</v>
          </cell>
          <cell r="G148" t="str">
            <v>三代康成</v>
          </cell>
          <cell r="H148" t="str">
            <v>フレンズ</v>
          </cell>
          <cell r="I148" t="str">
            <v>男</v>
          </cell>
        </row>
        <row r="149">
          <cell r="F149" t="str">
            <v>F11</v>
          </cell>
          <cell r="G149" t="str">
            <v>水本淳史</v>
          </cell>
          <cell r="H149" t="str">
            <v>フレンズ</v>
          </cell>
          <cell r="I149" t="str">
            <v>男</v>
          </cell>
        </row>
        <row r="150">
          <cell r="F150" t="str">
            <v>F12</v>
          </cell>
          <cell r="G150" t="str">
            <v>山本将義</v>
          </cell>
          <cell r="H150" t="str">
            <v>フレンズ</v>
          </cell>
          <cell r="I150" t="str">
            <v>男</v>
          </cell>
        </row>
        <row r="151">
          <cell r="F151" t="str">
            <v>F13</v>
          </cell>
          <cell r="G151" t="str">
            <v>大丸和輝</v>
          </cell>
          <cell r="H151" t="str">
            <v>フレンズ</v>
          </cell>
          <cell r="I151" t="str">
            <v>男</v>
          </cell>
        </row>
        <row r="152">
          <cell r="F152" t="str">
            <v>F14</v>
          </cell>
          <cell r="G152" t="str">
            <v>清水善弘</v>
          </cell>
          <cell r="H152" t="str">
            <v>フレンズ</v>
          </cell>
          <cell r="I152" t="str">
            <v>男</v>
          </cell>
        </row>
        <row r="153">
          <cell r="F153" t="str">
            <v>F15</v>
          </cell>
          <cell r="G153" t="str">
            <v>田中伸一</v>
          </cell>
          <cell r="H153" t="str">
            <v>フレンズ</v>
          </cell>
          <cell r="I153" t="str">
            <v>男</v>
          </cell>
        </row>
        <row r="154">
          <cell r="F154" t="str">
            <v>F16</v>
          </cell>
          <cell r="G154" t="str">
            <v>脇野佳邦</v>
          </cell>
          <cell r="H154" t="str">
            <v>フレンズ</v>
          </cell>
          <cell r="I154" t="str">
            <v>男</v>
          </cell>
        </row>
        <row r="155">
          <cell r="F155" t="str">
            <v>F17</v>
          </cell>
          <cell r="G155" t="str">
            <v>森本進太郎</v>
          </cell>
          <cell r="H155" t="str">
            <v>フレンズ</v>
          </cell>
          <cell r="I155" t="str">
            <v>男</v>
          </cell>
        </row>
        <row r="156">
          <cell r="F156" t="str">
            <v>F18</v>
          </cell>
          <cell r="G156" t="str">
            <v>小路 貴</v>
          </cell>
          <cell r="H156" t="str">
            <v>フレンズ</v>
          </cell>
          <cell r="I156" t="str">
            <v>男</v>
          </cell>
        </row>
        <row r="157">
          <cell r="F157" t="str">
            <v>F19</v>
          </cell>
          <cell r="G157" t="str">
            <v>廣部節恵</v>
          </cell>
          <cell r="H157" t="str">
            <v>フレンズ</v>
          </cell>
          <cell r="I157" t="str">
            <v>女</v>
          </cell>
        </row>
        <row r="158">
          <cell r="F158" t="str">
            <v>F20</v>
          </cell>
          <cell r="G158" t="str">
            <v>松井美和子</v>
          </cell>
          <cell r="H158" t="str">
            <v>フレンズ</v>
          </cell>
          <cell r="I158" t="str">
            <v>女</v>
          </cell>
        </row>
        <row r="159">
          <cell r="F159" t="str">
            <v>F21</v>
          </cell>
          <cell r="G159" t="str">
            <v>三代梨絵</v>
          </cell>
          <cell r="H159" t="str">
            <v>フレンズ</v>
          </cell>
          <cell r="I159" t="str">
            <v>女</v>
          </cell>
        </row>
        <row r="160">
          <cell r="F160" t="str">
            <v>F22</v>
          </cell>
          <cell r="G160" t="str">
            <v>土肥祐子</v>
          </cell>
          <cell r="H160" t="str">
            <v>フレンズ</v>
          </cell>
          <cell r="I160" t="str">
            <v>女</v>
          </cell>
        </row>
        <row r="161">
          <cell r="F161" t="str">
            <v>F23</v>
          </cell>
          <cell r="G161" t="str">
            <v>奥村美弥子</v>
          </cell>
          <cell r="H161" t="str">
            <v>フレンズ</v>
          </cell>
          <cell r="I161" t="str">
            <v>女</v>
          </cell>
        </row>
        <row r="162">
          <cell r="F162" t="str">
            <v>F24</v>
          </cell>
          <cell r="G162" t="str">
            <v>津田伸子</v>
          </cell>
          <cell r="H162" t="str">
            <v>フレンズ</v>
          </cell>
          <cell r="I162" t="str">
            <v>女</v>
          </cell>
        </row>
        <row r="163">
          <cell r="F163" t="str">
            <v>F25</v>
          </cell>
          <cell r="G163" t="str">
            <v>岩崎ひとみ</v>
          </cell>
          <cell r="H163" t="str">
            <v>フレンズ</v>
          </cell>
          <cell r="I163" t="str">
            <v>女</v>
          </cell>
        </row>
        <row r="164">
          <cell r="F164" t="str">
            <v>F26</v>
          </cell>
          <cell r="G164" t="str">
            <v>奥内菜々</v>
          </cell>
          <cell r="H164" t="str">
            <v>フレンズ</v>
          </cell>
          <cell r="I164" t="str">
            <v>女</v>
          </cell>
        </row>
        <row r="165">
          <cell r="F165" t="str">
            <v>F27</v>
          </cell>
          <cell r="G165" t="str">
            <v>植田早耶</v>
          </cell>
          <cell r="H165" t="str">
            <v>フレンズ</v>
          </cell>
          <cell r="I165" t="str">
            <v>女</v>
          </cell>
        </row>
        <row r="166">
          <cell r="F166" t="str">
            <v>F28</v>
          </cell>
          <cell r="G166" t="str">
            <v>松村明香</v>
          </cell>
          <cell r="H166" t="str">
            <v>フレンズ</v>
          </cell>
          <cell r="I166" t="str">
            <v>女</v>
          </cell>
        </row>
        <row r="167">
          <cell r="F167" t="str">
            <v>F29</v>
          </cell>
          <cell r="G167" t="str">
            <v>鍵弥初美</v>
          </cell>
          <cell r="H167" t="str">
            <v>フレンズ</v>
          </cell>
          <cell r="I167" t="str">
            <v>女</v>
          </cell>
        </row>
        <row r="168">
          <cell r="F168" t="str">
            <v>F30</v>
          </cell>
          <cell r="G168" t="str">
            <v>吉岡京子</v>
          </cell>
          <cell r="H168" t="str">
            <v>フレンズ</v>
          </cell>
          <cell r="I168" t="str">
            <v>女</v>
          </cell>
        </row>
        <row r="194">
          <cell r="G194" t="str">
            <v>東近江市民</v>
          </cell>
          <cell r="H194" t="str">
            <v>東近江市民率</v>
          </cell>
        </row>
        <row r="195">
          <cell r="G195">
            <v>6</v>
          </cell>
          <cell r="H195">
            <v>0.12</v>
          </cell>
        </row>
        <row r="197">
          <cell r="H197" t="str">
            <v>正式名称</v>
          </cell>
        </row>
        <row r="198">
          <cell r="F198" t="str">
            <v>g01</v>
          </cell>
          <cell r="G198" t="str">
            <v>浅田恵亮</v>
          </cell>
          <cell r="H198" t="str">
            <v>東近江グリフィンズ</v>
          </cell>
          <cell r="I198" t="str">
            <v>男</v>
          </cell>
        </row>
        <row r="199">
          <cell r="F199" t="str">
            <v>g02</v>
          </cell>
          <cell r="G199" t="str">
            <v>浅田洋史</v>
          </cell>
          <cell r="H199" t="str">
            <v>東近江グリフィンズ</v>
          </cell>
          <cell r="I199" t="str">
            <v>男</v>
          </cell>
        </row>
        <row r="200">
          <cell r="F200" t="str">
            <v>g03</v>
          </cell>
          <cell r="G200" t="str">
            <v>石橋和基</v>
          </cell>
          <cell r="H200" t="str">
            <v>東近江グリフィンズ</v>
          </cell>
          <cell r="I200" t="str">
            <v>男</v>
          </cell>
        </row>
        <row r="201">
          <cell r="F201" t="str">
            <v>g04</v>
          </cell>
          <cell r="G201" t="str">
            <v>井上聖哉</v>
          </cell>
          <cell r="H201" t="str">
            <v>東近江グリフィンズ</v>
          </cell>
          <cell r="I201" t="str">
            <v>男</v>
          </cell>
        </row>
        <row r="202">
          <cell r="F202" t="str">
            <v>g05</v>
          </cell>
          <cell r="G202" t="str">
            <v>井ノ口弘祐</v>
          </cell>
          <cell r="H202" t="str">
            <v>東近江グリフィンズ</v>
          </cell>
          <cell r="I202" t="str">
            <v>男</v>
          </cell>
        </row>
        <row r="203">
          <cell r="F203" t="str">
            <v>g06</v>
          </cell>
          <cell r="G203" t="str">
            <v>井ノ口幹也</v>
          </cell>
          <cell r="H203" t="str">
            <v>東近江グリフィンズ</v>
          </cell>
          <cell r="I203" t="str">
            <v>男</v>
          </cell>
        </row>
        <row r="204">
          <cell r="F204" t="str">
            <v>g07</v>
          </cell>
          <cell r="G204" t="str">
            <v>岩本 龍</v>
          </cell>
          <cell r="H204" t="str">
            <v>東近江グリフィンズ</v>
          </cell>
          <cell r="I204" t="str">
            <v>男</v>
          </cell>
        </row>
        <row r="205">
          <cell r="F205" t="str">
            <v>g08</v>
          </cell>
          <cell r="G205" t="str">
            <v>梅本彬充</v>
          </cell>
          <cell r="H205" t="str">
            <v>東近江グリフィンズ</v>
          </cell>
          <cell r="I205" t="str">
            <v>男</v>
          </cell>
        </row>
        <row r="206">
          <cell r="F206" t="str">
            <v>g09</v>
          </cell>
          <cell r="G206" t="str">
            <v>浦崎康平</v>
          </cell>
          <cell r="H206" t="str">
            <v>東近江グリフィンズ</v>
          </cell>
          <cell r="I206" t="str">
            <v>男</v>
          </cell>
        </row>
        <row r="207">
          <cell r="F207" t="str">
            <v>g10</v>
          </cell>
          <cell r="G207" t="str">
            <v>岡　仁史</v>
          </cell>
          <cell r="H207" t="str">
            <v>東近江グリフィンズ</v>
          </cell>
          <cell r="I207" t="str">
            <v>男</v>
          </cell>
        </row>
        <row r="208">
          <cell r="F208" t="str">
            <v>g11</v>
          </cell>
          <cell r="G208" t="str">
            <v>岡田真樹</v>
          </cell>
          <cell r="H208" t="str">
            <v>東近江グリフィンズ</v>
          </cell>
          <cell r="I208" t="str">
            <v>男</v>
          </cell>
        </row>
        <row r="209">
          <cell r="F209" t="str">
            <v>g12</v>
          </cell>
          <cell r="G209" t="str">
            <v>奥村隆広</v>
          </cell>
          <cell r="H209" t="str">
            <v>東近江グリフィンズ</v>
          </cell>
          <cell r="I209" t="str">
            <v>男</v>
          </cell>
        </row>
        <row r="210">
          <cell r="F210" t="str">
            <v>g13</v>
          </cell>
          <cell r="G210" t="str">
            <v>鍵谷浩太</v>
          </cell>
          <cell r="H210" t="str">
            <v>東近江グリフィンズ</v>
          </cell>
          <cell r="I210" t="str">
            <v>男</v>
          </cell>
        </row>
        <row r="211">
          <cell r="F211" t="str">
            <v>g14</v>
          </cell>
          <cell r="G211" t="str">
            <v>金武寿憲</v>
          </cell>
          <cell r="H211" t="str">
            <v>東近江グリフィンズ</v>
          </cell>
          <cell r="I211" t="str">
            <v>男</v>
          </cell>
        </row>
        <row r="212">
          <cell r="F212" t="str">
            <v>g15</v>
          </cell>
          <cell r="G212" t="str">
            <v>岸本美敬</v>
          </cell>
          <cell r="H212" t="str">
            <v>東近江グリフィンズ</v>
          </cell>
          <cell r="I212" t="str">
            <v>男</v>
          </cell>
        </row>
        <row r="213">
          <cell r="F213" t="str">
            <v>g16</v>
          </cell>
          <cell r="G213" t="str">
            <v>北野照幸</v>
          </cell>
          <cell r="H213" t="str">
            <v>東近江グリフィンズ</v>
          </cell>
          <cell r="I213" t="str">
            <v>男</v>
          </cell>
        </row>
        <row r="214">
          <cell r="F214" t="str">
            <v>g17</v>
          </cell>
          <cell r="G214" t="str">
            <v>北村　健</v>
          </cell>
          <cell r="H214" t="str">
            <v>東近江グリフィンズ</v>
          </cell>
          <cell r="I214" t="str">
            <v>男</v>
          </cell>
        </row>
        <row r="215">
          <cell r="F215" t="str">
            <v>g18</v>
          </cell>
          <cell r="G215" t="str">
            <v>倉本亮太</v>
          </cell>
          <cell r="H215" t="str">
            <v>東近江グリフィンズ</v>
          </cell>
          <cell r="I215" t="str">
            <v>男</v>
          </cell>
        </row>
        <row r="216">
          <cell r="F216" t="str">
            <v>g19</v>
          </cell>
          <cell r="G216" t="str">
            <v>河内滋人</v>
          </cell>
          <cell r="H216" t="str">
            <v>東近江グリフィンズ</v>
          </cell>
          <cell r="I216" t="str">
            <v>男</v>
          </cell>
        </row>
        <row r="217">
          <cell r="F217" t="str">
            <v>g20</v>
          </cell>
          <cell r="G217" t="str">
            <v>坪田英樹</v>
          </cell>
          <cell r="H217" t="str">
            <v>東近江グリフィンズ</v>
          </cell>
          <cell r="I217" t="str">
            <v>男</v>
          </cell>
        </row>
        <row r="218">
          <cell r="F218" t="str">
            <v>g21</v>
          </cell>
          <cell r="G218" t="str">
            <v>鶴田大地</v>
          </cell>
          <cell r="H218" t="str">
            <v>東近江グリフィンズ</v>
          </cell>
          <cell r="I218" t="str">
            <v>男</v>
          </cell>
        </row>
        <row r="219">
          <cell r="F219" t="str">
            <v>g22</v>
          </cell>
          <cell r="G219" t="str">
            <v>遠池建介</v>
          </cell>
          <cell r="H219" t="str">
            <v>東近江グリフィンズ</v>
          </cell>
          <cell r="I219" t="str">
            <v>男</v>
          </cell>
        </row>
        <row r="220">
          <cell r="F220" t="str">
            <v>g23</v>
          </cell>
          <cell r="G220" t="str">
            <v>中澤拓馬</v>
          </cell>
          <cell r="H220" t="str">
            <v>東近江グリフィンズ</v>
          </cell>
          <cell r="I220" t="str">
            <v>男</v>
          </cell>
        </row>
        <row r="221">
          <cell r="F221" t="str">
            <v>g24</v>
          </cell>
          <cell r="G221" t="str">
            <v>中田富憲</v>
          </cell>
          <cell r="H221" t="str">
            <v>東近江グリフィンズ</v>
          </cell>
          <cell r="I221" t="str">
            <v>男</v>
          </cell>
        </row>
        <row r="222">
          <cell r="F222" t="str">
            <v>g25</v>
          </cell>
          <cell r="G222" t="str">
            <v>西原達也</v>
          </cell>
          <cell r="H222" t="str">
            <v>東近江グリフィンズ</v>
          </cell>
          <cell r="I222" t="str">
            <v>男</v>
          </cell>
        </row>
        <row r="223">
          <cell r="F223" t="str">
            <v>g26</v>
          </cell>
          <cell r="G223" t="str">
            <v>長谷川俊二</v>
          </cell>
          <cell r="H223" t="str">
            <v>東近江グリフィンズ</v>
          </cell>
          <cell r="I223" t="str">
            <v>男</v>
          </cell>
        </row>
        <row r="224">
          <cell r="F224" t="str">
            <v>g27</v>
          </cell>
          <cell r="G224" t="str">
            <v>羽月　秀</v>
          </cell>
          <cell r="H224" t="str">
            <v>東近江グリフィンズ</v>
          </cell>
          <cell r="I224" t="str">
            <v>男</v>
          </cell>
        </row>
        <row r="225">
          <cell r="F225" t="str">
            <v>g28</v>
          </cell>
          <cell r="G225" t="str">
            <v>浜田　豊</v>
          </cell>
          <cell r="H225" t="str">
            <v>東近江グリフィンズ</v>
          </cell>
          <cell r="I225" t="str">
            <v>男</v>
          </cell>
        </row>
        <row r="226">
          <cell r="F226" t="str">
            <v>g29</v>
          </cell>
          <cell r="G226" t="str">
            <v>林　和生</v>
          </cell>
          <cell r="H226" t="str">
            <v>東近江グリフィンズ</v>
          </cell>
          <cell r="I226" t="str">
            <v>男</v>
          </cell>
        </row>
        <row r="227">
          <cell r="F227" t="str">
            <v>g30</v>
          </cell>
          <cell r="G227" t="str">
            <v>林　貴大</v>
          </cell>
          <cell r="H227" t="str">
            <v>東近江グリフィンズ</v>
          </cell>
          <cell r="I227" t="str">
            <v>男</v>
          </cell>
        </row>
        <row r="228">
          <cell r="F228" t="str">
            <v>g31</v>
          </cell>
          <cell r="G228" t="str">
            <v>飛鷹強志</v>
          </cell>
          <cell r="H228" t="str">
            <v>東近江グリフィンズ</v>
          </cell>
          <cell r="I228" t="str">
            <v>男</v>
          </cell>
        </row>
        <row r="229">
          <cell r="F229" t="str">
            <v>g32</v>
          </cell>
          <cell r="G229" t="str">
            <v>藤井正和</v>
          </cell>
          <cell r="H229" t="str">
            <v>東近江グリフィンズ</v>
          </cell>
          <cell r="I229" t="str">
            <v>男</v>
          </cell>
        </row>
        <row r="230">
          <cell r="F230" t="str">
            <v>g33</v>
          </cell>
          <cell r="G230" t="str">
            <v>堀場俊宏</v>
          </cell>
          <cell r="H230" t="str">
            <v>東近江グリフィンズ</v>
          </cell>
          <cell r="I230" t="str">
            <v>男</v>
          </cell>
        </row>
        <row r="231">
          <cell r="F231" t="str">
            <v>g34</v>
          </cell>
          <cell r="G231" t="str">
            <v>鈎　優介</v>
          </cell>
          <cell r="H231" t="str">
            <v>東近江グリフィンズ</v>
          </cell>
          <cell r="I231" t="str">
            <v>男</v>
          </cell>
        </row>
        <row r="232">
          <cell r="F232" t="str">
            <v>g35</v>
          </cell>
          <cell r="G232" t="str">
            <v>松岡 準</v>
          </cell>
          <cell r="H232" t="str">
            <v>東近江グリフィンズ</v>
          </cell>
          <cell r="I232" t="str">
            <v>男</v>
          </cell>
        </row>
        <row r="233">
          <cell r="F233" t="str">
            <v>g36</v>
          </cell>
          <cell r="G233" t="str">
            <v>宮本悠佑</v>
          </cell>
          <cell r="H233" t="str">
            <v>東近江グリフィンズ</v>
          </cell>
          <cell r="I233" t="str">
            <v>男</v>
          </cell>
        </row>
        <row r="234">
          <cell r="F234" t="str">
            <v>g37</v>
          </cell>
          <cell r="G234" t="str">
            <v>村上 卓</v>
          </cell>
          <cell r="H234" t="str">
            <v>東近江グリフィンズ</v>
          </cell>
          <cell r="I234" t="str">
            <v>男</v>
          </cell>
        </row>
        <row r="235">
          <cell r="F235" t="str">
            <v>g38</v>
          </cell>
          <cell r="G235" t="str">
            <v>山崎俊輔</v>
          </cell>
          <cell r="H235" t="str">
            <v>東近江グリフィンズ</v>
          </cell>
          <cell r="I235" t="str">
            <v>男</v>
          </cell>
        </row>
        <row r="236">
          <cell r="F236" t="str">
            <v>g39</v>
          </cell>
          <cell r="G236" t="str">
            <v>吉野淳也</v>
          </cell>
          <cell r="H236" t="str">
            <v>東近江グリフィンズ</v>
          </cell>
          <cell r="I236" t="str">
            <v>男</v>
          </cell>
        </row>
        <row r="237">
          <cell r="F237" t="str">
            <v>g40</v>
          </cell>
          <cell r="G237" t="str">
            <v>渡辺裕士</v>
          </cell>
          <cell r="H237" t="str">
            <v>東近江グリフィンズ</v>
          </cell>
          <cell r="I237" t="str">
            <v>男</v>
          </cell>
        </row>
        <row r="238">
          <cell r="F238" t="str">
            <v>g41</v>
          </cell>
          <cell r="G238" t="str">
            <v>遠藤直子</v>
          </cell>
          <cell r="H238" t="str">
            <v>東近江グリフィンズ</v>
          </cell>
          <cell r="I238" t="str">
            <v>女</v>
          </cell>
        </row>
        <row r="239">
          <cell r="F239" t="str">
            <v>g42</v>
          </cell>
          <cell r="G239" t="str">
            <v>出口和代</v>
          </cell>
          <cell r="H239" t="str">
            <v>東近江グリフィンズ</v>
          </cell>
          <cell r="I239" t="str">
            <v>女</v>
          </cell>
        </row>
        <row r="240">
          <cell r="F240" t="str">
            <v>g43</v>
          </cell>
          <cell r="G240" t="str">
            <v>佐合 恵</v>
          </cell>
          <cell r="H240" t="str">
            <v>東近江グリフィンズ</v>
          </cell>
          <cell r="I240" t="str">
            <v>女</v>
          </cell>
        </row>
        <row r="241">
          <cell r="F241" t="str">
            <v>g44</v>
          </cell>
          <cell r="G241" t="str">
            <v>佐々木恵子</v>
          </cell>
          <cell r="H241" t="str">
            <v>東近江グリフィンズ</v>
          </cell>
          <cell r="I241" t="str">
            <v>女</v>
          </cell>
        </row>
        <row r="242">
          <cell r="F242" t="str">
            <v>g45</v>
          </cell>
          <cell r="G242" t="str">
            <v>深尾純子</v>
          </cell>
          <cell r="H242" t="str">
            <v>東近江グリフィンズ</v>
          </cell>
          <cell r="I242" t="str">
            <v>女</v>
          </cell>
        </row>
        <row r="243">
          <cell r="F243" t="str">
            <v>g46</v>
          </cell>
          <cell r="G243" t="str">
            <v>福島麻公</v>
          </cell>
          <cell r="H243" t="str">
            <v>東近江グリフィンズ</v>
          </cell>
          <cell r="I243" t="str">
            <v>女</v>
          </cell>
        </row>
        <row r="244">
          <cell r="F244" t="str">
            <v>g47</v>
          </cell>
          <cell r="G244" t="str">
            <v>三崎真依</v>
          </cell>
          <cell r="H244" t="str">
            <v>東近江グリフィンズ</v>
          </cell>
          <cell r="I244" t="str">
            <v>女</v>
          </cell>
        </row>
        <row r="245">
          <cell r="F245" t="str">
            <v>g48</v>
          </cell>
          <cell r="G245" t="str">
            <v>山下莉紗</v>
          </cell>
          <cell r="H245" t="str">
            <v>東近江グリフィンズ</v>
          </cell>
          <cell r="I245" t="str">
            <v>女</v>
          </cell>
        </row>
        <row r="246">
          <cell r="F246" t="str">
            <v>g49</v>
          </cell>
          <cell r="G246" t="str">
            <v>山本あづさ</v>
          </cell>
          <cell r="H246" t="str">
            <v>東近江グリフィンズ</v>
          </cell>
          <cell r="I246" t="str">
            <v>女</v>
          </cell>
        </row>
        <row r="247">
          <cell r="F247" t="str">
            <v>g50</v>
          </cell>
          <cell r="G247" t="str">
            <v>山本順子</v>
          </cell>
          <cell r="H247" t="str">
            <v>東近江グリフィンズ</v>
          </cell>
          <cell r="I247" t="str">
            <v>女</v>
          </cell>
        </row>
        <row r="248">
          <cell r="F248" t="str">
            <v>g51</v>
          </cell>
          <cell r="G248" t="str">
            <v>梅森直美</v>
          </cell>
          <cell r="H248" t="str">
            <v>東近江グリフィンズ</v>
          </cell>
          <cell r="I248" t="str">
            <v>女</v>
          </cell>
        </row>
        <row r="249">
          <cell r="F249" t="str">
            <v>g52</v>
          </cell>
          <cell r="G249" t="str">
            <v>木村恵太</v>
          </cell>
          <cell r="H249" t="str">
            <v>東近江グリフィンズ</v>
          </cell>
          <cell r="I249" t="str">
            <v>男</v>
          </cell>
        </row>
        <row r="250">
          <cell r="F250" t="str">
            <v>g53</v>
          </cell>
          <cell r="G250" t="str">
            <v>中山幸典</v>
          </cell>
          <cell r="H250" t="str">
            <v>東近江グリフィンズ</v>
          </cell>
          <cell r="I250" t="str">
            <v>男</v>
          </cell>
        </row>
        <row r="256">
          <cell r="G256" t="str">
            <v>東近江市民</v>
          </cell>
          <cell r="H256" t="str">
            <v>東近江市民率</v>
          </cell>
        </row>
        <row r="257">
          <cell r="G257">
            <v>17</v>
          </cell>
          <cell r="H257">
            <v>0.4594594594594595</v>
          </cell>
        </row>
        <row r="258">
          <cell r="H258" t="str">
            <v>正式名称</v>
          </cell>
        </row>
        <row r="259">
          <cell r="F259" t="str">
            <v>K01</v>
          </cell>
          <cell r="G259" t="str">
            <v>小笠原光雄</v>
          </cell>
          <cell r="H259" t="str">
            <v>Ｋテニスカレッジ</v>
          </cell>
          <cell r="I259" t="str">
            <v>男</v>
          </cell>
        </row>
        <row r="260">
          <cell r="F260" t="str">
            <v>K02</v>
          </cell>
          <cell r="G260" t="str">
            <v>川上悠作</v>
          </cell>
          <cell r="H260" t="str">
            <v>Ｋテニスカレッジ</v>
          </cell>
          <cell r="I260" t="str">
            <v>男</v>
          </cell>
        </row>
        <row r="261">
          <cell r="F261" t="str">
            <v>K03</v>
          </cell>
          <cell r="G261" t="str">
            <v>川並和之</v>
          </cell>
          <cell r="H261" t="str">
            <v>Ｋテニスカレッジ</v>
          </cell>
          <cell r="I261" t="str">
            <v>男</v>
          </cell>
        </row>
        <row r="262">
          <cell r="F262" t="str">
            <v>K04</v>
          </cell>
          <cell r="G262" t="str">
            <v>菊居龍之介</v>
          </cell>
          <cell r="H262" t="str">
            <v>Ｋテニスカレッジ</v>
          </cell>
          <cell r="I262" t="str">
            <v>男</v>
          </cell>
        </row>
        <row r="263">
          <cell r="F263" t="str">
            <v>K05</v>
          </cell>
          <cell r="G263" t="str">
            <v>木村善和</v>
          </cell>
          <cell r="H263" t="str">
            <v>Ｋテニスカレッジ</v>
          </cell>
          <cell r="I263" t="str">
            <v>男</v>
          </cell>
        </row>
        <row r="264">
          <cell r="F264" t="str">
            <v>K06</v>
          </cell>
          <cell r="G264" t="str">
            <v>竹村　治</v>
          </cell>
          <cell r="H264" t="str">
            <v>Ｋテニスカレッジ</v>
          </cell>
          <cell r="I264" t="str">
            <v>男</v>
          </cell>
        </row>
        <row r="265">
          <cell r="F265" t="str">
            <v>K07</v>
          </cell>
          <cell r="G265" t="str">
            <v>坪田真嘉</v>
          </cell>
          <cell r="H265" t="str">
            <v>Ｋテニスカレッジ</v>
          </cell>
          <cell r="I265" t="str">
            <v>男</v>
          </cell>
        </row>
        <row r="266">
          <cell r="F266" t="str">
            <v>K08</v>
          </cell>
          <cell r="G266" t="str">
            <v>永里裕次</v>
          </cell>
          <cell r="H266" t="str">
            <v>Ｋテニスカレッジ</v>
          </cell>
          <cell r="I266" t="str">
            <v>男</v>
          </cell>
        </row>
        <row r="267">
          <cell r="F267" t="str">
            <v>K09</v>
          </cell>
          <cell r="G267" t="str">
            <v>中村喜彦</v>
          </cell>
          <cell r="H267" t="str">
            <v>Ｋテニスカレッジ</v>
          </cell>
          <cell r="I267" t="str">
            <v>男</v>
          </cell>
        </row>
        <row r="268">
          <cell r="F268" t="str">
            <v>K10</v>
          </cell>
          <cell r="G268" t="str">
            <v>中村浩之</v>
          </cell>
          <cell r="H268" t="str">
            <v>Ｋテニスカレッジ</v>
          </cell>
          <cell r="I268" t="str">
            <v>男</v>
          </cell>
        </row>
        <row r="269">
          <cell r="F269" t="str">
            <v>K11</v>
          </cell>
          <cell r="G269" t="str">
            <v>宮嶋利行</v>
          </cell>
          <cell r="H269" t="str">
            <v>Ｋテニスカレッジ</v>
          </cell>
          <cell r="I269" t="str">
            <v>男</v>
          </cell>
        </row>
        <row r="270">
          <cell r="F270" t="str">
            <v>K12</v>
          </cell>
          <cell r="G270" t="str">
            <v>山口直彦</v>
          </cell>
          <cell r="H270" t="str">
            <v>Ｋテニスカレッジ</v>
          </cell>
          <cell r="I270" t="str">
            <v>男</v>
          </cell>
        </row>
        <row r="271">
          <cell r="F271" t="str">
            <v>K13</v>
          </cell>
          <cell r="G271" t="str">
            <v>山口真彦</v>
          </cell>
          <cell r="H271" t="str">
            <v>Ｋテニスカレッジ</v>
          </cell>
          <cell r="I271" t="str">
            <v>男</v>
          </cell>
        </row>
        <row r="272">
          <cell r="F272" t="str">
            <v>K14</v>
          </cell>
          <cell r="G272" t="str">
            <v>山本健治</v>
          </cell>
          <cell r="H272" t="str">
            <v>Ｋテニスカレッジ</v>
          </cell>
          <cell r="I272" t="str">
            <v>男</v>
          </cell>
        </row>
        <row r="273">
          <cell r="F273" t="str">
            <v>K15</v>
          </cell>
          <cell r="G273" t="str">
            <v>石原はる美</v>
          </cell>
          <cell r="H273" t="str">
            <v>Ｋテニスカレッジ</v>
          </cell>
          <cell r="I273" t="str">
            <v>女</v>
          </cell>
        </row>
        <row r="274">
          <cell r="F274" t="str">
            <v>K16</v>
          </cell>
          <cell r="G274" t="str">
            <v>小笠原容子</v>
          </cell>
          <cell r="H274" t="str">
            <v>Ｋテニスカレッジ</v>
          </cell>
          <cell r="I274" t="str">
            <v>女</v>
          </cell>
        </row>
        <row r="275">
          <cell r="F275" t="str">
            <v>K17</v>
          </cell>
          <cell r="G275" t="str">
            <v>梶木和子</v>
          </cell>
          <cell r="H275" t="str">
            <v>Ｋテニスカレッジ</v>
          </cell>
          <cell r="I275" t="str">
            <v>女</v>
          </cell>
        </row>
        <row r="276">
          <cell r="F276" t="str">
            <v>K18</v>
          </cell>
          <cell r="G276" t="str">
            <v>田中和枝</v>
          </cell>
          <cell r="H276" t="str">
            <v>Ｋテニスカレッジ</v>
          </cell>
          <cell r="I276" t="str">
            <v>女</v>
          </cell>
        </row>
        <row r="277">
          <cell r="F277" t="str">
            <v>K19</v>
          </cell>
          <cell r="G277" t="str">
            <v>永松貴子</v>
          </cell>
          <cell r="H277" t="str">
            <v>Ｋテニスカレッジ</v>
          </cell>
          <cell r="I277" t="str">
            <v>女</v>
          </cell>
        </row>
        <row r="278">
          <cell r="F278" t="str">
            <v>K20</v>
          </cell>
          <cell r="G278" t="str">
            <v>福永裕美</v>
          </cell>
          <cell r="H278" t="str">
            <v>Ｋテニスカレッジ</v>
          </cell>
          <cell r="I278" t="str">
            <v>女</v>
          </cell>
        </row>
        <row r="279">
          <cell r="F279" t="str">
            <v>K21</v>
          </cell>
          <cell r="G279" t="str">
            <v>山口美由希</v>
          </cell>
          <cell r="H279" t="str">
            <v>Ｋテニスカレッジ</v>
          </cell>
          <cell r="I279" t="str">
            <v>女</v>
          </cell>
        </row>
        <row r="280">
          <cell r="F280" t="str">
            <v>K22</v>
          </cell>
          <cell r="G280" t="str">
            <v>上村悠大</v>
          </cell>
          <cell r="H280" t="str">
            <v>Ｋテニスカレッジ</v>
          </cell>
          <cell r="I280" t="str">
            <v>男</v>
          </cell>
        </row>
        <row r="281">
          <cell r="F281" t="str">
            <v>K23</v>
          </cell>
          <cell r="G281" t="str">
            <v>中西勇夫</v>
          </cell>
          <cell r="H281" t="str">
            <v>Ｋテニスカレッジ</v>
          </cell>
          <cell r="I281" t="str">
            <v>男</v>
          </cell>
        </row>
        <row r="282">
          <cell r="F282" t="str">
            <v>K24</v>
          </cell>
          <cell r="G282" t="str">
            <v>大島浩範</v>
          </cell>
          <cell r="H282" t="str">
            <v>Ｋテニスカレッジ</v>
          </cell>
          <cell r="I282" t="str">
            <v>男</v>
          </cell>
        </row>
        <row r="283">
          <cell r="F283" t="str">
            <v>K25</v>
          </cell>
          <cell r="G283" t="str">
            <v>佐藤雅幸</v>
          </cell>
          <cell r="H283" t="str">
            <v>Ｋテニスカレッジ</v>
          </cell>
          <cell r="I283" t="str">
            <v>男</v>
          </cell>
        </row>
        <row r="284">
          <cell r="F284" t="str">
            <v>K26</v>
          </cell>
          <cell r="G284" t="str">
            <v>上村　武</v>
          </cell>
          <cell r="H284" t="str">
            <v>Ｋテニスカレッジ</v>
          </cell>
          <cell r="I284" t="str">
            <v>男</v>
          </cell>
        </row>
        <row r="285">
          <cell r="F285" t="str">
            <v>K27</v>
          </cell>
          <cell r="G285" t="str">
            <v>西田和教</v>
          </cell>
          <cell r="H285" t="str">
            <v>Ｋテニスカレッジ</v>
          </cell>
          <cell r="I285" t="str">
            <v>男</v>
          </cell>
        </row>
        <row r="286">
          <cell r="F286" t="str">
            <v>K28</v>
          </cell>
          <cell r="G286" t="str">
            <v>川上政治</v>
          </cell>
          <cell r="H286" t="str">
            <v>Ｋテニスカレッジ</v>
          </cell>
          <cell r="I286" t="str">
            <v>男</v>
          </cell>
        </row>
        <row r="287">
          <cell r="F287" t="str">
            <v>K29</v>
          </cell>
          <cell r="G287" t="str">
            <v>布藤江実子</v>
          </cell>
          <cell r="H287" t="str">
            <v>Ｋテニスカレッジ</v>
          </cell>
          <cell r="I287" t="str">
            <v>女</v>
          </cell>
        </row>
        <row r="288">
          <cell r="F288" t="str">
            <v>K30</v>
          </cell>
          <cell r="G288" t="str">
            <v>田中　淳</v>
          </cell>
          <cell r="H288" t="str">
            <v>Ｋテニスカレッジ</v>
          </cell>
          <cell r="I288" t="str">
            <v>男</v>
          </cell>
        </row>
        <row r="289">
          <cell r="F289" t="str">
            <v>K31</v>
          </cell>
          <cell r="G289" t="str">
            <v>川上美弥子</v>
          </cell>
          <cell r="H289" t="str">
            <v>Ｋテニスカレッジ</v>
          </cell>
          <cell r="I289" t="str">
            <v>女</v>
          </cell>
        </row>
        <row r="290">
          <cell r="F290" t="str">
            <v>K32</v>
          </cell>
          <cell r="G290" t="str">
            <v>宮村知宏</v>
          </cell>
          <cell r="H290" t="str">
            <v>Ｋテニスカレッジ</v>
          </cell>
          <cell r="I290" t="str">
            <v>男</v>
          </cell>
        </row>
        <row r="291">
          <cell r="F291" t="str">
            <v>K33</v>
          </cell>
          <cell r="G291" t="str">
            <v>小澤藤信</v>
          </cell>
          <cell r="H291" t="str">
            <v>Ｋテニスカレッジ</v>
          </cell>
          <cell r="I291" t="str">
            <v>男</v>
          </cell>
        </row>
        <row r="292">
          <cell r="F292" t="str">
            <v>K34</v>
          </cell>
          <cell r="G292" t="str">
            <v>岡本大樹</v>
          </cell>
          <cell r="H292" t="str">
            <v>Ｋテニスカレッジ</v>
          </cell>
          <cell r="I292" t="str">
            <v>男</v>
          </cell>
        </row>
        <row r="293">
          <cell r="F293" t="str">
            <v>K35</v>
          </cell>
          <cell r="G293" t="str">
            <v>池尻陽香</v>
          </cell>
          <cell r="H293" t="str">
            <v>Ｋテニスカレッジ</v>
          </cell>
          <cell r="I293" t="str">
            <v>女</v>
          </cell>
        </row>
        <row r="294">
          <cell r="F294" t="str">
            <v>K36</v>
          </cell>
          <cell r="G294" t="str">
            <v>池尻姫欧</v>
          </cell>
          <cell r="H294" t="str">
            <v>Ｋテニスカレッジ</v>
          </cell>
          <cell r="I294" t="str">
            <v>女</v>
          </cell>
        </row>
        <row r="295">
          <cell r="F295" t="str">
            <v>K37</v>
          </cell>
          <cell r="G295" t="str">
            <v>南 直貴</v>
          </cell>
          <cell r="H295" t="str">
            <v>Ｋテニスカレッジ</v>
          </cell>
          <cell r="I295" t="str">
            <v>男</v>
          </cell>
        </row>
        <row r="296">
          <cell r="F296" t="str">
            <v>K38</v>
          </cell>
          <cell r="G296" t="str">
            <v>木村　誠</v>
          </cell>
          <cell r="H296" t="str">
            <v>Ｋテニスカレッジ</v>
          </cell>
          <cell r="I296" t="str">
            <v>男</v>
          </cell>
        </row>
        <row r="297">
          <cell r="F297" t="str">
            <v>K39</v>
          </cell>
          <cell r="G297" t="str">
            <v>木村京子</v>
          </cell>
          <cell r="H297" t="str">
            <v>Ｋテニスカレッジ</v>
          </cell>
          <cell r="I297" t="str">
            <v>女</v>
          </cell>
        </row>
        <row r="298">
          <cell r="F298" t="str">
            <v>K40</v>
          </cell>
          <cell r="G298" t="str">
            <v>田中有紀</v>
          </cell>
          <cell r="H298" t="str">
            <v>Ｋテニスカレッジ</v>
          </cell>
          <cell r="I298" t="str">
            <v>女</v>
          </cell>
        </row>
        <row r="310">
          <cell r="G310" t="str">
            <v>東近江市民</v>
          </cell>
          <cell r="H310" t="str">
            <v>東近江市民率</v>
          </cell>
        </row>
        <row r="311">
          <cell r="G311">
            <v>17</v>
          </cell>
          <cell r="H311">
            <v>0.34</v>
          </cell>
        </row>
        <row r="312">
          <cell r="F312" t="str">
            <v>M01</v>
          </cell>
          <cell r="G312" t="str">
            <v>村田八日市</v>
          </cell>
        </row>
        <row r="313">
          <cell r="F313" t="str">
            <v>M01</v>
          </cell>
          <cell r="G313" t="str">
            <v>安久智之</v>
          </cell>
          <cell r="H313" t="str">
            <v>村田八日市</v>
          </cell>
          <cell r="I313" t="str">
            <v>男</v>
          </cell>
        </row>
        <row r="314">
          <cell r="F314" t="str">
            <v>M02</v>
          </cell>
          <cell r="G314" t="str">
            <v>稲泉　聡</v>
          </cell>
          <cell r="H314" t="str">
            <v>村田八日市</v>
          </cell>
          <cell r="I314" t="str">
            <v>男</v>
          </cell>
        </row>
        <row r="315">
          <cell r="F315" t="str">
            <v>M03</v>
          </cell>
          <cell r="G315" t="str">
            <v>岡川謙二</v>
          </cell>
          <cell r="H315" t="str">
            <v>村田八日市</v>
          </cell>
          <cell r="I315" t="str">
            <v>男</v>
          </cell>
        </row>
        <row r="316">
          <cell r="F316" t="str">
            <v>M04</v>
          </cell>
          <cell r="G316" t="str">
            <v>児玉雅弘</v>
          </cell>
          <cell r="H316" t="str">
            <v>村田八日市</v>
          </cell>
          <cell r="I316" t="str">
            <v>男</v>
          </cell>
        </row>
        <row r="317">
          <cell r="F317" t="str">
            <v>M05</v>
          </cell>
          <cell r="G317" t="str">
            <v>名田育子</v>
          </cell>
          <cell r="H317" t="str">
            <v>村田八日市</v>
          </cell>
          <cell r="I317" t="str">
            <v>女</v>
          </cell>
        </row>
        <row r="318">
          <cell r="F318" t="str">
            <v>M06</v>
          </cell>
          <cell r="G318" t="str">
            <v>徳永 剛</v>
          </cell>
          <cell r="H318" t="str">
            <v>村田八日市</v>
          </cell>
        </row>
        <row r="319">
          <cell r="F319" t="str">
            <v>M07</v>
          </cell>
          <cell r="G319" t="str">
            <v>杉山邦夫</v>
          </cell>
          <cell r="H319" t="str">
            <v>村田八日市</v>
          </cell>
          <cell r="I319" t="str">
            <v>男</v>
          </cell>
        </row>
        <row r="320">
          <cell r="F320" t="str">
            <v>M08</v>
          </cell>
          <cell r="G320" t="str">
            <v>杉本龍平</v>
          </cell>
          <cell r="H320" t="str">
            <v>村田八日市</v>
          </cell>
          <cell r="I320" t="str">
            <v>男</v>
          </cell>
        </row>
        <row r="321">
          <cell r="F321" t="str">
            <v>M09</v>
          </cell>
          <cell r="G321" t="str">
            <v>西内友也</v>
          </cell>
          <cell r="H321" t="str">
            <v>村田八日市</v>
          </cell>
          <cell r="I321" t="str">
            <v>男</v>
          </cell>
        </row>
        <row r="322">
          <cell r="F322" t="str">
            <v>M10</v>
          </cell>
          <cell r="G322" t="str">
            <v>川上英二</v>
          </cell>
          <cell r="H322" t="str">
            <v>村田八日市</v>
          </cell>
          <cell r="I322" t="str">
            <v>男</v>
          </cell>
        </row>
        <row r="323">
          <cell r="F323" t="str">
            <v>M11</v>
          </cell>
          <cell r="G323" t="str">
            <v>泉谷純也</v>
          </cell>
          <cell r="H323" t="str">
            <v>村田八日市</v>
          </cell>
          <cell r="I323" t="str">
            <v>男</v>
          </cell>
        </row>
        <row r="324">
          <cell r="F324" t="str">
            <v>M12</v>
          </cell>
          <cell r="G324" t="str">
            <v>浅田隆昭</v>
          </cell>
          <cell r="H324" t="str">
            <v>村田八日市</v>
          </cell>
          <cell r="I324" t="str">
            <v>男</v>
          </cell>
        </row>
        <row r="325">
          <cell r="F325" t="str">
            <v>M13</v>
          </cell>
          <cell r="G325" t="str">
            <v>前田雅人</v>
          </cell>
          <cell r="H325" t="str">
            <v>村田八日市</v>
          </cell>
          <cell r="I325" t="str">
            <v>男</v>
          </cell>
        </row>
        <row r="326">
          <cell r="F326" t="str">
            <v>M14</v>
          </cell>
          <cell r="G326" t="str">
            <v>土田典人</v>
          </cell>
          <cell r="H326" t="str">
            <v>村田八日市</v>
          </cell>
          <cell r="I326" t="str">
            <v>男</v>
          </cell>
        </row>
        <row r="327">
          <cell r="F327" t="str">
            <v>M15</v>
          </cell>
          <cell r="G327" t="str">
            <v>二ツ井裕也</v>
          </cell>
          <cell r="H327" t="str">
            <v>村田八日市</v>
          </cell>
          <cell r="I327" t="str">
            <v>男</v>
          </cell>
        </row>
        <row r="328">
          <cell r="F328" t="str">
            <v>M16</v>
          </cell>
          <cell r="G328" t="str">
            <v>森永洋介</v>
          </cell>
          <cell r="H328" t="str">
            <v>村田八日市</v>
          </cell>
          <cell r="I328" t="str">
            <v>男</v>
          </cell>
        </row>
        <row r="329">
          <cell r="F329" t="str">
            <v>M17</v>
          </cell>
          <cell r="G329" t="str">
            <v>冨田哲弥</v>
          </cell>
          <cell r="H329" t="str">
            <v>村田八日市</v>
          </cell>
          <cell r="I329" t="str">
            <v>男</v>
          </cell>
        </row>
        <row r="330">
          <cell r="F330" t="str">
            <v>M18</v>
          </cell>
          <cell r="G330" t="str">
            <v>並河康訓</v>
          </cell>
          <cell r="H330" t="str">
            <v>村田八日市</v>
          </cell>
          <cell r="I330" t="str">
            <v>男</v>
          </cell>
        </row>
        <row r="331">
          <cell r="F331" t="str">
            <v>M19</v>
          </cell>
          <cell r="G331" t="str">
            <v>名田一茂</v>
          </cell>
          <cell r="H331" t="str">
            <v>村田八日市</v>
          </cell>
          <cell r="I331" t="str">
            <v>男</v>
          </cell>
        </row>
        <row r="332">
          <cell r="F332" t="str">
            <v>M20</v>
          </cell>
          <cell r="G332" t="str">
            <v>辰巳悟朗</v>
          </cell>
          <cell r="H332" t="str">
            <v>村田八日市</v>
          </cell>
          <cell r="I332" t="str">
            <v>男</v>
          </cell>
        </row>
        <row r="333">
          <cell r="F333" t="str">
            <v>M21</v>
          </cell>
          <cell r="G333" t="str">
            <v>河野晶子</v>
          </cell>
          <cell r="H333" t="str">
            <v>村田八日市</v>
          </cell>
          <cell r="I333" t="str">
            <v>女</v>
          </cell>
        </row>
        <row r="334">
          <cell r="F334" t="str">
            <v>M22</v>
          </cell>
          <cell r="G334" t="str">
            <v>森田恵美</v>
          </cell>
          <cell r="H334" t="str">
            <v>村田八日市</v>
          </cell>
          <cell r="I334" t="str">
            <v>女</v>
          </cell>
        </row>
        <row r="335">
          <cell r="F335" t="str">
            <v>M23</v>
          </cell>
          <cell r="G335" t="str">
            <v>西澤友紀</v>
          </cell>
          <cell r="H335" t="str">
            <v>村田八日市</v>
          </cell>
          <cell r="I335" t="str">
            <v>女</v>
          </cell>
        </row>
        <row r="336">
          <cell r="F336" t="str">
            <v>M24</v>
          </cell>
          <cell r="G336" t="str">
            <v>速水直美</v>
          </cell>
          <cell r="H336" t="str">
            <v>村田八日市</v>
          </cell>
          <cell r="I336" t="str">
            <v>女</v>
          </cell>
        </row>
        <row r="337">
          <cell r="F337" t="str">
            <v>M25</v>
          </cell>
          <cell r="G337" t="str">
            <v>多田麻実</v>
          </cell>
          <cell r="H337" t="str">
            <v>村田八日市</v>
          </cell>
          <cell r="I337" t="str">
            <v>女</v>
          </cell>
        </row>
        <row r="338">
          <cell r="F338" t="str">
            <v>M26</v>
          </cell>
          <cell r="G338" t="str">
            <v>中村純子</v>
          </cell>
          <cell r="H338" t="str">
            <v>村田八日市</v>
          </cell>
          <cell r="I338" t="str">
            <v>女</v>
          </cell>
        </row>
        <row r="339">
          <cell r="F339" t="str">
            <v>M27</v>
          </cell>
          <cell r="G339" t="str">
            <v>堀田明子</v>
          </cell>
          <cell r="H339" t="str">
            <v>村田八日市</v>
          </cell>
          <cell r="I339" t="str">
            <v>女</v>
          </cell>
        </row>
        <row r="340">
          <cell r="F340" t="str">
            <v>M28</v>
          </cell>
          <cell r="G340" t="str">
            <v>岡川恭子</v>
          </cell>
          <cell r="H340" t="str">
            <v>村田八日市</v>
          </cell>
          <cell r="I340" t="str">
            <v>女</v>
          </cell>
        </row>
        <row r="341">
          <cell r="F341" t="str">
            <v>M29</v>
          </cell>
          <cell r="G341" t="str">
            <v>富田さおり</v>
          </cell>
          <cell r="H341" t="str">
            <v>村田八日市</v>
          </cell>
          <cell r="I341" t="str">
            <v>女</v>
          </cell>
        </row>
        <row r="342">
          <cell r="F342" t="str">
            <v>M30</v>
          </cell>
          <cell r="G342" t="str">
            <v>大脇和世</v>
          </cell>
          <cell r="H342" t="str">
            <v>村田八日市</v>
          </cell>
          <cell r="I342" t="str">
            <v>女</v>
          </cell>
        </row>
        <row r="343">
          <cell r="F343" t="str">
            <v>M31</v>
          </cell>
          <cell r="G343" t="str">
            <v>後藤圭介</v>
          </cell>
          <cell r="H343" t="str">
            <v>村田八日市</v>
          </cell>
          <cell r="I343" t="str">
            <v>男</v>
          </cell>
        </row>
        <row r="344">
          <cell r="F344" t="str">
            <v>M32</v>
          </cell>
          <cell r="G344" t="str">
            <v>長谷川晃平</v>
          </cell>
          <cell r="H344" t="str">
            <v>村田八日市</v>
          </cell>
          <cell r="I344" t="str">
            <v>男</v>
          </cell>
        </row>
        <row r="345">
          <cell r="F345" t="str">
            <v>M33</v>
          </cell>
          <cell r="G345" t="str">
            <v>原田真稔</v>
          </cell>
          <cell r="H345" t="str">
            <v>村田八日市</v>
          </cell>
          <cell r="I345" t="str">
            <v>男</v>
          </cell>
        </row>
        <row r="346">
          <cell r="F346" t="str">
            <v>M34</v>
          </cell>
          <cell r="G346" t="str">
            <v>池内伸介</v>
          </cell>
          <cell r="H346" t="str">
            <v>村田八日市</v>
          </cell>
          <cell r="I346" t="str">
            <v>男</v>
          </cell>
        </row>
        <row r="347">
          <cell r="F347" t="str">
            <v>M35</v>
          </cell>
          <cell r="G347" t="str">
            <v>藤田彰</v>
          </cell>
          <cell r="H347" t="str">
            <v>村田八日市</v>
          </cell>
          <cell r="I347" t="str">
            <v>男</v>
          </cell>
        </row>
        <row r="348">
          <cell r="F348" t="str">
            <v>M36</v>
          </cell>
          <cell r="G348" t="str">
            <v>佐用康啓</v>
          </cell>
          <cell r="H348" t="str">
            <v>村田八日市</v>
          </cell>
          <cell r="I348" t="str">
            <v>男</v>
          </cell>
        </row>
        <row r="349">
          <cell r="F349" t="str">
            <v>M37</v>
          </cell>
          <cell r="G349" t="str">
            <v>岩田光央</v>
          </cell>
          <cell r="H349" t="str">
            <v>村田八日市</v>
          </cell>
          <cell r="I349" t="str">
            <v>男</v>
          </cell>
        </row>
        <row r="350">
          <cell r="F350" t="str">
            <v>M38</v>
          </cell>
          <cell r="G350" t="str">
            <v>月森 大</v>
          </cell>
          <cell r="H350" t="str">
            <v>村田八日市</v>
          </cell>
          <cell r="I350" t="str">
            <v>男</v>
          </cell>
        </row>
        <row r="351">
          <cell r="F351" t="str">
            <v>M39</v>
          </cell>
          <cell r="G351" t="str">
            <v>三神秀嗣</v>
          </cell>
          <cell r="H351" t="str">
            <v>村田八日市</v>
          </cell>
          <cell r="I351" t="str">
            <v>男</v>
          </cell>
        </row>
        <row r="352">
          <cell r="F352" t="str">
            <v>M40</v>
          </cell>
          <cell r="G352" t="str">
            <v>佐藤庸子</v>
          </cell>
          <cell r="H352" t="str">
            <v>村田八日市</v>
          </cell>
          <cell r="I352" t="str">
            <v>女</v>
          </cell>
        </row>
        <row r="353">
          <cell r="F353" t="str">
            <v>M41</v>
          </cell>
          <cell r="G353" t="str">
            <v>遠崎大樹</v>
          </cell>
          <cell r="H353" t="str">
            <v>村田八日市</v>
          </cell>
          <cell r="I353" t="str">
            <v>男</v>
          </cell>
        </row>
        <row r="354">
          <cell r="F354" t="str">
            <v>M42</v>
          </cell>
          <cell r="G354" t="str">
            <v>村田朋子</v>
          </cell>
          <cell r="H354" t="str">
            <v>村田八日市</v>
          </cell>
          <cell r="I354" t="str">
            <v>女</v>
          </cell>
        </row>
        <row r="355">
          <cell r="F355" t="str">
            <v>M43</v>
          </cell>
          <cell r="G355" t="str">
            <v>杉山あずさ</v>
          </cell>
          <cell r="H355" t="str">
            <v>村田八日市</v>
          </cell>
          <cell r="I355" t="str">
            <v>女</v>
          </cell>
        </row>
        <row r="356">
          <cell r="F356" t="str">
            <v>M44</v>
          </cell>
          <cell r="G356" t="str">
            <v>西村文代</v>
          </cell>
          <cell r="H356" t="str">
            <v>村田八日市</v>
          </cell>
          <cell r="I356" t="str">
            <v>女</v>
          </cell>
        </row>
        <row r="357">
          <cell r="F357" t="str">
            <v>M45</v>
          </cell>
          <cell r="G357" t="str">
            <v>村田彩子</v>
          </cell>
          <cell r="H357" t="str">
            <v>村田八日市</v>
          </cell>
          <cell r="I357" t="str">
            <v>女</v>
          </cell>
        </row>
        <row r="358">
          <cell r="F358" t="str">
            <v>M46</v>
          </cell>
          <cell r="G358" t="str">
            <v>村川庸子</v>
          </cell>
          <cell r="H358" t="str">
            <v>村田八日市</v>
          </cell>
          <cell r="I358" t="str">
            <v>女</v>
          </cell>
        </row>
        <row r="359">
          <cell r="F359" t="str">
            <v>M47</v>
          </cell>
          <cell r="G359" t="str">
            <v>藤井洋平</v>
          </cell>
          <cell r="H359" t="str">
            <v>村田八日市</v>
          </cell>
          <cell r="I359" t="str">
            <v>男</v>
          </cell>
        </row>
        <row r="360">
          <cell r="F360" t="str">
            <v>M48</v>
          </cell>
          <cell r="G360" t="str">
            <v>田淵敏史</v>
          </cell>
          <cell r="H360" t="str">
            <v>村田八日市</v>
          </cell>
          <cell r="I360" t="str">
            <v>男</v>
          </cell>
        </row>
        <row r="361">
          <cell r="F361" t="str">
            <v>M49</v>
          </cell>
          <cell r="G361" t="str">
            <v>穐山  航</v>
          </cell>
          <cell r="H361" t="str">
            <v>村田八日市</v>
          </cell>
          <cell r="I361" t="str">
            <v>男</v>
          </cell>
        </row>
        <row r="362">
          <cell r="F362" t="str">
            <v>M50</v>
          </cell>
          <cell r="G362" t="str">
            <v>西村国太郎</v>
          </cell>
          <cell r="H362" t="str">
            <v>村田八日市</v>
          </cell>
          <cell r="I362" t="str">
            <v>男</v>
          </cell>
        </row>
        <row r="363">
          <cell r="F363" t="str">
            <v>M52</v>
          </cell>
        </row>
        <row r="373">
          <cell r="I373" t="str">
            <v/>
          </cell>
        </row>
        <row r="374">
          <cell r="G374" t="str">
            <v>東近江市民</v>
          </cell>
          <cell r="H374" t="str">
            <v>東近江市民率</v>
          </cell>
        </row>
        <row r="375">
          <cell r="G375">
            <v>4</v>
          </cell>
          <cell r="H375">
            <v>0.16</v>
          </cell>
        </row>
        <row r="377">
          <cell r="G377" t="str">
            <v>湖東プラチナ</v>
          </cell>
        </row>
        <row r="378">
          <cell r="F378" t="str">
            <v>P01</v>
          </cell>
          <cell r="G378" t="str">
            <v>大林久</v>
          </cell>
          <cell r="H378" t="str">
            <v>湖東プラチナ</v>
          </cell>
          <cell r="I378" t="str">
            <v>男</v>
          </cell>
        </row>
        <row r="379">
          <cell r="F379" t="str">
            <v>P02</v>
          </cell>
          <cell r="G379" t="str">
            <v>高田洋治</v>
          </cell>
          <cell r="H379" t="str">
            <v>湖東プラチナ</v>
          </cell>
          <cell r="I379" t="str">
            <v>男</v>
          </cell>
        </row>
        <row r="380">
          <cell r="F380" t="str">
            <v>P03</v>
          </cell>
          <cell r="G380" t="str">
            <v>中野 潤</v>
          </cell>
          <cell r="H380" t="str">
            <v>湖東プラチナ</v>
          </cell>
          <cell r="I380" t="str">
            <v>男</v>
          </cell>
        </row>
        <row r="381">
          <cell r="F381" t="str">
            <v>P04</v>
          </cell>
          <cell r="G381" t="str">
            <v>中野哲也</v>
          </cell>
          <cell r="H381" t="str">
            <v>湖東プラチナ</v>
          </cell>
          <cell r="I381" t="str">
            <v>男</v>
          </cell>
        </row>
        <row r="382">
          <cell r="F382" t="str">
            <v>P05</v>
          </cell>
          <cell r="G382" t="str">
            <v>堀江孝信</v>
          </cell>
          <cell r="H382" t="str">
            <v>湖東プラチナ</v>
          </cell>
          <cell r="I382" t="str">
            <v>男</v>
          </cell>
        </row>
        <row r="383">
          <cell r="F383" t="str">
            <v>P06</v>
          </cell>
          <cell r="G383" t="str">
            <v>羽田昭夫</v>
          </cell>
          <cell r="H383" t="str">
            <v>湖東プラチナ</v>
          </cell>
          <cell r="I383" t="str">
            <v>男</v>
          </cell>
        </row>
        <row r="384">
          <cell r="F384" t="str">
            <v>P07</v>
          </cell>
          <cell r="G384" t="str">
            <v>樋山達哉</v>
          </cell>
          <cell r="H384" t="str">
            <v>湖東プラチナ</v>
          </cell>
          <cell r="I384" t="str">
            <v>男</v>
          </cell>
        </row>
        <row r="385">
          <cell r="F385" t="str">
            <v>P08</v>
          </cell>
          <cell r="G385" t="str">
            <v>藤本昌彦</v>
          </cell>
          <cell r="H385" t="str">
            <v>湖東プラチナ</v>
          </cell>
          <cell r="I385" t="str">
            <v>男</v>
          </cell>
        </row>
        <row r="386">
          <cell r="F386" t="str">
            <v>P09</v>
          </cell>
          <cell r="G386" t="str">
            <v>安田和彦</v>
          </cell>
          <cell r="H386" t="str">
            <v>湖東プラチナ</v>
          </cell>
          <cell r="I386" t="str">
            <v>男</v>
          </cell>
        </row>
        <row r="387">
          <cell r="F387" t="str">
            <v>P10</v>
          </cell>
          <cell r="G387" t="str">
            <v>吉田知司</v>
          </cell>
          <cell r="H387" t="str">
            <v>湖東プラチナ</v>
          </cell>
          <cell r="I387" t="str">
            <v>男</v>
          </cell>
        </row>
        <row r="388">
          <cell r="F388" t="str">
            <v>P11</v>
          </cell>
          <cell r="G388" t="str">
            <v>山田直八</v>
          </cell>
          <cell r="H388" t="str">
            <v>湖東プラチナ</v>
          </cell>
          <cell r="I388" t="str">
            <v>男</v>
          </cell>
        </row>
        <row r="389">
          <cell r="F389" t="str">
            <v>P12</v>
          </cell>
          <cell r="G389" t="str">
            <v>新屋正男</v>
          </cell>
          <cell r="H389" t="str">
            <v>湖東プラチナ</v>
          </cell>
          <cell r="I389" t="str">
            <v>男</v>
          </cell>
        </row>
        <row r="390">
          <cell r="F390" t="str">
            <v>P13</v>
          </cell>
          <cell r="G390" t="str">
            <v>青木保憲</v>
          </cell>
          <cell r="H390" t="str">
            <v>湖東プラチナ</v>
          </cell>
          <cell r="I390" t="str">
            <v>男</v>
          </cell>
        </row>
        <row r="391">
          <cell r="F391" t="str">
            <v>P14</v>
          </cell>
          <cell r="G391" t="str">
            <v>谷口一男</v>
          </cell>
          <cell r="H391" t="str">
            <v>湖東プラチナ</v>
          </cell>
          <cell r="I391" t="str">
            <v>男</v>
          </cell>
        </row>
        <row r="392">
          <cell r="F392" t="str">
            <v>P15</v>
          </cell>
          <cell r="G392" t="str">
            <v>飯塚アイ子</v>
          </cell>
          <cell r="H392" t="str">
            <v>湖東プラチナ</v>
          </cell>
          <cell r="I392" t="str">
            <v>女</v>
          </cell>
        </row>
        <row r="393">
          <cell r="F393" t="str">
            <v>P16</v>
          </cell>
          <cell r="G393" t="str">
            <v>大橋富子</v>
          </cell>
          <cell r="H393" t="str">
            <v>湖東プラチナ</v>
          </cell>
          <cell r="I393" t="str">
            <v>女</v>
          </cell>
        </row>
        <row r="394">
          <cell r="F394" t="str">
            <v>P17</v>
          </cell>
          <cell r="G394" t="str">
            <v>北川美由紀</v>
          </cell>
          <cell r="H394" t="str">
            <v>湖東プラチナ</v>
          </cell>
          <cell r="I394" t="str">
            <v>女</v>
          </cell>
        </row>
        <row r="395">
          <cell r="F395" t="str">
            <v>P18</v>
          </cell>
          <cell r="G395" t="str">
            <v>澤井恵子</v>
          </cell>
          <cell r="H395" t="str">
            <v>湖東プラチナ</v>
          </cell>
          <cell r="I395" t="str">
            <v>女</v>
          </cell>
        </row>
        <row r="396">
          <cell r="F396" t="str">
            <v>P19</v>
          </cell>
          <cell r="G396" t="str">
            <v>平野志津子</v>
          </cell>
          <cell r="H396" t="str">
            <v>湖東プラチナ</v>
          </cell>
          <cell r="I396" t="str">
            <v>女</v>
          </cell>
        </row>
        <row r="397">
          <cell r="F397" t="str">
            <v>P20</v>
          </cell>
          <cell r="G397" t="str">
            <v>堀部品子</v>
          </cell>
          <cell r="H397" t="str">
            <v>湖東プラチナ</v>
          </cell>
          <cell r="I397" t="str">
            <v>女</v>
          </cell>
        </row>
        <row r="398">
          <cell r="F398" t="str">
            <v>P21</v>
          </cell>
          <cell r="G398" t="str">
            <v>森谷洋子</v>
          </cell>
          <cell r="H398" t="str">
            <v>湖東プラチナ</v>
          </cell>
          <cell r="I398" t="str">
            <v>女</v>
          </cell>
        </row>
        <row r="399">
          <cell r="F399" t="str">
            <v>P22</v>
          </cell>
          <cell r="G399" t="str">
            <v>川勝豊子</v>
          </cell>
          <cell r="H399" t="str">
            <v>湖東プラチナ</v>
          </cell>
          <cell r="I399" t="str">
            <v>女</v>
          </cell>
        </row>
        <row r="400">
          <cell r="F400" t="str">
            <v>P23</v>
          </cell>
          <cell r="G400" t="str">
            <v>田邉俊子</v>
          </cell>
          <cell r="H400" t="str">
            <v>湖東プラチナ</v>
          </cell>
          <cell r="I400" t="str">
            <v>女</v>
          </cell>
        </row>
        <row r="401">
          <cell r="F401" t="str">
            <v>P24</v>
          </cell>
          <cell r="G401" t="str">
            <v>松田順子</v>
          </cell>
          <cell r="H401" t="str">
            <v>湖東プラチナ</v>
          </cell>
          <cell r="I401" t="str">
            <v>女</v>
          </cell>
        </row>
        <row r="402">
          <cell r="F402" t="str">
            <v>P25</v>
          </cell>
          <cell r="G402" t="str">
            <v>本池清子</v>
          </cell>
          <cell r="H402" t="str">
            <v>湖東プラチナ</v>
          </cell>
          <cell r="I402" t="str">
            <v>女</v>
          </cell>
        </row>
        <row r="403">
          <cell r="F403" t="str">
            <v>P26</v>
          </cell>
          <cell r="G403" t="str">
            <v>山田晶枝</v>
          </cell>
          <cell r="H403" t="str">
            <v>湖東プラチナ</v>
          </cell>
          <cell r="I403" t="str">
            <v>女</v>
          </cell>
        </row>
        <row r="404">
          <cell r="F404" t="str">
            <v>P27</v>
          </cell>
          <cell r="G404" t="str">
            <v>前田征人</v>
          </cell>
          <cell r="H404" t="str">
            <v>湖東プラチナ</v>
          </cell>
          <cell r="I404" t="str">
            <v>男</v>
          </cell>
        </row>
        <row r="405">
          <cell r="F405" t="str">
            <v>P28</v>
          </cell>
          <cell r="G405" t="str">
            <v>鶴田 進</v>
          </cell>
          <cell r="H405" t="str">
            <v>湖東プラチナ</v>
          </cell>
          <cell r="I405" t="str">
            <v>男</v>
          </cell>
        </row>
        <row r="406">
          <cell r="F406" t="str">
            <v>P29</v>
          </cell>
          <cell r="G406" t="str">
            <v>前田喜久子</v>
          </cell>
          <cell r="H406" t="str">
            <v>湖東プラチナ</v>
          </cell>
          <cell r="I406" t="str">
            <v>女</v>
          </cell>
        </row>
        <row r="407">
          <cell r="F407" t="str">
            <v>P30</v>
          </cell>
          <cell r="G407" t="str">
            <v>岡本直美</v>
          </cell>
          <cell r="H407" t="str">
            <v>湖東プラチナ</v>
          </cell>
          <cell r="I407" t="str">
            <v>女</v>
          </cell>
        </row>
        <row r="408">
          <cell r="F408" t="str">
            <v>P31</v>
          </cell>
          <cell r="G408" t="str">
            <v>苗村裕子</v>
          </cell>
          <cell r="H408" t="str">
            <v>湖東プラチナ</v>
          </cell>
          <cell r="I408" t="str">
            <v>女</v>
          </cell>
        </row>
        <row r="409">
          <cell r="F409" t="str">
            <v>P32</v>
          </cell>
          <cell r="G409" t="str">
            <v>五十嵐英毅</v>
          </cell>
          <cell r="H409" t="str">
            <v>湖東プラチナ</v>
          </cell>
          <cell r="I409" t="str">
            <v>男</v>
          </cell>
        </row>
        <row r="419">
          <cell r="H419" t="str">
            <v>東近江市民</v>
          </cell>
          <cell r="I419" t="str">
            <v>東近江市民率</v>
          </cell>
        </row>
        <row r="420">
          <cell r="H420">
            <v>5</v>
          </cell>
          <cell r="I420">
            <v>0.25</v>
          </cell>
        </row>
        <row r="421">
          <cell r="F421">
            <v>0</v>
          </cell>
        </row>
        <row r="422">
          <cell r="F422">
            <v>0</v>
          </cell>
          <cell r="G422" t="str">
            <v>サプライズ</v>
          </cell>
        </row>
        <row r="423">
          <cell r="F423" t="str">
            <v>S01</v>
          </cell>
          <cell r="G423" t="str">
            <v>宇尾数行</v>
          </cell>
          <cell r="H423" t="str">
            <v>サプライズ</v>
          </cell>
          <cell r="I423" t="str">
            <v>男</v>
          </cell>
        </row>
        <row r="424">
          <cell r="F424" t="str">
            <v>S02</v>
          </cell>
          <cell r="G424" t="str">
            <v>小倉俊郎</v>
          </cell>
          <cell r="H424" t="str">
            <v>サプライズ</v>
          </cell>
          <cell r="I424" t="str">
            <v>男</v>
          </cell>
        </row>
        <row r="425">
          <cell r="F425" t="str">
            <v>S03</v>
          </cell>
          <cell r="G425" t="str">
            <v>梅田 </v>
          </cell>
          <cell r="H425" t="str">
            <v>サプライズ</v>
          </cell>
          <cell r="I425" t="str">
            <v>男</v>
          </cell>
        </row>
        <row r="426">
          <cell r="F426" t="str">
            <v>S04</v>
          </cell>
          <cell r="G426" t="str">
            <v>北野智尋</v>
          </cell>
          <cell r="H426" t="str">
            <v>サプライズ</v>
          </cell>
          <cell r="I426" t="str">
            <v>男</v>
          </cell>
        </row>
        <row r="427">
          <cell r="F427" t="str">
            <v>S05</v>
          </cell>
          <cell r="G427" t="str">
            <v>木森厚志</v>
          </cell>
          <cell r="H427" t="str">
            <v>サプライズ</v>
          </cell>
          <cell r="I427" t="str">
            <v>男</v>
          </cell>
        </row>
        <row r="428">
          <cell r="F428" t="str">
            <v>S06</v>
          </cell>
          <cell r="G428" t="str">
            <v>田中宏樹</v>
          </cell>
          <cell r="H428" t="str">
            <v>サプライズ</v>
          </cell>
          <cell r="I428" t="str">
            <v>男</v>
          </cell>
        </row>
        <row r="429">
          <cell r="F429" t="str">
            <v>S07</v>
          </cell>
          <cell r="G429" t="str">
            <v>坪田敏裕</v>
          </cell>
          <cell r="H429" t="str">
            <v>サプライズ</v>
          </cell>
          <cell r="I429" t="str">
            <v>男</v>
          </cell>
        </row>
        <row r="430">
          <cell r="F430" t="str">
            <v>S08</v>
          </cell>
          <cell r="G430" t="str">
            <v>坂口直也</v>
          </cell>
          <cell r="H430" t="str">
            <v>サプライズ</v>
          </cell>
          <cell r="I430" t="str">
            <v>男</v>
          </cell>
        </row>
        <row r="431">
          <cell r="F431" t="str">
            <v>S09</v>
          </cell>
          <cell r="G431" t="str">
            <v>生岩寛史</v>
          </cell>
          <cell r="H431" t="str">
            <v>サプライズ</v>
          </cell>
          <cell r="I431" t="str">
            <v>男</v>
          </cell>
        </row>
        <row r="432">
          <cell r="F432" t="str">
            <v>S10</v>
          </cell>
          <cell r="G432" t="str">
            <v>濱田 毅</v>
          </cell>
          <cell r="H432" t="str">
            <v>サプライズ</v>
          </cell>
          <cell r="I432" t="str">
            <v>男</v>
          </cell>
        </row>
        <row r="433">
          <cell r="F433" t="str">
            <v>S11</v>
          </cell>
          <cell r="G433" t="str">
            <v>別宮敏朗</v>
          </cell>
          <cell r="H433" t="str">
            <v>サプライズ</v>
          </cell>
          <cell r="I433" t="str">
            <v>男</v>
          </cell>
        </row>
        <row r="434">
          <cell r="F434" t="str">
            <v>S12</v>
          </cell>
          <cell r="G434" t="str">
            <v>松田憲次</v>
          </cell>
          <cell r="H434" t="str">
            <v>サプライズ</v>
          </cell>
          <cell r="I434" t="str">
            <v>男</v>
          </cell>
        </row>
        <row r="435">
          <cell r="F435" t="str">
            <v>S13</v>
          </cell>
          <cell r="G435" t="str">
            <v>宇尾 翼</v>
          </cell>
          <cell r="H435" t="str">
            <v>サプライズ</v>
          </cell>
          <cell r="I435" t="str">
            <v>男</v>
          </cell>
        </row>
        <row r="436">
          <cell r="F436" t="str">
            <v>S14</v>
          </cell>
          <cell r="G436" t="str">
            <v>本田健一</v>
          </cell>
          <cell r="H436" t="str">
            <v>サプライズ</v>
          </cell>
          <cell r="I436" t="str">
            <v>男</v>
          </cell>
        </row>
        <row r="437">
          <cell r="F437" t="str">
            <v>S15</v>
          </cell>
          <cell r="G437" t="str">
            <v>上原義弘</v>
          </cell>
          <cell r="H437" t="str">
            <v>サプライズ</v>
          </cell>
          <cell r="I437" t="str">
            <v>男</v>
          </cell>
        </row>
        <row r="438">
          <cell r="F438" t="str">
            <v>S16</v>
          </cell>
          <cell r="G438" t="str">
            <v>梅田陽子</v>
          </cell>
          <cell r="H438" t="str">
            <v>サプライズ</v>
          </cell>
          <cell r="I438" t="str">
            <v>女</v>
          </cell>
        </row>
        <row r="439">
          <cell r="F439" t="str">
            <v>S17</v>
          </cell>
          <cell r="G439" t="str">
            <v>鈴木春美</v>
          </cell>
          <cell r="H439" t="str">
            <v>サプライズ</v>
          </cell>
          <cell r="I439" t="str">
            <v>女</v>
          </cell>
        </row>
        <row r="440">
          <cell r="F440" t="str">
            <v>S18</v>
          </cell>
          <cell r="G440" t="str">
            <v>川端文子</v>
          </cell>
          <cell r="H440" t="str">
            <v>サプライズ</v>
          </cell>
          <cell r="I440" t="str">
            <v>女</v>
          </cell>
        </row>
        <row r="441">
          <cell r="F441" t="str">
            <v>S19</v>
          </cell>
          <cell r="G441" t="str">
            <v>更家真佐子</v>
          </cell>
          <cell r="H441" t="str">
            <v>サプライズ</v>
          </cell>
          <cell r="I441" t="str">
            <v>女</v>
          </cell>
        </row>
        <row r="442">
          <cell r="F442" t="str">
            <v>S20</v>
          </cell>
          <cell r="G442" t="str">
            <v>田中由紀</v>
          </cell>
          <cell r="H442" t="str">
            <v>サプライズ</v>
          </cell>
          <cell r="I442" t="str">
            <v>女</v>
          </cell>
        </row>
        <row r="452">
          <cell r="G452" t="str">
            <v>東近江市民</v>
          </cell>
          <cell r="H452" t="str">
            <v>東近江市民率</v>
          </cell>
        </row>
        <row r="453">
          <cell r="G453">
            <v>0</v>
          </cell>
          <cell r="H453">
            <v>0</v>
          </cell>
        </row>
        <row r="454">
          <cell r="H454" t="str">
            <v>正式名称</v>
          </cell>
        </row>
        <row r="455">
          <cell r="F455" t="str">
            <v>T01</v>
          </cell>
          <cell r="G455" t="str">
            <v>野村良平</v>
          </cell>
          <cell r="H455" t="str">
            <v>TDC</v>
          </cell>
          <cell r="I455" t="str">
            <v>男</v>
          </cell>
        </row>
        <row r="456">
          <cell r="F456" t="str">
            <v>T02</v>
          </cell>
          <cell r="G456" t="str">
            <v>鹿野雄大</v>
          </cell>
          <cell r="H456" t="str">
            <v>TDC</v>
          </cell>
          <cell r="I456" t="str">
            <v>男</v>
          </cell>
        </row>
        <row r="457">
          <cell r="F457" t="str">
            <v>T03</v>
          </cell>
          <cell r="G457" t="str">
            <v>谷口 猛</v>
          </cell>
          <cell r="H457" t="str">
            <v>TDC</v>
          </cell>
          <cell r="I457" t="str">
            <v>男</v>
          </cell>
        </row>
        <row r="458">
          <cell r="F458" t="str">
            <v>T04</v>
          </cell>
          <cell r="G458" t="str">
            <v>上津慶和</v>
          </cell>
          <cell r="H458" t="str">
            <v>TDC</v>
          </cell>
          <cell r="I458" t="str">
            <v>男</v>
          </cell>
        </row>
        <row r="459">
          <cell r="F459" t="str">
            <v>T05</v>
          </cell>
          <cell r="G459" t="str">
            <v>松本遼太郎</v>
          </cell>
          <cell r="H459" t="str">
            <v>TDC</v>
          </cell>
          <cell r="I459" t="str">
            <v>男</v>
          </cell>
        </row>
        <row r="460">
          <cell r="F460" t="str">
            <v>T06</v>
          </cell>
          <cell r="G460" t="str">
            <v>吉居さつ紀</v>
          </cell>
          <cell r="H460" t="str">
            <v>TDC</v>
          </cell>
          <cell r="I460" t="str">
            <v>女</v>
          </cell>
        </row>
        <row r="461">
          <cell r="F461" t="str">
            <v>T07</v>
          </cell>
          <cell r="G461" t="str">
            <v>北川　円香</v>
          </cell>
          <cell r="H461" t="str">
            <v>TDC</v>
          </cell>
          <cell r="I461" t="str">
            <v>女</v>
          </cell>
        </row>
        <row r="462">
          <cell r="F462" t="str">
            <v>T08</v>
          </cell>
          <cell r="G462" t="str">
            <v>池田まき</v>
          </cell>
          <cell r="H462" t="str">
            <v>TDC</v>
          </cell>
          <cell r="I462" t="str">
            <v>女</v>
          </cell>
        </row>
        <row r="463">
          <cell r="F463" t="str">
            <v>T09</v>
          </cell>
          <cell r="G463" t="str">
            <v>前川美恵</v>
          </cell>
          <cell r="H463" t="str">
            <v>TDC</v>
          </cell>
          <cell r="I463" t="str">
            <v>女</v>
          </cell>
        </row>
        <row r="464">
          <cell r="F464" t="str">
            <v>T10</v>
          </cell>
          <cell r="G464" t="str">
            <v>草野菜摘</v>
          </cell>
          <cell r="H464" t="str">
            <v>TDC</v>
          </cell>
          <cell r="I464" t="str">
            <v>女</v>
          </cell>
        </row>
        <row r="465">
          <cell r="F465" t="str">
            <v>T11</v>
          </cell>
          <cell r="G465" t="str">
            <v>高橋和也</v>
          </cell>
          <cell r="H465" t="str">
            <v>TDC</v>
          </cell>
          <cell r="I465" t="str">
            <v>男</v>
          </cell>
        </row>
        <row r="466">
          <cell r="F466" t="str">
            <v>T12</v>
          </cell>
          <cell r="G466" t="str">
            <v>川下洋平</v>
          </cell>
          <cell r="H466" t="str">
            <v>TDC</v>
          </cell>
          <cell r="I466" t="str">
            <v>男</v>
          </cell>
        </row>
        <row r="467">
          <cell r="F467" t="str">
            <v>T13</v>
          </cell>
          <cell r="G467" t="str">
            <v>上原義弘</v>
          </cell>
          <cell r="H467" t="str">
            <v>TDC</v>
          </cell>
          <cell r="I467" t="str">
            <v>男</v>
          </cell>
        </row>
        <row r="468">
          <cell r="F468" t="str">
            <v>T14</v>
          </cell>
          <cell r="G468" t="str">
            <v>東山 博</v>
          </cell>
          <cell r="H468" t="str">
            <v>TDC</v>
          </cell>
          <cell r="I468" t="str">
            <v>男</v>
          </cell>
        </row>
        <row r="469">
          <cell r="F469" t="str">
            <v>T15</v>
          </cell>
          <cell r="G469" t="str">
            <v>中尾 巧</v>
          </cell>
          <cell r="H469" t="str">
            <v>TDC</v>
          </cell>
          <cell r="I469" t="str">
            <v>男</v>
          </cell>
        </row>
        <row r="480">
          <cell r="G480" t="str">
            <v>東近江市民</v>
          </cell>
          <cell r="H480" t="str">
            <v>東近江市民率</v>
          </cell>
        </row>
        <row r="481">
          <cell r="F481">
            <v>0</v>
          </cell>
          <cell r="G481">
            <v>5</v>
          </cell>
          <cell r="H481">
            <v>0.13157894736842105</v>
          </cell>
        </row>
        <row r="482">
          <cell r="F482" t="str">
            <v>u01</v>
          </cell>
          <cell r="G482" t="str">
            <v>池上浩幸</v>
          </cell>
          <cell r="H482" t="str">
            <v>うさぎとかめの集い</v>
          </cell>
          <cell r="I482" t="str">
            <v>男</v>
          </cell>
        </row>
        <row r="483">
          <cell r="F483" t="str">
            <v>u02</v>
          </cell>
          <cell r="G483" t="str">
            <v>石井正俊</v>
          </cell>
          <cell r="H483" t="str">
            <v>うさぎとかめの集い</v>
          </cell>
          <cell r="I483" t="str">
            <v>男</v>
          </cell>
        </row>
        <row r="484">
          <cell r="F484" t="str">
            <v>u03</v>
          </cell>
          <cell r="G484" t="str">
            <v>一色 翼</v>
          </cell>
          <cell r="H484" t="str">
            <v>うさぎとかめの集い</v>
          </cell>
          <cell r="I484" t="str">
            <v>男</v>
          </cell>
        </row>
        <row r="485">
          <cell r="F485" t="str">
            <v>u04</v>
          </cell>
          <cell r="G485" t="str">
            <v>漆原大介</v>
          </cell>
          <cell r="H485" t="str">
            <v>うさぎとかめの集い</v>
          </cell>
          <cell r="I485" t="str">
            <v>男</v>
          </cell>
        </row>
        <row r="486">
          <cell r="F486" t="str">
            <v>u05</v>
          </cell>
          <cell r="G486" t="str">
            <v>片岡一寿</v>
          </cell>
          <cell r="H486" t="str">
            <v>うさぎとかめの集い</v>
          </cell>
          <cell r="I486" t="str">
            <v>男</v>
          </cell>
        </row>
        <row r="487">
          <cell r="F487" t="str">
            <v>u06</v>
          </cell>
          <cell r="G487" t="str">
            <v>片岡  大</v>
          </cell>
          <cell r="H487" t="str">
            <v>うさぎとかめの集い</v>
          </cell>
          <cell r="I487" t="str">
            <v>男</v>
          </cell>
        </row>
        <row r="488">
          <cell r="F488" t="str">
            <v>u07</v>
          </cell>
          <cell r="G488" t="str">
            <v>金子雅也</v>
          </cell>
          <cell r="H488" t="str">
            <v>うさぎとかめの集い</v>
          </cell>
          <cell r="I488" t="str">
            <v>男</v>
          </cell>
        </row>
        <row r="489">
          <cell r="F489" t="str">
            <v>u08</v>
          </cell>
          <cell r="G489" t="str">
            <v>木下 進</v>
          </cell>
          <cell r="H489" t="str">
            <v>うさぎとかめの集い</v>
          </cell>
          <cell r="I489" t="str">
            <v>男</v>
          </cell>
        </row>
        <row r="490">
          <cell r="F490" t="str">
            <v>u09</v>
          </cell>
          <cell r="G490" t="str">
            <v>久保田勉</v>
          </cell>
          <cell r="H490" t="str">
            <v>うさぎとかめの集い</v>
          </cell>
          <cell r="I490" t="str">
            <v>男</v>
          </cell>
        </row>
        <row r="491">
          <cell r="F491" t="str">
            <v>u10</v>
          </cell>
          <cell r="G491" t="str">
            <v>小嶋凜太郎</v>
          </cell>
          <cell r="H491" t="str">
            <v>うさぎとかめの集い</v>
          </cell>
          <cell r="I491" t="str">
            <v>男</v>
          </cell>
        </row>
        <row r="492">
          <cell r="F492" t="str">
            <v>u11</v>
          </cell>
          <cell r="G492" t="str">
            <v>稙田優也</v>
          </cell>
          <cell r="H492" t="str">
            <v>うさぎとかめの集い</v>
          </cell>
          <cell r="I492" t="str">
            <v>男</v>
          </cell>
        </row>
        <row r="493">
          <cell r="F493" t="str">
            <v>u12</v>
          </cell>
          <cell r="G493" t="str">
            <v>末和也</v>
          </cell>
          <cell r="H493" t="str">
            <v>うさぎとかめの集い</v>
          </cell>
          <cell r="I493" t="str">
            <v>男</v>
          </cell>
        </row>
        <row r="494">
          <cell r="F494" t="str">
            <v>u13</v>
          </cell>
          <cell r="G494" t="str">
            <v>竹田圭佑</v>
          </cell>
          <cell r="H494" t="str">
            <v>うさぎとかめの集い</v>
          </cell>
          <cell r="I494" t="str">
            <v>男</v>
          </cell>
        </row>
        <row r="495">
          <cell r="F495" t="str">
            <v>u14</v>
          </cell>
          <cell r="G495" t="str">
            <v>中井夏樹</v>
          </cell>
          <cell r="H495" t="str">
            <v>うさぎとかめの集い</v>
          </cell>
          <cell r="I495" t="str">
            <v>男</v>
          </cell>
        </row>
        <row r="496">
          <cell r="F496" t="str">
            <v>u15</v>
          </cell>
          <cell r="G496" t="str">
            <v>永瀬卓夫</v>
          </cell>
          <cell r="H496" t="str">
            <v>うさぎとかめの集い</v>
          </cell>
          <cell r="I496" t="str">
            <v>男</v>
          </cell>
        </row>
        <row r="497">
          <cell r="F497" t="str">
            <v>u16</v>
          </cell>
          <cell r="G497" t="str">
            <v>倍田 武</v>
          </cell>
          <cell r="H497" t="str">
            <v>うさぎとかめの集い</v>
          </cell>
          <cell r="I497" t="str">
            <v>男</v>
          </cell>
        </row>
        <row r="498">
          <cell r="F498" t="str">
            <v>u17</v>
          </cell>
          <cell r="G498" t="str">
            <v>久田 彰</v>
          </cell>
          <cell r="H498" t="str">
            <v>うさぎとかめの集い</v>
          </cell>
          <cell r="I498" t="str">
            <v>男</v>
          </cell>
        </row>
        <row r="499">
          <cell r="F499" t="str">
            <v>u18</v>
          </cell>
          <cell r="G499" t="str">
            <v>山田智史</v>
          </cell>
          <cell r="H499" t="str">
            <v>うさぎとかめの集い</v>
          </cell>
          <cell r="I499" t="str">
            <v>男</v>
          </cell>
        </row>
        <row r="500">
          <cell r="F500" t="str">
            <v>u19</v>
          </cell>
          <cell r="G500" t="str">
            <v>山本昌紀</v>
          </cell>
          <cell r="H500" t="str">
            <v>うさぎとかめの集い</v>
          </cell>
          <cell r="I500" t="str">
            <v>男</v>
          </cell>
        </row>
        <row r="501">
          <cell r="F501" t="str">
            <v>u20</v>
          </cell>
          <cell r="G501" t="str">
            <v>吉村 淳</v>
          </cell>
          <cell r="H501" t="str">
            <v>うさぎとかめの集い</v>
          </cell>
          <cell r="I501" t="str">
            <v>男</v>
          </cell>
        </row>
        <row r="502">
          <cell r="F502" t="str">
            <v>u21</v>
          </cell>
          <cell r="G502" t="str">
            <v>井内一博</v>
          </cell>
          <cell r="H502" t="str">
            <v>うさぎとかめの集い</v>
          </cell>
          <cell r="I502" t="str">
            <v>男</v>
          </cell>
        </row>
        <row r="503">
          <cell r="F503" t="str">
            <v>u22</v>
          </cell>
          <cell r="G503" t="str">
            <v>高瀬眞志</v>
          </cell>
          <cell r="H503" t="str">
            <v>うさぎとかめの集い</v>
          </cell>
          <cell r="I503" t="str">
            <v>男</v>
          </cell>
        </row>
        <row r="504">
          <cell r="F504" t="str">
            <v>u23</v>
          </cell>
          <cell r="G504" t="str">
            <v>竹下英伸</v>
          </cell>
          <cell r="H504" t="str">
            <v>うさぎとかめの集い</v>
          </cell>
          <cell r="I504" t="str">
            <v>男</v>
          </cell>
        </row>
        <row r="505">
          <cell r="F505" t="str">
            <v>u24</v>
          </cell>
          <cell r="G505" t="str">
            <v>中原康晶</v>
          </cell>
          <cell r="H505" t="str">
            <v>うさぎとかめの集い</v>
          </cell>
          <cell r="I505" t="str">
            <v>男</v>
          </cell>
        </row>
        <row r="506">
          <cell r="F506" t="str">
            <v>u25</v>
          </cell>
          <cell r="G506" t="str">
            <v>田中邦明</v>
          </cell>
          <cell r="H506" t="str">
            <v>うさぎとかめの集い</v>
          </cell>
          <cell r="I506" t="str">
            <v>男</v>
          </cell>
        </row>
        <row r="507">
          <cell r="F507" t="str">
            <v>u26</v>
          </cell>
          <cell r="G507" t="str">
            <v>今井順子</v>
          </cell>
          <cell r="H507" t="str">
            <v>うさぎとかめの集い</v>
          </cell>
          <cell r="I507" t="str">
            <v>女</v>
          </cell>
        </row>
        <row r="508">
          <cell r="F508" t="str">
            <v>u27</v>
          </cell>
          <cell r="G508" t="str">
            <v>植垣貴美子</v>
          </cell>
          <cell r="H508" t="str">
            <v>うさぎとかめの集い</v>
          </cell>
          <cell r="I508" t="str">
            <v>女</v>
          </cell>
        </row>
        <row r="509">
          <cell r="F509" t="str">
            <v>u28</v>
          </cell>
          <cell r="G509" t="str">
            <v>片岡 聖</v>
          </cell>
          <cell r="H509" t="str">
            <v>うさぎとかめの集い</v>
          </cell>
          <cell r="I509" t="str">
            <v>女</v>
          </cell>
        </row>
        <row r="510">
          <cell r="F510" t="str">
            <v>u29</v>
          </cell>
          <cell r="G510" t="str">
            <v>鹿取あつみ</v>
          </cell>
          <cell r="H510" t="str">
            <v>うさぎとかめの集い</v>
          </cell>
          <cell r="I510" t="str">
            <v>女</v>
          </cell>
        </row>
        <row r="511">
          <cell r="F511" t="str">
            <v>u30</v>
          </cell>
          <cell r="G511" t="str">
            <v>叶丸利恵子</v>
          </cell>
          <cell r="H511" t="str">
            <v>うさぎとかめの集い</v>
          </cell>
          <cell r="I511" t="str">
            <v>女</v>
          </cell>
        </row>
        <row r="512">
          <cell r="F512" t="str">
            <v>u31</v>
          </cell>
          <cell r="G512" t="str">
            <v>川崎悦子</v>
          </cell>
          <cell r="H512" t="str">
            <v>うさぎとかめの集い</v>
          </cell>
          <cell r="I512" t="str">
            <v>女</v>
          </cell>
        </row>
        <row r="513">
          <cell r="F513" t="str">
            <v>u32</v>
          </cell>
          <cell r="G513" t="str">
            <v>古株淳子</v>
          </cell>
          <cell r="H513" t="str">
            <v>うさぎとかめの集い</v>
          </cell>
          <cell r="I513" t="str">
            <v>女</v>
          </cell>
        </row>
        <row r="514">
          <cell r="F514" t="str">
            <v>u33</v>
          </cell>
          <cell r="G514" t="str">
            <v>辻 佳子</v>
          </cell>
          <cell r="H514" t="str">
            <v>うさぎとかめの集い</v>
          </cell>
          <cell r="I514" t="str">
            <v>女</v>
          </cell>
        </row>
        <row r="515">
          <cell r="F515" t="str">
            <v>u34</v>
          </cell>
          <cell r="G515" t="str">
            <v>西崎友香</v>
          </cell>
          <cell r="H515" t="str">
            <v>うさぎとかめの集い</v>
          </cell>
          <cell r="I515" t="str">
            <v>女</v>
          </cell>
        </row>
        <row r="516">
          <cell r="F516" t="str">
            <v>u35</v>
          </cell>
          <cell r="G516" t="str">
            <v>倍田優子</v>
          </cell>
          <cell r="H516" t="str">
            <v>うさぎとかめの集い</v>
          </cell>
          <cell r="I516" t="str">
            <v>女</v>
          </cell>
        </row>
        <row r="517">
          <cell r="F517" t="str">
            <v>u36</v>
          </cell>
          <cell r="G517" t="str">
            <v>村井典子</v>
          </cell>
          <cell r="H517" t="str">
            <v>うさぎとかめの集い</v>
          </cell>
          <cell r="I517" t="str">
            <v>女</v>
          </cell>
        </row>
        <row r="518">
          <cell r="F518" t="str">
            <v>u37</v>
          </cell>
          <cell r="G518" t="str">
            <v>矢野由美子</v>
          </cell>
          <cell r="H518" t="str">
            <v>うさぎとかめの集い</v>
          </cell>
          <cell r="I518" t="str">
            <v>女</v>
          </cell>
        </row>
        <row r="519">
          <cell r="F519" t="str">
            <v>u38</v>
          </cell>
          <cell r="G519" t="str">
            <v>竹下光代</v>
          </cell>
          <cell r="H519" t="str">
            <v>うさぎとかめの集い</v>
          </cell>
          <cell r="I519" t="str">
            <v>女</v>
          </cell>
        </row>
        <row r="520">
          <cell r="F520" t="str">
            <v>u39</v>
          </cell>
          <cell r="G520" t="str">
            <v>野上亮平</v>
          </cell>
          <cell r="H520" t="str">
            <v>うさぎとかめの集い</v>
          </cell>
          <cell r="I520" t="str">
            <v>男</v>
          </cell>
        </row>
        <row r="521">
          <cell r="F521" t="str">
            <v>u40</v>
          </cell>
          <cell r="G521" t="str">
            <v>神田圭右</v>
          </cell>
          <cell r="H521" t="str">
            <v>うさぎとかめの集い</v>
          </cell>
          <cell r="I521" t="str">
            <v>男</v>
          </cell>
        </row>
        <row r="522">
          <cell r="F522" t="str">
            <v>u41</v>
          </cell>
          <cell r="G522" t="str">
            <v>山脇慶子</v>
          </cell>
          <cell r="H522" t="str">
            <v>うさぎとかめの集い</v>
          </cell>
          <cell r="I522" t="str">
            <v>女</v>
          </cell>
        </row>
        <row r="524">
          <cell r="H524" t="str">
            <v>東近江市民</v>
          </cell>
          <cell r="I524" t="str">
            <v>東近江市民率</v>
          </cell>
        </row>
        <row r="525">
          <cell r="H525">
            <v>1</v>
          </cell>
          <cell r="I525">
            <v>0.2</v>
          </cell>
        </row>
        <row r="526">
          <cell r="F526">
            <v>0</v>
          </cell>
        </row>
        <row r="527">
          <cell r="G527" t="str">
            <v>Mut(ムート）</v>
          </cell>
        </row>
        <row r="528">
          <cell r="F528" t="str">
            <v>Y01</v>
          </cell>
          <cell r="G528" t="str">
            <v>辻 真弓</v>
          </cell>
          <cell r="H528" t="str">
            <v>Mut</v>
          </cell>
          <cell r="I528" t="str">
            <v>女</v>
          </cell>
        </row>
        <row r="529">
          <cell r="F529" t="str">
            <v>Y02</v>
          </cell>
          <cell r="G529" t="str">
            <v>吉田淳子</v>
          </cell>
          <cell r="H529" t="str">
            <v>Mut</v>
          </cell>
          <cell r="I529" t="str">
            <v>女</v>
          </cell>
        </row>
        <row r="530">
          <cell r="F530" t="str">
            <v>Y03</v>
          </cell>
          <cell r="G530" t="str">
            <v>山口稔貴</v>
          </cell>
          <cell r="H530" t="str">
            <v>Mut</v>
          </cell>
          <cell r="I530" t="str">
            <v>男</v>
          </cell>
        </row>
        <row r="531">
          <cell r="F531" t="str">
            <v>Y04</v>
          </cell>
          <cell r="G531" t="str">
            <v>白井秀幸</v>
          </cell>
          <cell r="H531" t="str">
            <v>Mut</v>
          </cell>
          <cell r="I531" t="str">
            <v>男</v>
          </cell>
        </row>
        <row r="532">
          <cell r="F532" t="str">
            <v>Y05</v>
          </cell>
          <cell r="G532" t="str">
            <v>岡本悟志</v>
          </cell>
          <cell r="H532" t="str">
            <v>Mut</v>
          </cell>
          <cell r="I532" t="str">
            <v>男</v>
          </cell>
        </row>
        <row r="534">
          <cell r="G534" t="str">
            <v>全　東近江市民</v>
          </cell>
        </row>
        <row r="536">
          <cell r="G536">
            <v>85</v>
          </cell>
        </row>
        <row r="539">
          <cell r="G539" t="str">
            <v>東近江市　市民率</v>
          </cell>
        </row>
        <row r="541">
          <cell r="G541">
            <v>0.2236842105263158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ER108"/>
  <sheetViews>
    <sheetView zoomScaleSheetLayoutView="100" zoomScalePageLayoutView="0" workbookViewId="0" topLeftCell="A7">
      <selection activeCell="AA12" sqref="AA12:AC14"/>
    </sheetView>
  </sheetViews>
  <sheetFormatPr defaultColWidth="1.875" defaultRowHeight="7.5" customHeight="1"/>
  <cols>
    <col min="1" max="1" width="1.12109375" style="3" customWidth="1"/>
    <col min="2" max="4" width="1.875" style="3" hidden="1" customWidth="1"/>
    <col min="5" max="8" width="1.875" style="3" customWidth="1"/>
    <col min="9" max="9" width="6.00390625" style="3" customWidth="1"/>
    <col min="10" max="10" width="0.12890625" style="3" customWidth="1"/>
    <col min="11" max="11" width="0.6171875" style="3" customWidth="1"/>
    <col min="12" max="13" width="1.625" style="3" customWidth="1"/>
    <col min="14" max="15" width="1.875" style="3" customWidth="1"/>
    <col min="16" max="16" width="1.4921875" style="3" customWidth="1"/>
    <col min="17" max="17" width="2.125" style="3" customWidth="1"/>
    <col min="18" max="18" width="1.4921875" style="3" customWidth="1"/>
    <col min="19" max="19" width="0.5" style="3" customWidth="1"/>
    <col min="20" max="21" width="1.4921875" style="3" customWidth="1"/>
    <col min="22" max="23" width="1.875" style="3" customWidth="1"/>
    <col min="24" max="26" width="1.4921875" style="3" customWidth="1"/>
    <col min="27" max="27" width="0.37109375" style="3" customWidth="1"/>
    <col min="28" max="29" width="1.4921875" style="3" customWidth="1"/>
    <col min="30" max="31" width="1.875" style="3" customWidth="1"/>
    <col min="32" max="34" width="1.625" style="3" customWidth="1"/>
    <col min="35" max="35" width="0.6171875" style="3" customWidth="1"/>
    <col min="36" max="37" width="1.625" style="3" customWidth="1"/>
    <col min="38" max="39" width="1.875" style="3" customWidth="1"/>
    <col min="40" max="42" width="1.4921875" style="3" customWidth="1"/>
    <col min="43" max="43" width="0.74609375" style="3" customWidth="1"/>
    <col min="44" max="45" width="1.625" style="3" customWidth="1"/>
    <col min="46" max="47" width="1.875" style="3" customWidth="1"/>
    <col min="48" max="50" width="1.4921875" style="3" customWidth="1"/>
    <col min="51" max="51" width="7.625" style="3" customWidth="1"/>
    <col min="52" max="52" width="3.125" style="3" customWidth="1"/>
    <col min="53" max="16384" width="1.875" style="3" customWidth="1"/>
  </cols>
  <sheetData>
    <row r="1" ht="8.25" customHeight="1"/>
    <row r="2" spans="2:88" ht="12" customHeight="1">
      <c r="B2" s="528" t="s">
        <v>1856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</row>
    <row r="3" spans="2:88" ht="12" customHeight="1"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</row>
    <row r="4" spans="2:88" ht="27.75" customHeight="1">
      <c r="B4" s="34"/>
      <c r="C4" s="34"/>
      <c r="D4" s="382" t="s">
        <v>1872</v>
      </c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</row>
    <row r="5" spans="2:88" ht="8.25" customHeight="1">
      <c r="B5" s="34"/>
      <c r="C5" s="3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</row>
    <row r="6" spans="2:50" ht="12" customHeight="1">
      <c r="B6" s="435" t="s">
        <v>1857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</row>
    <row r="7" spans="2:50" ht="22.5" customHeight="1"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</row>
    <row r="8" spans="1:58" ht="18.75" customHeight="1">
      <c r="A8" s="13"/>
      <c r="B8" s="437" t="s">
        <v>1858</v>
      </c>
      <c r="C8" s="438"/>
      <c r="D8" s="438"/>
      <c r="E8" s="438"/>
      <c r="F8" s="438"/>
      <c r="G8" s="438"/>
      <c r="H8" s="438"/>
      <c r="I8" s="438"/>
      <c r="J8" s="439"/>
      <c r="K8" s="440" t="str">
        <f>E12</f>
        <v>福永裕美</v>
      </c>
      <c r="L8" s="438"/>
      <c r="M8" s="438"/>
      <c r="N8" s="438"/>
      <c r="O8" s="438"/>
      <c r="P8" s="438"/>
      <c r="Q8" s="438"/>
      <c r="R8" s="439"/>
      <c r="S8" s="363" t="str">
        <f>E16</f>
        <v>北川円香</v>
      </c>
      <c r="T8" s="367"/>
      <c r="U8" s="367"/>
      <c r="V8" s="367"/>
      <c r="W8" s="367"/>
      <c r="X8" s="367"/>
      <c r="Y8" s="367"/>
      <c r="Z8" s="367"/>
      <c r="AA8" s="363" t="str">
        <f>E20</f>
        <v>鈴木仁美</v>
      </c>
      <c r="AB8" s="367"/>
      <c r="AC8" s="367"/>
      <c r="AD8" s="367"/>
      <c r="AE8" s="367"/>
      <c r="AF8" s="367"/>
      <c r="AG8" s="367"/>
      <c r="AH8" s="368"/>
      <c r="AI8" s="367" t="str">
        <f>E24</f>
        <v>岸本麗奈</v>
      </c>
      <c r="AJ8" s="367"/>
      <c r="AK8" s="367"/>
      <c r="AL8" s="367"/>
      <c r="AM8" s="367"/>
      <c r="AN8" s="367"/>
      <c r="AO8" s="367"/>
      <c r="AP8" s="368"/>
      <c r="AQ8" s="367" t="str">
        <f>E28</f>
        <v>吉岡京子</v>
      </c>
      <c r="AR8" s="367"/>
      <c r="AS8" s="367"/>
      <c r="AT8" s="367"/>
      <c r="AU8" s="367"/>
      <c r="AV8" s="367"/>
      <c r="AW8" s="367"/>
      <c r="AX8" s="441"/>
      <c r="AY8" s="347" t="str">
        <f>IF(AY14&lt;&gt;"","取得","")</f>
        <v>取得</v>
      </c>
      <c r="AZ8" s="32"/>
      <c r="BA8" s="438" t="s">
        <v>944</v>
      </c>
      <c r="BB8" s="438"/>
      <c r="BC8" s="438"/>
      <c r="BD8" s="438"/>
      <c r="BE8" s="438"/>
      <c r="BF8" s="474"/>
    </row>
    <row r="9" spans="1:58" ht="18.75" customHeight="1">
      <c r="A9" s="13"/>
      <c r="B9" s="356"/>
      <c r="C9" s="367"/>
      <c r="D9" s="367"/>
      <c r="E9" s="367"/>
      <c r="F9" s="367"/>
      <c r="G9" s="367"/>
      <c r="H9" s="367"/>
      <c r="I9" s="367"/>
      <c r="J9" s="368"/>
      <c r="K9" s="363"/>
      <c r="L9" s="367"/>
      <c r="M9" s="367"/>
      <c r="N9" s="367"/>
      <c r="O9" s="367"/>
      <c r="P9" s="367"/>
      <c r="Q9" s="367"/>
      <c r="R9" s="368"/>
      <c r="S9" s="363"/>
      <c r="T9" s="367"/>
      <c r="U9" s="367"/>
      <c r="V9" s="367"/>
      <c r="W9" s="367"/>
      <c r="X9" s="367"/>
      <c r="Y9" s="367"/>
      <c r="Z9" s="367"/>
      <c r="AA9" s="363"/>
      <c r="AB9" s="367"/>
      <c r="AC9" s="367"/>
      <c r="AD9" s="367"/>
      <c r="AE9" s="367"/>
      <c r="AF9" s="367"/>
      <c r="AG9" s="367"/>
      <c r="AH9" s="368"/>
      <c r="AI9" s="367"/>
      <c r="AJ9" s="367"/>
      <c r="AK9" s="367"/>
      <c r="AL9" s="367"/>
      <c r="AM9" s="367"/>
      <c r="AN9" s="367"/>
      <c r="AO9" s="367"/>
      <c r="AP9" s="368"/>
      <c r="AQ9" s="367"/>
      <c r="AR9" s="367"/>
      <c r="AS9" s="367"/>
      <c r="AT9" s="367"/>
      <c r="AU9" s="367"/>
      <c r="AV9" s="367"/>
      <c r="AW9" s="367"/>
      <c r="AX9" s="441"/>
      <c r="AY9" s="348"/>
      <c r="BA9" s="367"/>
      <c r="BB9" s="367"/>
      <c r="BC9" s="367"/>
      <c r="BD9" s="367"/>
      <c r="BE9" s="367"/>
      <c r="BF9" s="475"/>
    </row>
    <row r="10" spans="1:58" ht="18.75" customHeight="1">
      <c r="A10" s="13"/>
      <c r="B10" s="356"/>
      <c r="C10" s="367"/>
      <c r="D10" s="367"/>
      <c r="E10" s="367"/>
      <c r="F10" s="367"/>
      <c r="G10" s="367"/>
      <c r="H10" s="367"/>
      <c r="I10" s="367"/>
      <c r="J10" s="368"/>
      <c r="K10" s="363" t="str">
        <f>E14</f>
        <v>kテニスカレッジ</v>
      </c>
      <c r="L10" s="367"/>
      <c r="M10" s="367"/>
      <c r="N10" s="367"/>
      <c r="O10" s="367"/>
      <c r="P10" s="367"/>
      <c r="Q10" s="367"/>
      <c r="R10" s="368"/>
      <c r="S10" s="363" t="str">
        <f>E18</f>
        <v>TDC</v>
      </c>
      <c r="T10" s="367"/>
      <c r="U10" s="367"/>
      <c r="V10" s="367"/>
      <c r="W10" s="367"/>
      <c r="X10" s="367"/>
      <c r="Y10" s="367"/>
      <c r="Z10" s="367"/>
      <c r="AA10" s="363" t="str">
        <f>E22</f>
        <v>TCワンダー</v>
      </c>
      <c r="AB10" s="367"/>
      <c r="AC10" s="367"/>
      <c r="AD10" s="367"/>
      <c r="AE10" s="367"/>
      <c r="AF10" s="367"/>
      <c r="AG10" s="367"/>
      <c r="AH10" s="368"/>
      <c r="AI10" s="367" t="str">
        <f>E26</f>
        <v>TCワンダー</v>
      </c>
      <c r="AJ10" s="367"/>
      <c r="AK10" s="367"/>
      <c r="AL10" s="367"/>
      <c r="AM10" s="367"/>
      <c r="AN10" s="367"/>
      <c r="AO10" s="367"/>
      <c r="AP10" s="368"/>
      <c r="AQ10" s="367" t="str">
        <f>E30</f>
        <v>フレンズ</v>
      </c>
      <c r="AR10" s="367"/>
      <c r="AS10" s="367"/>
      <c r="AT10" s="367"/>
      <c r="AU10" s="367"/>
      <c r="AV10" s="367"/>
      <c r="AW10" s="367"/>
      <c r="AX10" s="441"/>
      <c r="AY10" s="348" t="str">
        <f>IF(AY14&lt;&gt;"","ゲーム率","")</f>
        <v>ゲーム率</v>
      </c>
      <c r="AZ10" s="367"/>
      <c r="BA10" s="367" t="s">
        <v>945</v>
      </c>
      <c r="BB10" s="367"/>
      <c r="BC10" s="367"/>
      <c r="BD10" s="367"/>
      <c r="BE10" s="367"/>
      <c r="BF10" s="475"/>
    </row>
    <row r="11" spans="1:58" ht="18.75" customHeight="1">
      <c r="A11" s="13"/>
      <c r="B11" s="360"/>
      <c r="C11" s="364"/>
      <c r="D11" s="364"/>
      <c r="E11" s="364"/>
      <c r="F11" s="364"/>
      <c r="G11" s="364"/>
      <c r="H11" s="364"/>
      <c r="I11" s="364"/>
      <c r="J11" s="358"/>
      <c r="K11" s="352"/>
      <c r="L11" s="364"/>
      <c r="M11" s="364"/>
      <c r="N11" s="364"/>
      <c r="O11" s="364"/>
      <c r="P11" s="364"/>
      <c r="Q11" s="364"/>
      <c r="R11" s="358"/>
      <c r="S11" s="352"/>
      <c r="T11" s="364"/>
      <c r="U11" s="364"/>
      <c r="V11" s="364"/>
      <c r="W11" s="364"/>
      <c r="X11" s="364"/>
      <c r="Y11" s="364"/>
      <c r="Z11" s="364"/>
      <c r="AA11" s="352"/>
      <c r="AB11" s="364"/>
      <c r="AC11" s="364"/>
      <c r="AD11" s="364"/>
      <c r="AE11" s="364"/>
      <c r="AF11" s="364"/>
      <c r="AG11" s="364"/>
      <c r="AH11" s="358"/>
      <c r="AI11" s="364"/>
      <c r="AJ11" s="364"/>
      <c r="AK11" s="364"/>
      <c r="AL11" s="364"/>
      <c r="AM11" s="364"/>
      <c r="AN11" s="364"/>
      <c r="AO11" s="364"/>
      <c r="AP11" s="358"/>
      <c r="AQ11" s="364"/>
      <c r="AR11" s="364"/>
      <c r="AS11" s="364"/>
      <c r="AT11" s="364"/>
      <c r="AU11" s="364"/>
      <c r="AV11" s="364"/>
      <c r="AW11" s="364"/>
      <c r="AX11" s="488"/>
      <c r="AY11" s="341"/>
      <c r="AZ11" s="364"/>
      <c r="BA11" s="364"/>
      <c r="BB11" s="364"/>
      <c r="BC11" s="364"/>
      <c r="BD11" s="364"/>
      <c r="BE11" s="364"/>
      <c r="BF11" s="489"/>
    </row>
    <row r="12" spans="1:58" s="2" customFormat="1" ht="18.75" customHeight="1">
      <c r="A12" s="48"/>
      <c r="B12" s="455" t="s">
        <v>946</v>
      </c>
      <c r="C12" s="365"/>
      <c r="D12" s="365"/>
      <c r="E12" s="389" t="s">
        <v>1859</v>
      </c>
      <c r="F12" s="389"/>
      <c r="G12" s="389"/>
      <c r="H12" s="389"/>
      <c r="I12" s="390"/>
      <c r="J12" s="302"/>
      <c r="K12" s="442">
        <f>IF(S12="","丸付き数字は試合順番","")</f>
      </c>
      <c r="L12" s="443"/>
      <c r="M12" s="443"/>
      <c r="N12" s="443"/>
      <c r="O12" s="443"/>
      <c r="P12" s="443"/>
      <c r="Q12" s="443"/>
      <c r="R12" s="444"/>
      <c r="S12" s="431">
        <v>3</v>
      </c>
      <c r="T12" s="429"/>
      <c r="U12" s="429"/>
      <c r="V12" s="429" t="s">
        <v>947</v>
      </c>
      <c r="W12" s="429"/>
      <c r="X12" s="429">
        <v>5</v>
      </c>
      <c r="Y12" s="429"/>
      <c r="Z12" s="429"/>
      <c r="AA12" s="431" t="s">
        <v>8</v>
      </c>
      <c r="AB12" s="429"/>
      <c r="AC12" s="429"/>
      <c r="AD12" s="429" t="s">
        <v>947</v>
      </c>
      <c r="AE12" s="429"/>
      <c r="AF12" s="429">
        <v>1</v>
      </c>
      <c r="AG12" s="429"/>
      <c r="AH12" s="433"/>
      <c r="AI12" s="429">
        <v>1</v>
      </c>
      <c r="AJ12" s="429"/>
      <c r="AK12" s="429"/>
      <c r="AL12" s="429" t="s">
        <v>947</v>
      </c>
      <c r="AM12" s="429"/>
      <c r="AN12" s="429">
        <v>5</v>
      </c>
      <c r="AO12" s="429"/>
      <c r="AP12" s="433"/>
      <c r="AQ12" s="429" t="s">
        <v>8</v>
      </c>
      <c r="AR12" s="429"/>
      <c r="AS12" s="429"/>
      <c r="AT12" s="429" t="s">
        <v>947</v>
      </c>
      <c r="AU12" s="429"/>
      <c r="AV12" s="429">
        <v>4</v>
      </c>
      <c r="AW12" s="429"/>
      <c r="AX12" s="482"/>
      <c r="AY12" s="349">
        <f>IF(OR(AND(AZ12=2,COUNTIF($AZ$12:$BB$29,2)=2),AND(AZ12=1,COUNTIF($AZ$12:$BB$29,1)=2),AND(AZ12=3,COUNTIF($AZ$12:$BB$29,3)=2)),"直接対決","")</f>
      </c>
      <c r="AZ12" s="486">
        <f>COUNTIF(S12:AX13,"⑤")</f>
        <v>2</v>
      </c>
      <c r="BA12" s="486"/>
      <c r="BB12" s="486"/>
      <c r="BC12" s="464">
        <f>IF(AI12="","",4-AZ12)</f>
        <v>2</v>
      </c>
      <c r="BD12" s="464"/>
      <c r="BE12" s="464"/>
      <c r="BF12" s="465"/>
    </row>
    <row r="13" spans="1:58" s="2" customFormat="1" ht="18.75" customHeight="1">
      <c r="A13" s="48"/>
      <c r="B13" s="356"/>
      <c r="C13" s="367"/>
      <c r="D13" s="367"/>
      <c r="E13" s="383"/>
      <c r="F13" s="383"/>
      <c r="G13" s="383"/>
      <c r="H13" s="383"/>
      <c r="I13" s="384"/>
      <c r="J13" s="303"/>
      <c r="K13" s="445"/>
      <c r="L13" s="446"/>
      <c r="M13" s="446"/>
      <c r="N13" s="446"/>
      <c r="O13" s="446"/>
      <c r="P13" s="446"/>
      <c r="Q13" s="446"/>
      <c r="R13" s="447"/>
      <c r="S13" s="432"/>
      <c r="T13" s="430"/>
      <c r="U13" s="430"/>
      <c r="V13" s="430"/>
      <c r="W13" s="430"/>
      <c r="X13" s="430"/>
      <c r="Y13" s="430"/>
      <c r="Z13" s="430"/>
      <c r="AA13" s="432"/>
      <c r="AB13" s="430"/>
      <c r="AC13" s="430"/>
      <c r="AD13" s="430"/>
      <c r="AE13" s="430"/>
      <c r="AF13" s="430"/>
      <c r="AG13" s="430"/>
      <c r="AH13" s="434"/>
      <c r="AI13" s="430"/>
      <c r="AJ13" s="430"/>
      <c r="AK13" s="430"/>
      <c r="AL13" s="430"/>
      <c r="AM13" s="430"/>
      <c r="AN13" s="430"/>
      <c r="AO13" s="430"/>
      <c r="AP13" s="434"/>
      <c r="AQ13" s="430"/>
      <c r="AR13" s="430"/>
      <c r="AS13" s="430"/>
      <c r="AT13" s="430"/>
      <c r="AU13" s="430"/>
      <c r="AV13" s="430"/>
      <c r="AW13" s="430"/>
      <c r="AX13" s="483"/>
      <c r="AY13" s="350"/>
      <c r="AZ13" s="487"/>
      <c r="BA13" s="487"/>
      <c r="BB13" s="487"/>
      <c r="BC13" s="466"/>
      <c r="BD13" s="466"/>
      <c r="BE13" s="466"/>
      <c r="BF13" s="467"/>
    </row>
    <row r="14" spans="1:58" ht="18.75" customHeight="1">
      <c r="A14" s="13"/>
      <c r="B14" s="356" t="s">
        <v>948</v>
      </c>
      <c r="C14" s="367"/>
      <c r="D14" s="367"/>
      <c r="E14" s="383" t="s">
        <v>166</v>
      </c>
      <c r="F14" s="383"/>
      <c r="G14" s="383"/>
      <c r="H14" s="383"/>
      <c r="I14" s="384"/>
      <c r="J14" s="303"/>
      <c r="K14" s="445"/>
      <c r="L14" s="446"/>
      <c r="M14" s="446"/>
      <c r="N14" s="446"/>
      <c r="O14" s="446"/>
      <c r="P14" s="446"/>
      <c r="Q14" s="446"/>
      <c r="R14" s="447"/>
      <c r="S14" s="432"/>
      <c r="T14" s="430"/>
      <c r="U14" s="430"/>
      <c r="V14" s="430"/>
      <c r="W14" s="430"/>
      <c r="X14" s="430"/>
      <c r="Y14" s="430"/>
      <c r="Z14" s="430"/>
      <c r="AA14" s="432"/>
      <c r="AB14" s="430"/>
      <c r="AC14" s="430"/>
      <c r="AD14" s="430"/>
      <c r="AE14" s="430"/>
      <c r="AF14" s="430"/>
      <c r="AG14" s="430"/>
      <c r="AH14" s="434"/>
      <c r="AI14" s="430"/>
      <c r="AJ14" s="430"/>
      <c r="AK14" s="430"/>
      <c r="AL14" s="430"/>
      <c r="AM14" s="430"/>
      <c r="AN14" s="430"/>
      <c r="AO14" s="430"/>
      <c r="AP14" s="434"/>
      <c r="AQ14" s="430"/>
      <c r="AR14" s="430"/>
      <c r="AS14" s="430"/>
      <c r="AT14" s="430"/>
      <c r="AU14" s="430"/>
      <c r="AV14" s="430"/>
      <c r="AW14" s="430"/>
      <c r="AX14" s="483"/>
      <c r="AY14" s="351">
        <v>0.482</v>
      </c>
      <c r="AZ14" s="484"/>
      <c r="BA14" s="484"/>
      <c r="BB14" s="484"/>
      <c r="BC14" s="476">
        <f>RANK(AZ12,AZ12:BB31)</f>
        <v>2</v>
      </c>
      <c r="BD14" s="476"/>
      <c r="BE14" s="476"/>
      <c r="BF14" s="477"/>
    </row>
    <row r="15" spans="1:58" ht="5.25" customHeight="1" hidden="1">
      <c r="A15" s="13"/>
      <c r="B15" s="356"/>
      <c r="C15" s="367"/>
      <c r="D15" s="367"/>
      <c r="E15" s="205"/>
      <c r="F15" s="205"/>
      <c r="G15" s="205"/>
      <c r="H15" s="205"/>
      <c r="I15" s="205"/>
      <c r="J15" s="304"/>
      <c r="K15" s="448"/>
      <c r="L15" s="449"/>
      <c r="M15" s="449"/>
      <c r="N15" s="449"/>
      <c r="O15" s="449"/>
      <c r="P15" s="449"/>
      <c r="Q15" s="449"/>
      <c r="R15" s="450"/>
      <c r="S15" s="229">
        <f>IF(S12="⑦","7",IF(S12="⑥","6",S12))</f>
        <v>3</v>
      </c>
      <c r="T15" s="235"/>
      <c r="U15" s="235"/>
      <c r="V15" s="235"/>
      <c r="W15" s="235"/>
      <c r="X15" s="235"/>
      <c r="Y15" s="235"/>
      <c r="Z15" s="235"/>
      <c r="AA15" s="229" t="str">
        <f>IF(AA12="⑦","7",IF(AA12="⑥","6",AA12))</f>
        <v>⑤</v>
      </c>
      <c r="AB15" s="235"/>
      <c r="AC15" s="235"/>
      <c r="AD15" s="235"/>
      <c r="AE15" s="235"/>
      <c r="AF15" s="235"/>
      <c r="AG15" s="235"/>
      <c r="AH15" s="236"/>
      <c r="AI15" s="235">
        <f>IF(AI12="⑦","7",IF(AI12="⑥","6",AI12))</f>
        <v>1</v>
      </c>
      <c r="AJ15" s="235"/>
      <c r="AK15" s="235"/>
      <c r="AL15" s="235"/>
      <c r="AM15" s="235"/>
      <c r="AN15" s="235"/>
      <c r="AO15" s="235"/>
      <c r="AP15" s="236"/>
      <c r="AQ15" s="235" t="str">
        <f>IF(AQ12="⑦","7",IF(AQ12="⑥","6",AQ12))</f>
        <v>⑤</v>
      </c>
      <c r="AR15" s="235"/>
      <c r="AS15" s="235"/>
      <c r="AT15" s="235"/>
      <c r="AU15" s="235"/>
      <c r="AV15" s="235"/>
      <c r="AW15" s="235"/>
      <c r="AX15" s="236"/>
      <c r="AY15" s="342"/>
      <c r="AZ15" s="485"/>
      <c r="BA15" s="485"/>
      <c r="BB15" s="485"/>
      <c r="BC15" s="478"/>
      <c r="BD15" s="478"/>
      <c r="BE15" s="478"/>
      <c r="BF15" s="479"/>
    </row>
    <row r="16" spans="1:58" ht="18.75" customHeight="1">
      <c r="A16" s="13"/>
      <c r="B16" s="455" t="s">
        <v>946</v>
      </c>
      <c r="C16" s="365"/>
      <c r="D16" s="365"/>
      <c r="E16" s="391" t="s">
        <v>1862</v>
      </c>
      <c r="F16" s="391"/>
      <c r="G16" s="391"/>
      <c r="H16" s="391"/>
      <c r="I16" s="392"/>
      <c r="J16" s="310"/>
      <c r="K16" s="470" t="s">
        <v>3</v>
      </c>
      <c r="L16" s="391"/>
      <c r="M16" s="391"/>
      <c r="N16" s="391" t="s">
        <v>947</v>
      </c>
      <c r="O16" s="391"/>
      <c r="P16" s="391">
        <f>IF(S12="","",IF(S12="⑥",6,IF(S12="⑦",7,S12)))</f>
        <v>3</v>
      </c>
      <c r="Q16" s="391"/>
      <c r="R16" s="392"/>
      <c r="S16" s="423"/>
      <c r="T16" s="424"/>
      <c r="U16" s="424"/>
      <c r="V16" s="424"/>
      <c r="W16" s="424"/>
      <c r="X16" s="424"/>
      <c r="Y16" s="424"/>
      <c r="Z16" s="424"/>
      <c r="AA16" s="451">
        <v>2</v>
      </c>
      <c r="AB16" s="332"/>
      <c r="AC16" s="332"/>
      <c r="AD16" s="332" t="s">
        <v>947</v>
      </c>
      <c r="AE16" s="332"/>
      <c r="AF16" s="332">
        <v>5</v>
      </c>
      <c r="AG16" s="332"/>
      <c r="AH16" s="397"/>
      <c r="AI16" s="332">
        <v>0</v>
      </c>
      <c r="AJ16" s="332"/>
      <c r="AK16" s="332"/>
      <c r="AL16" s="332" t="s">
        <v>947</v>
      </c>
      <c r="AM16" s="332"/>
      <c r="AN16" s="332">
        <v>5</v>
      </c>
      <c r="AO16" s="332"/>
      <c r="AP16" s="397"/>
      <c r="AQ16" s="332" t="s">
        <v>2</v>
      </c>
      <c r="AR16" s="332"/>
      <c r="AS16" s="332"/>
      <c r="AT16" s="332" t="s">
        <v>947</v>
      </c>
      <c r="AU16" s="332"/>
      <c r="AV16" s="332">
        <v>4</v>
      </c>
      <c r="AW16" s="332"/>
      <c r="AX16" s="453"/>
      <c r="AY16" s="343">
        <f>IF(OR(AND(AZ16=2,COUNTIF($AZ$12:$BB$29,2)=2),AND(AZ16=1,COUNTIF($AZ$12:$BB$29,1)=2),AND(AZ16=3,COUNTIF($AZ$12:$BB$29,3)=2)),"直接対決","")</f>
      </c>
      <c r="AZ16" s="494">
        <v>2</v>
      </c>
      <c r="BA16" s="494"/>
      <c r="BB16" s="494"/>
      <c r="BC16" s="496">
        <f>IF(AI12="","",4-AZ16)</f>
        <v>2</v>
      </c>
      <c r="BD16" s="496"/>
      <c r="BE16" s="496"/>
      <c r="BF16" s="497"/>
    </row>
    <row r="17" spans="1:58" ht="18.75" customHeight="1">
      <c r="A17" s="13"/>
      <c r="B17" s="356"/>
      <c r="C17" s="367"/>
      <c r="D17" s="367"/>
      <c r="E17" s="385"/>
      <c r="F17" s="385"/>
      <c r="G17" s="385"/>
      <c r="H17" s="385"/>
      <c r="I17" s="386"/>
      <c r="J17" s="311"/>
      <c r="K17" s="471"/>
      <c r="L17" s="385"/>
      <c r="M17" s="385"/>
      <c r="N17" s="385"/>
      <c r="O17" s="385"/>
      <c r="P17" s="385"/>
      <c r="Q17" s="385"/>
      <c r="R17" s="386"/>
      <c r="S17" s="425"/>
      <c r="T17" s="426"/>
      <c r="U17" s="426"/>
      <c r="V17" s="426"/>
      <c r="W17" s="426"/>
      <c r="X17" s="426"/>
      <c r="Y17" s="426"/>
      <c r="Z17" s="426"/>
      <c r="AA17" s="452"/>
      <c r="AB17" s="398"/>
      <c r="AC17" s="398"/>
      <c r="AD17" s="398"/>
      <c r="AE17" s="398"/>
      <c r="AF17" s="398"/>
      <c r="AG17" s="398"/>
      <c r="AH17" s="399"/>
      <c r="AI17" s="398"/>
      <c r="AJ17" s="398"/>
      <c r="AK17" s="398"/>
      <c r="AL17" s="398"/>
      <c r="AM17" s="398"/>
      <c r="AN17" s="398"/>
      <c r="AO17" s="398"/>
      <c r="AP17" s="399"/>
      <c r="AQ17" s="398"/>
      <c r="AR17" s="398"/>
      <c r="AS17" s="398"/>
      <c r="AT17" s="398"/>
      <c r="AU17" s="398"/>
      <c r="AV17" s="398"/>
      <c r="AW17" s="398"/>
      <c r="AX17" s="454"/>
      <c r="AY17" s="340"/>
      <c r="AZ17" s="495"/>
      <c r="BA17" s="495"/>
      <c r="BB17" s="495"/>
      <c r="BC17" s="498"/>
      <c r="BD17" s="498"/>
      <c r="BE17" s="498"/>
      <c r="BF17" s="499"/>
    </row>
    <row r="18" spans="1:58" ht="18.75" customHeight="1">
      <c r="A18" s="13"/>
      <c r="B18" s="356" t="s">
        <v>948</v>
      </c>
      <c r="C18" s="367"/>
      <c r="D18" s="367"/>
      <c r="E18" s="385" t="s">
        <v>164</v>
      </c>
      <c r="F18" s="385"/>
      <c r="G18" s="385"/>
      <c r="H18" s="385"/>
      <c r="I18" s="386"/>
      <c r="J18" s="311"/>
      <c r="K18" s="471"/>
      <c r="L18" s="385"/>
      <c r="M18" s="385"/>
      <c r="N18" s="385"/>
      <c r="O18" s="385"/>
      <c r="P18" s="385"/>
      <c r="Q18" s="385"/>
      <c r="R18" s="386"/>
      <c r="S18" s="425"/>
      <c r="T18" s="426"/>
      <c r="U18" s="426"/>
      <c r="V18" s="426"/>
      <c r="W18" s="426"/>
      <c r="X18" s="426"/>
      <c r="Y18" s="426"/>
      <c r="Z18" s="426"/>
      <c r="AA18" s="452"/>
      <c r="AB18" s="398"/>
      <c r="AC18" s="398"/>
      <c r="AD18" s="398"/>
      <c r="AE18" s="398"/>
      <c r="AF18" s="398"/>
      <c r="AG18" s="398"/>
      <c r="AH18" s="399"/>
      <c r="AI18" s="398"/>
      <c r="AJ18" s="398"/>
      <c r="AK18" s="398"/>
      <c r="AL18" s="398"/>
      <c r="AM18" s="398"/>
      <c r="AN18" s="398"/>
      <c r="AO18" s="398"/>
      <c r="AP18" s="399"/>
      <c r="AQ18" s="398"/>
      <c r="AR18" s="398"/>
      <c r="AS18" s="398"/>
      <c r="AT18" s="398"/>
      <c r="AU18" s="398"/>
      <c r="AV18" s="398"/>
      <c r="AW18" s="398"/>
      <c r="AX18" s="454"/>
      <c r="AY18" s="468">
        <v>0.41</v>
      </c>
      <c r="AZ18" s="385"/>
      <c r="BA18" s="385"/>
      <c r="BB18" s="385"/>
      <c r="BC18" s="456">
        <v>4</v>
      </c>
      <c r="BD18" s="456"/>
      <c r="BE18" s="456"/>
      <c r="BF18" s="457"/>
    </row>
    <row r="19" spans="1:58" ht="4.5" customHeight="1" hidden="1">
      <c r="A19" s="13"/>
      <c r="B19" s="356"/>
      <c r="C19" s="367"/>
      <c r="D19" s="367"/>
      <c r="E19" s="305"/>
      <c r="F19" s="305"/>
      <c r="G19" s="305"/>
      <c r="H19" s="305"/>
      <c r="I19" s="305"/>
      <c r="J19" s="312"/>
      <c r="K19" s="313" t="str">
        <f>IF(K16="⑦","7",IF(K16="⑥","6",K16))</f>
        <v>⑤</v>
      </c>
      <c r="L19" s="309"/>
      <c r="M19" s="309"/>
      <c r="N19" s="309"/>
      <c r="O19" s="309"/>
      <c r="P19" s="309"/>
      <c r="Q19" s="309"/>
      <c r="R19" s="314"/>
      <c r="S19" s="427"/>
      <c r="T19" s="428"/>
      <c r="U19" s="428"/>
      <c r="V19" s="428"/>
      <c r="W19" s="428"/>
      <c r="X19" s="428"/>
      <c r="Y19" s="428"/>
      <c r="Z19" s="428"/>
      <c r="AA19" s="313">
        <f>IF(AA16="⑦","7",IF(AA16="⑥","6",AA16))</f>
        <v>2</v>
      </c>
      <c r="AB19" s="306"/>
      <c r="AC19" s="306"/>
      <c r="AD19" s="306"/>
      <c r="AE19" s="306"/>
      <c r="AF19" s="306"/>
      <c r="AG19" s="306"/>
      <c r="AH19" s="307"/>
      <c r="AI19" s="306">
        <f>IF(AI16="⑦","7",IF(AI16="⑥","6",AI16))</f>
        <v>0</v>
      </c>
      <c r="AJ19" s="306"/>
      <c r="AK19" s="306"/>
      <c r="AL19" s="306"/>
      <c r="AM19" s="306"/>
      <c r="AN19" s="306"/>
      <c r="AO19" s="306"/>
      <c r="AP19" s="307"/>
      <c r="AQ19" s="306" t="str">
        <f>IF(AQ16="⑦","7",IF(AQ16="⑥","6",AQ16))</f>
        <v>⑤</v>
      </c>
      <c r="AR19" s="306"/>
      <c r="AS19" s="306"/>
      <c r="AT19" s="306"/>
      <c r="AU19" s="306"/>
      <c r="AV19" s="306"/>
      <c r="AW19" s="306"/>
      <c r="AX19" s="308"/>
      <c r="AY19" s="469"/>
      <c r="AZ19" s="500"/>
      <c r="BA19" s="500"/>
      <c r="BB19" s="500"/>
      <c r="BC19" s="458"/>
      <c r="BD19" s="458"/>
      <c r="BE19" s="458"/>
      <c r="BF19" s="459"/>
    </row>
    <row r="20" spans="1:58" ht="18.75" customHeight="1">
      <c r="A20" s="13"/>
      <c r="B20" s="455" t="s">
        <v>946</v>
      </c>
      <c r="C20" s="365"/>
      <c r="D20" s="365"/>
      <c r="E20" s="393" t="s">
        <v>1861</v>
      </c>
      <c r="F20" s="393"/>
      <c r="G20" s="393"/>
      <c r="H20" s="393"/>
      <c r="I20" s="394"/>
      <c r="J20" s="315"/>
      <c r="K20" s="395">
        <v>1</v>
      </c>
      <c r="L20" s="393"/>
      <c r="M20" s="393"/>
      <c r="N20" s="393" t="s">
        <v>947</v>
      </c>
      <c r="O20" s="393"/>
      <c r="P20" s="393">
        <v>5</v>
      </c>
      <c r="Q20" s="393"/>
      <c r="R20" s="394"/>
      <c r="S20" s="395" t="s">
        <v>167</v>
      </c>
      <c r="T20" s="393"/>
      <c r="U20" s="393"/>
      <c r="V20" s="393" t="s">
        <v>947</v>
      </c>
      <c r="W20" s="393"/>
      <c r="X20" s="393">
        <f>IF(S12="","",IF(AA16="⑥",6,IF(AA16="⑦",7,AA16)))</f>
        <v>2</v>
      </c>
      <c r="Y20" s="393"/>
      <c r="Z20" s="393"/>
      <c r="AA20" s="410"/>
      <c r="AB20" s="411"/>
      <c r="AC20" s="411"/>
      <c r="AD20" s="411"/>
      <c r="AE20" s="411"/>
      <c r="AF20" s="411"/>
      <c r="AG20" s="411"/>
      <c r="AH20" s="412"/>
      <c r="AI20" s="339">
        <v>2</v>
      </c>
      <c r="AJ20" s="339"/>
      <c r="AK20" s="339"/>
      <c r="AL20" s="339" t="s">
        <v>947</v>
      </c>
      <c r="AM20" s="339"/>
      <c r="AN20" s="339">
        <v>5</v>
      </c>
      <c r="AO20" s="339"/>
      <c r="AP20" s="333"/>
      <c r="AQ20" s="339" t="s">
        <v>167</v>
      </c>
      <c r="AR20" s="339"/>
      <c r="AS20" s="339"/>
      <c r="AT20" s="339" t="s">
        <v>947</v>
      </c>
      <c r="AU20" s="339"/>
      <c r="AV20" s="339">
        <v>3</v>
      </c>
      <c r="AW20" s="339"/>
      <c r="AX20" s="400"/>
      <c r="AY20" s="421">
        <f>IF(OR(AND(AZ20=2,COUNTIF($AZ$12:$BB$29,2)=2),AND(AZ20=1,COUNTIF($AZ$12:$BB$29,1)=2),AND(AZ20=3,COUNTIF($AZ$12:$BB$29,3)=2)),"直接対決","")</f>
      </c>
      <c r="AZ20" s="480">
        <f>COUNTIF(S20:AX21,"⑤")</f>
        <v>2</v>
      </c>
      <c r="BA20" s="480"/>
      <c r="BB20" s="480"/>
      <c r="BC20" s="490">
        <f>IF(S12="","",4-AZ20)</f>
        <v>2</v>
      </c>
      <c r="BD20" s="490"/>
      <c r="BE20" s="490"/>
      <c r="BF20" s="491"/>
    </row>
    <row r="21" spans="1:58" ht="18.75" customHeight="1">
      <c r="A21" s="13"/>
      <c r="B21" s="356"/>
      <c r="C21" s="367"/>
      <c r="D21" s="367"/>
      <c r="E21" s="387"/>
      <c r="F21" s="387"/>
      <c r="G21" s="387"/>
      <c r="H21" s="387"/>
      <c r="I21" s="388"/>
      <c r="J21" s="318"/>
      <c r="K21" s="396"/>
      <c r="L21" s="387"/>
      <c r="M21" s="387"/>
      <c r="N21" s="387"/>
      <c r="O21" s="387"/>
      <c r="P21" s="387"/>
      <c r="Q21" s="387"/>
      <c r="R21" s="388"/>
      <c r="S21" s="396"/>
      <c r="T21" s="387"/>
      <c r="U21" s="387"/>
      <c r="V21" s="387"/>
      <c r="W21" s="387"/>
      <c r="X21" s="387"/>
      <c r="Y21" s="387"/>
      <c r="Z21" s="387"/>
      <c r="AA21" s="413"/>
      <c r="AB21" s="414"/>
      <c r="AC21" s="414"/>
      <c r="AD21" s="414"/>
      <c r="AE21" s="414"/>
      <c r="AF21" s="414"/>
      <c r="AG21" s="414"/>
      <c r="AH21" s="415"/>
      <c r="AI21" s="334"/>
      <c r="AJ21" s="334"/>
      <c r="AK21" s="334"/>
      <c r="AL21" s="334"/>
      <c r="AM21" s="334"/>
      <c r="AN21" s="334"/>
      <c r="AO21" s="334"/>
      <c r="AP21" s="335"/>
      <c r="AQ21" s="334"/>
      <c r="AR21" s="334"/>
      <c r="AS21" s="334"/>
      <c r="AT21" s="334"/>
      <c r="AU21" s="334"/>
      <c r="AV21" s="334"/>
      <c r="AW21" s="334"/>
      <c r="AX21" s="401"/>
      <c r="AY21" s="422"/>
      <c r="AZ21" s="481"/>
      <c r="BA21" s="481"/>
      <c r="BB21" s="481"/>
      <c r="BC21" s="492"/>
      <c r="BD21" s="492"/>
      <c r="BE21" s="492"/>
      <c r="BF21" s="493"/>
    </row>
    <row r="22" spans="1:58" ht="18.75" customHeight="1">
      <c r="A22" s="13"/>
      <c r="B22" s="356" t="s">
        <v>948</v>
      </c>
      <c r="C22" s="367"/>
      <c r="D22" s="367"/>
      <c r="E22" s="387" t="s">
        <v>168</v>
      </c>
      <c r="F22" s="387"/>
      <c r="G22" s="387"/>
      <c r="H22" s="387"/>
      <c r="I22" s="388"/>
      <c r="J22" s="318"/>
      <c r="K22" s="396"/>
      <c r="L22" s="387"/>
      <c r="M22" s="387"/>
      <c r="N22" s="387"/>
      <c r="O22" s="387"/>
      <c r="P22" s="387"/>
      <c r="Q22" s="387"/>
      <c r="R22" s="388"/>
      <c r="S22" s="396"/>
      <c r="T22" s="387"/>
      <c r="U22" s="387"/>
      <c r="V22" s="387"/>
      <c r="W22" s="387"/>
      <c r="X22" s="387"/>
      <c r="Y22" s="387"/>
      <c r="Z22" s="387"/>
      <c r="AA22" s="413"/>
      <c r="AB22" s="414"/>
      <c r="AC22" s="414"/>
      <c r="AD22" s="414"/>
      <c r="AE22" s="414"/>
      <c r="AF22" s="414"/>
      <c r="AG22" s="414"/>
      <c r="AH22" s="415"/>
      <c r="AI22" s="334"/>
      <c r="AJ22" s="334"/>
      <c r="AK22" s="334"/>
      <c r="AL22" s="334"/>
      <c r="AM22" s="334"/>
      <c r="AN22" s="334"/>
      <c r="AO22" s="334"/>
      <c r="AP22" s="335"/>
      <c r="AQ22" s="334"/>
      <c r="AR22" s="334"/>
      <c r="AS22" s="334"/>
      <c r="AT22" s="334"/>
      <c r="AU22" s="334"/>
      <c r="AV22" s="334"/>
      <c r="AW22" s="334"/>
      <c r="AX22" s="401"/>
      <c r="AY22" s="408">
        <v>0.464</v>
      </c>
      <c r="AZ22" s="472"/>
      <c r="BA22" s="472"/>
      <c r="BB22" s="472"/>
      <c r="BC22" s="460">
        <v>3</v>
      </c>
      <c r="BD22" s="460"/>
      <c r="BE22" s="460"/>
      <c r="BF22" s="461"/>
    </row>
    <row r="23" spans="1:58" ht="6" customHeight="1" hidden="1">
      <c r="A23" s="13"/>
      <c r="B23" s="356"/>
      <c r="C23" s="367"/>
      <c r="D23" s="367"/>
      <c r="E23" s="316"/>
      <c r="F23" s="316"/>
      <c r="G23" s="316"/>
      <c r="H23" s="316"/>
      <c r="I23" s="316"/>
      <c r="J23" s="321"/>
      <c r="K23" s="322">
        <f>IF(K20="⑦","7",IF(K20="⑥","6",K20))</f>
        <v>1</v>
      </c>
      <c r="L23" s="316"/>
      <c r="M23" s="316"/>
      <c r="N23" s="316"/>
      <c r="O23" s="316"/>
      <c r="P23" s="316"/>
      <c r="Q23" s="316"/>
      <c r="R23" s="317"/>
      <c r="S23" s="322" t="str">
        <f>IF(S20="⑦","7",IF(S20="⑥","6",S20))</f>
        <v>⑤</v>
      </c>
      <c r="T23" s="316"/>
      <c r="U23" s="316"/>
      <c r="V23" s="316"/>
      <c r="W23" s="316"/>
      <c r="X23" s="316"/>
      <c r="Y23" s="316"/>
      <c r="Z23" s="316"/>
      <c r="AA23" s="416"/>
      <c r="AB23" s="417"/>
      <c r="AC23" s="417"/>
      <c r="AD23" s="417"/>
      <c r="AE23" s="417"/>
      <c r="AF23" s="417"/>
      <c r="AG23" s="417"/>
      <c r="AH23" s="418"/>
      <c r="AI23" s="323">
        <f>IF(AI20="⑦","7",IF(AI20="⑥","6",AI20))</f>
        <v>2</v>
      </c>
      <c r="AJ23" s="323"/>
      <c r="AK23" s="323"/>
      <c r="AL23" s="323"/>
      <c r="AM23" s="323"/>
      <c r="AN23" s="323"/>
      <c r="AO23" s="323"/>
      <c r="AP23" s="324"/>
      <c r="AQ23" s="319" t="str">
        <f>IF(AQ20="⑦","7",IF(AQ20="⑥","6",AQ20))</f>
        <v>⑤</v>
      </c>
      <c r="AR23" s="319"/>
      <c r="AS23" s="319"/>
      <c r="AT23" s="319"/>
      <c r="AU23" s="319"/>
      <c r="AV23" s="319"/>
      <c r="AW23" s="319"/>
      <c r="AX23" s="320"/>
      <c r="AY23" s="409"/>
      <c r="AZ23" s="473"/>
      <c r="BA23" s="473"/>
      <c r="BB23" s="473"/>
      <c r="BC23" s="462"/>
      <c r="BD23" s="462"/>
      <c r="BE23" s="462"/>
      <c r="BF23" s="463"/>
    </row>
    <row r="24" spans="1:58" ht="18.75" customHeight="1">
      <c r="A24" s="13"/>
      <c r="B24" s="455" t="s">
        <v>946</v>
      </c>
      <c r="C24" s="365"/>
      <c r="D24" s="365"/>
      <c r="E24" s="353" t="s">
        <v>1860</v>
      </c>
      <c r="F24" s="353"/>
      <c r="G24" s="353"/>
      <c r="H24" s="353"/>
      <c r="I24" s="354"/>
      <c r="J24" s="296"/>
      <c r="K24" s="344" t="s">
        <v>3</v>
      </c>
      <c r="L24" s="353"/>
      <c r="M24" s="353"/>
      <c r="N24" s="353" t="s">
        <v>947</v>
      </c>
      <c r="O24" s="353"/>
      <c r="P24" s="353">
        <v>1</v>
      </c>
      <c r="Q24" s="353"/>
      <c r="R24" s="354"/>
      <c r="S24" s="344" t="s">
        <v>3</v>
      </c>
      <c r="T24" s="353"/>
      <c r="U24" s="353"/>
      <c r="V24" s="353" t="s">
        <v>947</v>
      </c>
      <c r="W24" s="353"/>
      <c r="X24" s="353">
        <v>0</v>
      </c>
      <c r="Y24" s="353"/>
      <c r="Z24" s="354"/>
      <c r="AA24" s="344" t="s">
        <v>3</v>
      </c>
      <c r="AB24" s="353"/>
      <c r="AC24" s="353"/>
      <c r="AD24" s="353" t="s">
        <v>947</v>
      </c>
      <c r="AE24" s="353"/>
      <c r="AF24" s="353">
        <v>2</v>
      </c>
      <c r="AG24" s="353"/>
      <c r="AH24" s="354"/>
      <c r="AI24" s="336"/>
      <c r="AJ24" s="337"/>
      <c r="AK24" s="337"/>
      <c r="AL24" s="337"/>
      <c r="AM24" s="337"/>
      <c r="AN24" s="337"/>
      <c r="AO24" s="337"/>
      <c r="AP24" s="338"/>
      <c r="AQ24" s="402" t="s">
        <v>3</v>
      </c>
      <c r="AR24" s="403"/>
      <c r="AS24" s="403"/>
      <c r="AT24" s="403" t="s">
        <v>947</v>
      </c>
      <c r="AU24" s="403"/>
      <c r="AV24" s="403">
        <v>1</v>
      </c>
      <c r="AW24" s="403"/>
      <c r="AX24" s="531"/>
      <c r="AY24" s="419">
        <f>IF(OR(AND(AZ24=2,COUNTIF($AZ$12:$BB$29,2)=2),AND(AZ24=1,COUNTIF($AZ$12:$BB$29,1)=2),AND(AZ24=3,COUNTIF($AZ$12:$BB$29,3)=2)),"直接対決","")</f>
      </c>
      <c r="AZ24" s="505">
        <v>4</v>
      </c>
      <c r="BA24" s="505"/>
      <c r="BB24" s="505"/>
      <c r="BC24" s="516">
        <f>IF(AI12="","",4-AZ24)</f>
        <v>0</v>
      </c>
      <c r="BD24" s="516"/>
      <c r="BE24" s="516"/>
      <c r="BF24" s="517"/>
    </row>
    <row r="25" spans="1:58" ht="18.75" customHeight="1">
      <c r="A25" s="13"/>
      <c r="B25" s="356"/>
      <c r="C25" s="367"/>
      <c r="D25" s="367"/>
      <c r="E25" s="357"/>
      <c r="F25" s="357"/>
      <c r="G25" s="357"/>
      <c r="H25" s="357"/>
      <c r="I25" s="355"/>
      <c r="J25" s="297"/>
      <c r="K25" s="345"/>
      <c r="L25" s="357"/>
      <c r="M25" s="357"/>
      <c r="N25" s="357"/>
      <c r="O25" s="357"/>
      <c r="P25" s="357"/>
      <c r="Q25" s="357"/>
      <c r="R25" s="355"/>
      <c r="S25" s="345"/>
      <c r="T25" s="357"/>
      <c r="U25" s="357"/>
      <c r="V25" s="357"/>
      <c r="W25" s="357"/>
      <c r="X25" s="357"/>
      <c r="Y25" s="357"/>
      <c r="Z25" s="355"/>
      <c r="AA25" s="345"/>
      <c r="AB25" s="357"/>
      <c r="AC25" s="357"/>
      <c r="AD25" s="357"/>
      <c r="AE25" s="357"/>
      <c r="AF25" s="357"/>
      <c r="AG25" s="357"/>
      <c r="AH25" s="355"/>
      <c r="AI25" s="326"/>
      <c r="AJ25" s="327"/>
      <c r="AK25" s="327"/>
      <c r="AL25" s="327"/>
      <c r="AM25" s="327"/>
      <c r="AN25" s="327"/>
      <c r="AO25" s="327"/>
      <c r="AP25" s="328"/>
      <c r="AQ25" s="404"/>
      <c r="AR25" s="405"/>
      <c r="AS25" s="405"/>
      <c r="AT25" s="405"/>
      <c r="AU25" s="405"/>
      <c r="AV25" s="405"/>
      <c r="AW25" s="405"/>
      <c r="AX25" s="532"/>
      <c r="AY25" s="420"/>
      <c r="AZ25" s="506"/>
      <c r="BA25" s="506"/>
      <c r="BB25" s="506"/>
      <c r="BC25" s="518"/>
      <c r="BD25" s="518"/>
      <c r="BE25" s="518"/>
      <c r="BF25" s="519"/>
    </row>
    <row r="26" spans="1:58" ht="18.75" customHeight="1">
      <c r="A26" s="13"/>
      <c r="B26" s="360" t="s">
        <v>948</v>
      </c>
      <c r="C26" s="364"/>
      <c r="D26" s="364"/>
      <c r="E26" s="361" t="s">
        <v>135</v>
      </c>
      <c r="F26" s="361"/>
      <c r="G26" s="361"/>
      <c r="H26" s="361"/>
      <c r="I26" s="362"/>
      <c r="J26" s="297"/>
      <c r="K26" s="345"/>
      <c r="L26" s="357"/>
      <c r="M26" s="357"/>
      <c r="N26" s="361"/>
      <c r="O26" s="361"/>
      <c r="P26" s="361"/>
      <c r="Q26" s="361"/>
      <c r="R26" s="362"/>
      <c r="S26" s="345"/>
      <c r="T26" s="357"/>
      <c r="U26" s="357"/>
      <c r="V26" s="357"/>
      <c r="W26" s="357"/>
      <c r="X26" s="357"/>
      <c r="Y26" s="357"/>
      <c r="Z26" s="355"/>
      <c r="AA26" s="346"/>
      <c r="AB26" s="361"/>
      <c r="AC26" s="361"/>
      <c r="AD26" s="357"/>
      <c r="AE26" s="357"/>
      <c r="AF26" s="357"/>
      <c r="AG26" s="357"/>
      <c r="AH26" s="355"/>
      <c r="AI26" s="326"/>
      <c r="AJ26" s="327"/>
      <c r="AK26" s="327"/>
      <c r="AL26" s="327"/>
      <c r="AM26" s="327"/>
      <c r="AN26" s="327"/>
      <c r="AO26" s="327"/>
      <c r="AP26" s="328"/>
      <c r="AQ26" s="406"/>
      <c r="AR26" s="407"/>
      <c r="AS26" s="407"/>
      <c r="AT26" s="407"/>
      <c r="AU26" s="407"/>
      <c r="AV26" s="407"/>
      <c r="AW26" s="407"/>
      <c r="AX26" s="533"/>
      <c r="AY26" s="529"/>
      <c r="AZ26" s="507"/>
      <c r="BA26" s="507"/>
      <c r="BB26" s="507"/>
      <c r="BC26" s="501">
        <f>RANK(AZ24,AZ12:BB31)</f>
        <v>1</v>
      </c>
      <c r="BD26" s="501"/>
      <c r="BE26" s="501"/>
      <c r="BF26" s="502"/>
    </row>
    <row r="27" spans="1:58" ht="6.75" customHeight="1" hidden="1">
      <c r="A27" s="13"/>
      <c r="B27" s="356"/>
      <c r="C27" s="367"/>
      <c r="D27" s="367"/>
      <c r="E27" s="357"/>
      <c r="F27" s="357"/>
      <c r="G27" s="357"/>
      <c r="H27" s="357"/>
      <c r="I27" s="357"/>
      <c r="J27" s="299"/>
      <c r="K27" s="200" t="str">
        <f>IF(K24="⑦","7",IF(K24="⑥","6",K24))</f>
        <v>⑤</v>
      </c>
      <c r="L27" s="300"/>
      <c r="M27" s="301"/>
      <c r="N27" s="206"/>
      <c r="O27" s="206"/>
      <c r="P27" s="206"/>
      <c r="Q27" s="206"/>
      <c r="R27" s="207"/>
      <c r="S27" s="200" t="str">
        <f>IF(S24="⑦","7",IF(S24="⑥","6",S24))</f>
        <v>⑤</v>
      </c>
      <c r="T27" s="206"/>
      <c r="U27" s="206"/>
      <c r="V27" s="206"/>
      <c r="W27" s="206"/>
      <c r="X27" s="206"/>
      <c r="Y27" s="206"/>
      <c r="Z27" s="207"/>
      <c r="AA27" s="200" t="str">
        <f>IF(AA24="⑦","7",IF(AA24="⑥","6",AA24))</f>
        <v>⑤</v>
      </c>
      <c r="AB27" s="206"/>
      <c r="AC27" s="206"/>
      <c r="AD27" s="206"/>
      <c r="AE27" s="206"/>
      <c r="AF27" s="206"/>
      <c r="AG27" s="206"/>
      <c r="AH27" s="207"/>
      <c r="AI27" s="329"/>
      <c r="AJ27" s="330"/>
      <c r="AK27" s="330"/>
      <c r="AL27" s="330"/>
      <c r="AM27" s="330"/>
      <c r="AN27" s="330"/>
      <c r="AO27" s="330"/>
      <c r="AP27" s="331"/>
      <c r="AQ27" s="201" t="str">
        <f>IF(AQ24="⑦","7",IF(AQ24="⑥","6",AQ24))</f>
        <v>⑤</v>
      </c>
      <c r="AR27" s="201"/>
      <c r="AS27" s="201"/>
      <c r="AT27" s="201"/>
      <c r="AU27" s="201"/>
      <c r="AV27" s="201"/>
      <c r="AW27" s="201"/>
      <c r="AX27" s="298"/>
      <c r="AY27" s="530"/>
      <c r="AZ27" s="508"/>
      <c r="BA27" s="508"/>
      <c r="BB27" s="508"/>
      <c r="BC27" s="503"/>
      <c r="BD27" s="503"/>
      <c r="BE27" s="503"/>
      <c r="BF27" s="504"/>
    </row>
    <row r="28" spans="1:58" ht="18.75" customHeight="1">
      <c r="A28" s="13"/>
      <c r="B28" s="455" t="s">
        <v>946</v>
      </c>
      <c r="C28" s="365"/>
      <c r="D28" s="365"/>
      <c r="E28" s="365" t="s">
        <v>1863</v>
      </c>
      <c r="F28" s="365"/>
      <c r="G28" s="365"/>
      <c r="H28" s="365"/>
      <c r="I28" s="365"/>
      <c r="J28" s="213"/>
      <c r="K28" s="359">
        <f>IF(S12="","",IF(AND(AV12=6,AQ12&lt;&gt;"⑦"),"⑥",IF(AV12=7,"⑦",AV12)))</f>
        <v>4</v>
      </c>
      <c r="L28" s="365"/>
      <c r="M28" s="365"/>
      <c r="N28" s="367" t="s">
        <v>947</v>
      </c>
      <c r="O28" s="367"/>
      <c r="P28" s="367">
        <v>5</v>
      </c>
      <c r="Q28" s="367"/>
      <c r="R28" s="368"/>
      <c r="S28" s="359">
        <f>IF(AA16="","",IF(AND(AV16=6,AQ16&lt;&gt;"⑦"),"⑥",IF(AV16=7,"⑦",AV16)))</f>
        <v>4</v>
      </c>
      <c r="T28" s="365"/>
      <c r="U28" s="365"/>
      <c r="V28" s="365" t="s">
        <v>947</v>
      </c>
      <c r="W28" s="365"/>
      <c r="X28" s="365">
        <v>5</v>
      </c>
      <c r="Y28" s="365"/>
      <c r="Z28" s="366"/>
      <c r="AA28" s="363">
        <v>3</v>
      </c>
      <c r="AB28" s="367"/>
      <c r="AC28" s="367"/>
      <c r="AD28" s="365" t="s">
        <v>947</v>
      </c>
      <c r="AE28" s="365"/>
      <c r="AF28" s="365">
        <v>5</v>
      </c>
      <c r="AG28" s="365"/>
      <c r="AH28" s="366"/>
      <c r="AI28" s="359">
        <f>IF(AA16="","",IF(AND(AV24=6,AQ24&lt;&gt;"⑦"),"⑥",IF(AV24=7,"⑦",AV24)))</f>
        <v>1</v>
      </c>
      <c r="AJ28" s="365"/>
      <c r="AK28" s="365"/>
      <c r="AL28" s="365" t="s">
        <v>947</v>
      </c>
      <c r="AM28" s="365"/>
      <c r="AN28" s="365">
        <v>5</v>
      </c>
      <c r="AO28" s="365"/>
      <c r="AP28" s="366"/>
      <c r="AQ28" s="514"/>
      <c r="AR28" s="514"/>
      <c r="AS28" s="514"/>
      <c r="AT28" s="514"/>
      <c r="AU28" s="514"/>
      <c r="AV28" s="514"/>
      <c r="AW28" s="514"/>
      <c r="AX28" s="515"/>
      <c r="AY28" s="510">
        <f>IF(OR(AND(AZ28=2,COUNTIF($AZ$12:$BB$29,2)=2),AND(AZ28=1,COUNTIF($AZ$12:$BB$29,1)=2),AND(AZ28=3,COUNTIF($AZ$12:$BB$29,3)=2)),"直接対決","")</f>
      </c>
      <c r="AZ28" s="526">
        <f>COUNTIF(S28:AX29,"⑤")</f>
        <v>0</v>
      </c>
      <c r="BA28" s="526"/>
      <c r="BB28" s="526"/>
      <c r="BC28" s="522">
        <f>IF(AI16="","",4-AZ28)</f>
        <v>4</v>
      </c>
      <c r="BD28" s="522"/>
      <c r="BE28" s="522"/>
      <c r="BF28" s="523"/>
    </row>
    <row r="29" spans="1:58" ht="18.75" customHeight="1">
      <c r="A29" s="13"/>
      <c r="B29" s="356"/>
      <c r="C29" s="367"/>
      <c r="D29" s="367"/>
      <c r="E29" s="367"/>
      <c r="F29" s="367"/>
      <c r="G29" s="367"/>
      <c r="H29" s="367"/>
      <c r="I29" s="367"/>
      <c r="J29" s="214"/>
      <c r="K29" s="363"/>
      <c r="L29" s="367"/>
      <c r="M29" s="367"/>
      <c r="N29" s="367"/>
      <c r="O29" s="367"/>
      <c r="P29" s="367"/>
      <c r="Q29" s="367"/>
      <c r="R29" s="368"/>
      <c r="S29" s="363"/>
      <c r="T29" s="367"/>
      <c r="U29" s="367"/>
      <c r="V29" s="367"/>
      <c r="W29" s="367"/>
      <c r="X29" s="367"/>
      <c r="Y29" s="367"/>
      <c r="Z29" s="368"/>
      <c r="AA29" s="363"/>
      <c r="AB29" s="367"/>
      <c r="AC29" s="367"/>
      <c r="AD29" s="367"/>
      <c r="AE29" s="367"/>
      <c r="AF29" s="367"/>
      <c r="AG29" s="367"/>
      <c r="AH29" s="368"/>
      <c r="AI29" s="363"/>
      <c r="AJ29" s="367"/>
      <c r="AK29" s="367"/>
      <c r="AL29" s="367"/>
      <c r="AM29" s="367"/>
      <c r="AN29" s="367"/>
      <c r="AO29" s="367"/>
      <c r="AP29" s="368"/>
      <c r="AQ29" s="514"/>
      <c r="AR29" s="514"/>
      <c r="AS29" s="514"/>
      <c r="AT29" s="514"/>
      <c r="AU29" s="514"/>
      <c r="AV29" s="514"/>
      <c r="AW29" s="514"/>
      <c r="AX29" s="515"/>
      <c r="AY29" s="511"/>
      <c r="AZ29" s="527"/>
      <c r="BA29" s="527"/>
      <c r="BB29" s="527"/>
      <c r="BC29" s="524"/>
      <c r="BD29" s="524"/>
      <c r="BE29" s="524"/>
      <c r="BF29" s="525"/>
    </row>
    <row r="30" spans="1:58" ht="18.75" customHeight="1">
      <c r="A30" s="13"/>
      <c r="B30" s="356" t="s">
        <v>948</v>
      </c>
      <c r="C30" s="367"/>
      <c r="D30" s="367"/>
      <c r="E30" s="367" t="s">
        <v>1864</v>
      </c>
      <c r="F30" s="367"/>
      <c r="G30" s="367"/>
      <c r="H30" s="367"/>
      <c r="I30" s="367"/>
      <c r="J30" s="214"/>
      <c r="K30" s="352"/>
      <c r="L30" s="364"/>
      <c r="M30" s="364"/>
      <c r="N30" s="364"/>
      <c r="O30" s="364"/>
      <c r="P30" s="364"/>
      <c r="Q30" s="364"/>
      <c r="R30" s="358"/>
      <c r="S30" s="363"/>
      <c r="T30" s="367"/>
      <c r="U30" s="367"/>
      <c r="V30" s="367"/>
      <c r="W30" s="367"/>
      <c r="X30" s="367"/>
      <c r="Y30" s="367"/>
      <c r="Z30" s="368"/>
      <c r="AA30" s="363"/>
      <c r="AB30" s="367"/>
      <c r="AC30" s="367"/>
      <c r="AD30" s="367"/>
      <c r="AE30" s="367"/>
      <c r="AF30" s="367"/>
      <c r="AG30" s="367"/>
      <c r="AH30" s="368"/>
      <c r="AI30" s="352"/>
      <c r="AJ30" s="364"/>
      <c r="AK30" s="364"/>
      <c r="AL30" s="364"/>
      <c r="AM30" s="364"/>
      <c r="AN30" s="364"/>
      <c r="AO30" s="364"/>
      <c r="AP30" s="358"/>
      <c r="AQ30" s="514"/>
      <c r="AR30" s="514"/>
      <c r="AS30" s="514"/>
      <c r="AT30" s="514"/>
      <c r="AU30" s="514"/>
      <c r="AV30" s="514"/>
      <c r="AW30" s="514"/>
      <c r="AX30" s="515"/>
      <c r="AY30" s="512">
        <f>IF(OR(COUNTIF(AZ12:BB31,2)&gt;=3,COUNTIF(AZ12:BB31,1)&gt;=3),(AI31+S31+AA31+K31)/(AI31+X28+AN28+AF28+K31+P28+S31+AA31),"")</f>
        <v>0.375</v>
      </c>
      <c r="AZ30" s="509"/>
      <c r="BA30" s="509"/>
      <c r="BB30" s="509"/>
      <c r="BC30" s="520">
        <f>RANK(AZ28,AZ12:BB31)</f>
        <v>5</v>
      </c>
      <c r="BD30" s="520"/>
      <c r="BE30" s="520"/>
      <c r="BF30" s="521"/>
    </row>
    <row r="31" spans="2:58" ht="6.75" customHeight="1" hidden="1">
      <c r="B31" s="356"/>
      <c r="C31" s="367"/>
      <c r="D31" s="367"/>
      <c r="E31" s="2"/>
      <c r="F31" s="2"/>
      <c r="G31" s="2"/>
      <c r="H31" s="2"/>
      <c r="I31" s="2"/>
      <c r="J31" s="22"/>
      <c r="K31" s="199">
        <f>IF(K28="⑦","7",IF(K28="⑥","6",K28))</f>
        <v>4</v>
      </c>
      <c r="L31" s="2"/>
      <c r="M31" s="2"/>
      <c r="N31" s="2"/>
      <c r="O31" s="2"/>
      <c r="P31" s="2"/>
      <c r="Q31" s="2"/>
      <c r="R31" s="35"/>
      <c r="S31" s="199">
        <f>IF(S28="⑦","7",IF(S28="⑥","6",S28))</f>
        <v>4</v>
      </c>
      <c r="T31" s="2"/>
      <c r="U31" s="2"/>
      <c r="V31" s="2"/>
      <c r="W31" s="2"/>
      <c r="X31" s="2"/>
      <c r="Y31" s="2"/>
      <c r="Z31" s="35"/>
      <c r="AA31" s="199">
        <f>IF(AA28="⑦","7",IF(AA28="⑥","6",AA28))</f>
        <v>3</v>
      </c>
      <c r="AB31" s="2"/>
      <c r="AC31" s="2"/>
      <c r="AD31" s="2"/>
      <c r="AE31" s="2"/>
      <c r="AF31" s="2"/>
      <c r="AG31" s="2"/>
      <c r="AH31" s="35"/>
      <c r="AI31" s="199">
        <f>IF(AI28="⑦","7",IF(AI28="⑥","6",AI28))</f>
        <v>1</v>
      </c>
      <c r="AJ31" s="2"/>
      <c r="AK31" s="2"/>
      <c r="AL31" s="2"/>
      <c r="AM31" s="2"/>
      <c r="AN31" s="2"/>
      <c r="AO31" s="2"/>
      <c r="AP31" s="35"/>
      <c r="AQ31" s="514"/>
      <c r="AR31" s="514"/>
      <c r="AS31" s="514"/>
      <c r="AT31" s="514"/>
      <c r="AU31" s="514"/>
      <c r="AV31" s="514"/>
      <c r="AW31" s="514"/>
      <c r="AX31" s="515"/>
      <c r="AY31" s="513"/>
      <c r="AZ31" s="509"/>
      <c r="BA31" s="509"/>
      <c r="BB31" s="509"/>
      <c r="BC31" s="520"/>
      <c r="BD31" s="520"/>
      <c r="BE31" s="520"/>
      <c r="BF31" s="521"/>
    </row>
    <row r="32" spans="2:58" ht="12" customHeight="1">
      <c r="B32" s="41"/>
      <c r="C32" s="41"/>
      <c r="D32" s="41"/>
      <c r="E32" s="41"/>
      <c r="F32" s="41"/>
      <c r="G32" s="41"/>
      <c r="H32" s="41"/>
      <c r="I32" s="41"/>
      <c r="J32" s="41"/>
      <c r="K32" s="216"/>
      <c r="L32" s="32"/>
      <c r="M32" s="32"/>
      <c r="N32" s="32"/>
      <c r="O32" s="32"/>
      <c r="P32" s="32"/>
      <c r="Q32" s="32"/>
      <c r="R32" s="32"/>
      <c r="S32" s="216"/>
      <c r="T32" s="32"/>
      <c r="U32" s="32"/>
      <c r="V32" s="32"/>
      <c r="W32" s="32"/>
      <c r="X32" s="32"/>
      <c r="Y32" s="32"/>
      <c r="Z32" s="32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217"/>
      <c r="AR32" s="217"/>
      <c r="AS32" s="217"/>
      <c r="AT32" s="217"/>
      <c r="AU32" s="218"/>
      <c r="AV32" s="218"/>
      <c r="AW32" s="218"/>
      <c r="AX32" s="218"/>
      <c r="AY32" s="32"/>
      <c r="AZ32" s="32"/>
      <c r="BA32" s="32"/>
      <c r="BB32" s="32"/>
      <c r="BC32" s="32"/>
      <c r="BD32" s="32"/>
      <c r="BE32" s="32"/>
      <c r="BF32" s="32"/>
    </row>
    <row r="33" spans="2:50" ht="12" customHeight="1" hidden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5"/>
      <c r="AR33" s="5"/>
      <c r="AS33" s="5"/>
      <c r="AT33" s="5"/>
      <c r="AU33" s="5"/>
      <c r="AV33" s="5"/>
      <c r="AW33" s="5"/>
      <c r="AX33" s="5"/>
    </row>
    <row r="34" spans="2:50" ht="12" customHeight="1" hidden="1">
      <c r="B34" s="183"/>
      <c r="C34" s="183"/>
      <c r="D34" s="183"/>
      <c r="E34" s="183"/>
      <c r="F34" s="183"/>
      <c r="G34" s="183"/>
      <c r="H34" s="183"/>
      <c r="I34" s="183"/>
      <c r="J34" s="183"/>
      <c r="K34" s="7"/>
      <c r="S34" s="7"/>
      <c r="AA34" s="7"/>
      <c r="AI34" s="2"/>
      <c r="AJ34" s="2"/>
      <c r="AK34" s="2"/>
      <c r="AL34" s="2"/>
      <c r="AM34" s="2"/>
      <c r="AN34" s="2"/>
      <c r="AO34" s="2"/>
      <c r="AP34" s="2"/>
      <c r="AQ34" s="39"/>
      <c r="AR34" s="39"/>
      <c r="AS34" s="39"/>
      <c r="AT34" s="39"/>
      <c r="AU34" s="40"/>
      <c r="AV34" s="40"/>
      <c r="AW34" s="40"/>
      <c r="AX34" s="40"/>
    </row>
    <row r="35" spans="3:60" s="38" customFormat="1" ht="32.25" customHeight="1">
      <c r="C35" s="381" t="s">
        <v>1873</v>
      </c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</row>
    <row r="36" spans="5:61" s="38" customFormat="1" ht="26.25" customHeight="1">
      <c r="E36" s="381" t="s">
        <v>1855</v>
      </c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</row>
    <row r="37" spans="90:103" ht="7.5" customHeight="1"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</row>
    <row r="38" spans="51:103" ht="7.5" customHeight="1">
      <c r="AY38" s="2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</row>
    <row r="39" spans="51:103" ht="7.5" customHeight="1">
      <c r="AY39" s="2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</row>
    <row r="40" spans="89:103" ht="7.5" customHeight="1"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</row>
    <row r="41" spans="89:103" ht="7.5" customHeight="1"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</row>
    <row r="42" spans="51:103" ht="7.5" customHeight="1">
      <c r="AY42" s="2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</row>
    <row r="43" spans="51:103" ht="7.5" customHeight="1">
      <c r="AY43" s="2"/>
      <c r="CL43" s="7"/>
      <c r="CM43" s="18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</row>
    <row r="44" spans="2:103" s="14" customFormat="1" ht="7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2"/>
      <c r="CL44" s="7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</row>
    <row r="45" spans="2:103" s="14" customFormat="1" ht="7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7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</row>
    <row r="46" spans="2:103" s="14" customFormat="1" ht="7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</row>
    <row r="47" spans="2:103" s="14" customFormat="1" ht="7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</row>
    <row r="48" spans="2:107" s="14" customFormat="1" ht="7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</row>
    <row r="49" spans="2:108" s="14" customFormat="1" ht="7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18"/>
      <c r="CM49" s="3"/>
      <c r="CN49" s="3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</row>
    <row r="50" spans="2:125" s="14" customFormat="1" ht="7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18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</row>
    <row r="51" spans="2:139" s="14" customFormat="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</row>
    <row r="52" spans="2:148" s="14" customFormat="1" ht="7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</row>
    <row r="53" spans="2:140" s="14" customFormat="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</row>
    <row r="54" spans="2:126" s="14" customFormat="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7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</row>
    <row r="55" spans="2:126" s="14" customFormat="1" ht="7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7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</row>
    <row r="56" spans="2:125" s="14" customFormat="1" ht="7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7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</row>
    <row r="57" spans="2:126" s="14" customFormat="1" ht="7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7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</row>
    <row r="60" ht="7.5" customHeight="1">
      <c r="DW60" s="2"/>
    </row>
    <row r="70" ht="7.5" customHeight="1">
      <c r="CK70" s="7"/>
    </row>
    <row r="71" ht="7.5" customHeight="1">
      <c r="CK71" s="7"/>
    </row>
    <row r="72" ht="7.5" customHeight="1">
      <c r="CK72" s="7"/>
    </row>
    <row r="73" ht="7.5" customHeight="1">
      <c r="CK73" s="7"/>
    </row>
    <row r="74" ht="7.5" customHeight="1">
      <c r="CK74" s="7"/>
    </row>
    <row r="75" ht="7.5" customHeight="1">
      <c r="CK75" s="7"/>
    </row>
    <row r="76" spans="89:91" ht="7.5" customHeight="1">
      <c r="CK76" s="7"/>
      <c r="CM76" s="2"/>
    </row>
    <row r="77" spans="89:124" ht="7.5" customHeight="1">
      <c r="CK77" s="7"/>
      <c r="DL77" s="2"/>
      <c r="DM77" s="11"/>
      <c r="DN77" s="11"/>
      <c r="DO77" s="11"/>
      <c r="DP77" s="11"/>
      <c r="DQ77" s="11"/>
      <c r="DR77" s="11"/>
      <c r="DS77" s="11"/>
      <c r="DT77" s="11"/>
    </row>
    <row r="78" spans="89:90" ht="7.5" customHeight="1">
      <c r="CK78" s="7"/>
      <c r="CL78" s="2"/>
    </row>
    <row r="79" ht="7.5" customHeight="1">
      <c r="CK79" s="7"/>
    </row>
    <row r="80" spans="2:97" s="14" customFormat="1" ht="7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7"/>
      <c r="CL80" s="3"/>
      <c r="CM80" s="3"/>
      <c r="CN80" s="3"/>
      <c r="CO80" s="3"/>
      <c r="CP80" s="3"/>
      <c r="CQ80" s="3"/>
      <c r="CR80" s="3"/>
      <c r="CS80" s="3"/>
    </row>
    <row r="81" spans="2:133" s="14" customFormat="1" ht="7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7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</row>
    <row r="82" spans="2:140" s="14" customFormat="1" ht="7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</row>
    <row r="83" spans="2:132" s="14" customFormat="1" ht="7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</row>
    <row r="84" spans="2:118" s="14" customFormat="1" ht="7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</row>
    <row r="85" spans="2:118" s="14" customFormat="1" ht="7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</row>
    <row r="86" spans="2:118" s="14" customFormat="1" ht="7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</row>
    <row r="87" spans="2:118" s="14" customFormat="1" ht="7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</row>
    <row r="88" spans="98:118" ht="7.5" customHeight="1"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</row>
    <row r="90" ht="7.5" customHeight="1">
      <c r="DQ90" s="2"/>
    </row>
    <row r="94" spans="91:97" ht="7.5" customHeight="1">
      <c r="CM94" s="2"/>
      <c r="CN94" s="2"/>
      <c r="CO94" s="2"/>
      <c r="CP94" s="2"/>
      <c r="CR94" s="14"/>
      <c r="CS94" s="14"/>
    </row>
    <row r="95" spans="2:108" s="14" customFormat="1" ht="7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2"/>
      <c r="CN95" s="2"/>
      <c r="CO95" s="2"/>
      <c r="CP95" s="2"/>
      <c r="CQ95" s="2"/>
      <c r="CR95" s="2"/>
      <c r="CS95" s="2"/>
      <c r="CT95" s="2"/>
      <c r="CW95" s="3"/>
      <c r="CX95" s="3"/>
      <c r="CY95" s="3"/>
      <c r="CZ95" s="3"/>
      <c r="DA95" s="3"/>
      <c r="DB95" s="3"/>
      <c r="DC95" s="3"/>
      <c r="DD95" s="3"/>
    </row>
    <row r="96" spans="2:121" s="14" customFormat="1" ht="7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</row>
    <row r="97" spans="2:130" s="14" customFormat="1" ht="7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</row>
    <row r="98" spans="2:135" s="14" customFormat="1" ht="7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2"/>
      <c r="CN98" s="2"/>
      <c r="CO98" s="2"/>
      <c r="CP98" s="2"/>
      <c r="CQ98" s="2"/>
      <c r="CR98" s="2"/>
      <c r="CS98" s="2"/>
      <c r="CT98" s="2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</row>
    <row r="99" spans="2:122" s="14" customFormat="1" ht="7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2"/>
      <c r="CN99" s="2"/>
      <c r="CO99" s="2"/>
      <c r="CP99" s="2"/>
      <c r="CQ99" s="2"/>
      <c r="CR99" s="2"/>
      <c r="CS99" s="2"/>
      <c r="CT99" s="2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2"/>
    </row>
    <row r="100" spans="2:122" s="14" customFormat="1" ht="7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2"/>
      <c r="CN100" s="2"/>
      <c r="CO100" s="2"/>
      <c r="CP100" s="2"/>
      <c r="CQ100" s="2"/>
      <c r="CR100" s="2"/>
      <c r="CS100" s="2"/>
      <c r="CT100" s="2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2"/>
    </row>
    <row r="101" spans="2:122" s="14" customFormat="1" ht="7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2"/>
      <c r="CN101" s="2"/>
      <c r="CO101" s="2"/>
      <c r="CP101" s="2"/>
      <c r="CQ101" s="2"/>
      <c r="CR101" s="2"/>
      <c r="CS101" s="2"/>
      <c r="CT101" s="2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</row>
    <row r="102" spans="2:122" s="14" customFormat="1" ht="7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2"/>
      <c r="CN102" s="2"/>
      <c r="CO102" s="2"/>
      <c r="CP102" s="2"/>
      <c r="CQ102" s="2"/>
      <c r="CR102" s="2"/>
      <c r="CS102" s="2"/>
      <c r="CT102" s="2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3"/>
    </row>
    <row r="103" spans="91:122" ht="7.5" customHeight="1">
      <c r="CM103" s="2"/>
      <c r="CN103" s="2"/>
      <c r="CO103" s="2"/>
      <c r="CP103" s="2"/>
      <c r="CQ103" s="2"/>
      <c r="CR103" s="2"/>
      <c r="CS103" s="2"/>
      <c r="CT103" s="2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2"/>
    </row>
    <row r="104" spans="91:122" ht="7.5" customHeight="1">
      <c r="CM104" s="2"/>
      <c r="CN104" s="2"/>
      <c r="CO104" s="2"/>
      <c r="CP104" s="2"/>
      <c r="CQ104" s="2"/>
      <c r="CR104" s="2"/>
      <c r="CS104" s="2"/>
      <c r="CT104" s="2"/>
      <c r="DR104" s="2"/>
    </row>
    <row r="105" spans="91:122" ht="7.5" customHeight="1">
      <c r="CM105" s="2"/>
      <c r="CN105" s="2"/>
      <c r="CO105" s="2"/>
      <c r="CP105" s="2"/>
      <c r="CQ105" s="2"/>
      <c r="CR105" s="2"/>
      <c r="CS105" s="2"/>
      <c r="CT105" s="2"/>
      <c r="DR105" s="2"/>
    </row>
    <row r="106" spans="91:98" ht="7.5" customHeight="1">
      <c r="CM106" s="2"/>
      <c r="CN106" s="2"/>
      <c r="CO106" s="2"/>
      <c r="CP106" s="2"/>
      <c r="CQ106" s="2"/>
      <c r="CR106" s="2"/>
      <c r="CS106" s="2"/>
      <c r="CT106" s="2"/>
    </row>
    <row r="107" spans="91:95" ht="7.5" customHeight="1">
      <c r="CM107" s="2"/>
      <c r="CN107" s="2"/>
      <c r="CO107" s="2"/>
      <c r="CP107" s="2"/>
      <c r="CQ107" s="2"/>
    </row>
    <row r="108" ht="7.5" customHeight="1">
      <c r="CQ108" s="2"/>
    </row>
  </sheetData>
  <sheetProtection/>
  <mergeCells count="137">
    <mergeCell ref="B2:BF3"/>
    <mergeCell ref="B30:D31"/>
    <mergeCell ref="B16:D17"/>
    <mergeCell ref="B28:D29"/>
    <mergeCell ref="B24:D25"/>
    <mergeCell ref="B22:D23"/>
    <mergeCell ref="B20:D21"/>
    <mergeCell ref="X24:Z26"/>
    <mergeCell ref="AY26:AY27"/>
    <mergeCell ref="AV24:AX26"/>
    <mergeCell ref="C35:BH35"/>
    <mergeCell ref="E28:I29"/>
    <mergeCell ref="E24:I25"/>
    <mergeCell ref="AY28:AY29"/>
    <mergeCell ref="AY30:AY31"/>
    <mergeCell ref="AQ28:AX31"/>
    <mergeCell ref="BC24:BF25"/>
    <mergeCell ref="BC30:BF31"/>
    <mergeCell ref="BC28:BF29"/>
    <mergeCell ref="AZ28:BB29"/>
    <mergeCell ref="BC26:BF27"/>
    <mergeCell ref="AZ24:BB25"/>
    <mergeCell ref="AZ26:BB27"/>
    <mergeCell ref="AZ30:BB31"/>
    <mergeCell ref="BA10:BF11"/>
    <mergeCell ref="BC20:BF21"/>
    <mergeCell ref="AZ16:BB17"/>
    <mergeCell ref="BC16:BF17"/>
    <mergeCell ref="AZ18:BB19"/>
    <mergeCell ref="BA8:BF9"/>
    <mergeCell ref="BC14:BF15"/>
    <mergeCell ref="AZ20:BB21"/>
    <mergeCell ref="AQ16:AS18"/>
    <mergeCell ref="AT12:AU14"/>
    <mergeCell ref="AV12:AX14"/>
    <mergeCell ref="AZ14:BB15"/>
    <mergeCell ref="AZ12:BB13"/>
    <mergeCell ref="AQ12:AS14"/>
    <mergeCell ref="AQ10:AX11"/>
    <mergeCell ref="B12:D13"/>
    <mergeCell ref="B14:D15"/>
    <mergeCell ref="BC18:BF19"/>
    <mergeCell ref="BC22:BF23"/>
    <mergeCell ref="BC12:BF13"/>
    <mergeCell ref="AY18:AY19"/>
    <mergeCell ref="B18:D19"/>
    <mergeCell ref="N20:O22"/>
    <mergeCell ref="K16:M18"/>
    <mergeCell ref="AZ22:BB23"/>
    <mergeCell ref="AF12:AH14"/>
    <mergeCell ref="AA16:AC18"/>
    <mergeCell ref="AI16:AK18"/>
    <mergeCell ref="AV16:AX18"/>
    <mergeCell ref="AN16:AP18"/>
    <mergeCell ref="AL16:AM18"/>
    <mergeCell ref="AD16:AE18"/>
    <mergeCell ref="AT16:AU18"/>
    <mergeCell ref="N16:O18"/>
    <mergeCell ref="K12:R15"/>
    <mergeCell ref="X12:Z14"/>
    <mergeCell ref="V12:W14"/>
    <mergeCell ref="P16:R18"/>
    <mergeCell ref="B6:AX7"/>
    <mergeCell ref="B8:J11"/>
    <mergeCell ref="K8:R9"/>
    <mergeCell ref="S8:Z9"/>
    <mergeCell ref="AA8:AH9"/>
    <mergeCell ref="AA10:AH11"/>
    <mergeCell ref="AI10:AP11"/>
    <mergeCell ref="K10:R11"/>
    <mergeCell ref="S10:Z11"/>
    <mergeCell ref="AQ8:AX9"/>
    <mergeCell ref="P20:R22"/>
    <mergeCell ref="S16:Z19"/>
    <mergeCell ref="S24:U26"/>
    <mergeCell ref="AI8:AP9"/>
    <mergeCell ref="AL12:AM14"/>
    <mergeCell ref="AA12:AC14"/>
    <mergeCell ref="S12:U14"/>
    <mergeCell ref="AD12:AE14"/>
    <mergeCell ref="AN12:AP14"/>
    <mergeCell ref="AI12:AK14"/>
    <mergeCell ref="AY24:AY25"/>
    <mergeCell ref="AY20:AY21"/>
    <mergeCell ref="AQ20:AS22"/>
    <mergeCell ref="AT20:AU22"/>
    <mergeCell ref="AT24:AU26"/>
    <mergeCell ref="V20:W22"/>
    <mergeCell ref="AY22:AY23"/>
    <mergeCell ref="AA20:AH23"/>
    <mergeCell ref="X20:Z22"/>
    <mergeCell ref="AI20:AK22"/>
    <mergeCell ref="AL20:AM22"/>
    <mergeCell ref="AI24:AP27"/>
    <mergeCell ref="AF16:AH18"/>
    <mergeCell ref="AV20:AX22"/>
    <mergeCell ref="AQ24:AS26"/>
    <mergeCell ref="E30:I30"/>
    <mergeCell ref="AY8:AY9"/>
    <mergeCell ref="AY12:AY13"/>
    <mergeCell ref="AY14:AY15"/>
    <mergeCell ref="AY16:AY17"/>
    <mergeCell ref="AY10:AZ11"/>
    <mergeCell ref="AI28:AK30"/>
    <mergeCell ref="AL28:AM30"/>
    <mergeCell ref="AN28:AP30"/>
    <mergeCell ref="AN20:AP22"/>
    <mergeCell ref="AF28:AH30"/>
    <mergeCell ref="K28:M30"/>
    <mergeCell ref="AD28:AE30"/>
    <mergeCell ref="AF24:AH26"/>
    <mergeCell ref="K24:M26"/>
    <mergeCell ref="AA24:AC26"/>
    <mergeCell ref="N24:O26"/>
    <mergeCell ref="P24:R26"/>
    <mergeCell ref="V24:W26"/>
    <mergeCell ref="AD24:AE26"/>
    <mergeCell ref="B26:D26"/>
    <mergeCell ref="E26:I26"/>
    <mergeCell ref="B27:D27"/>
    <mergeCell ref="E27:I27"/>
    <mergeCell ref="X28:Z30"/>
    <mergeCell ref="AA28:AC30"/>
    <mergeCell ref="N28:O30"/>
    <mergeCell ref="P28:R30"/>
    <mergeCell ref="S28:U30"/>
    <mergeCell ref="V28:W30"/>
    <mergeCell ref="E36:BI36"/>
    <mergeCell ref="D4:AW4"/>
    <mergeCell ref="E14:I14"/>
    <mergeCell ref="E18:I18"/>
    <mergeCell ref="E22:I22"/>
    <mergeCell ref="E12:I13"/>
    <mergeCell ref="E16:I17"/>
    <mergeCell ref="E20:I21"/>
    <mergeCell ref="K20:M22"/>
    <mergeCell ref="S20:U22"/>
  </mergeCells>
  <printOptions/>
  <pageMargins left="0" right="0" top="0" bottom="0" header="0.3145833333333333" footer="0.3145833333333333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ED153"/>
  <sheetViews>
    <sheetView zoomScaleSheetLayoutView="100" zoomScalePageLayoutView="0" workbookViewId="0" topLeftCell="A7">
      <selection activeCell="A13" sqref="A13"/>
    </sheetView>
  </sheetViews>
  <sheetFormatPr defaultColWidth="1.875" defaultRowHeight="11.25" customHeight="1"/>
  <cols>
    <col min="1" max="1" width="14.375" style="3" customWidth="1"/>
    <col min="2" max="2" width="0.5" style="3" hidden="1" customWidth="1"/>
    <col min="3" max="5" width="1.875" style="3" hidden="1" customWidth="1"/>
    <col min="6" max="9" width="1.875" style="3" customWidth="1"/>
    <col min="10" max="10" width="4.50390625" style="3" customWidth="1"/>
    <col min="11" max="17" width="1.875" style="3" customWidth="1"/>
    <col min="18" max="18" width="1.12109375" style="3" customWidth="1"/>
    <col min="19" max="19" width="1.875" style="3" customWidth="1"/>
    <col min="20" max="20" width="0.74609375" style="3" customWidth="1"/>
    <col min="21" max="28" width="1.875" style="3" customWidth="1"/>
    <col min="29" max="29" width="0.37109375" style="3" customWidth="1"/>
    <col min="30" max="16384" width="1.875" style="3" customWidth="1"/>
  </cols>
  <sheetData>
    <row r="1" spans="3:74" ht="11.25" customHeight="1">
      <c r="C1" s="528" t="s">
        <v>1785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</row>
    <row r="2" spans="3:74" ht="15.75" customHeight="1"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</row>
    <row r="3" spans="3:74" ht="8.25" customHeight="1">
      <c r="C3" s="621" t="s">
        <v>1845</v>
      </c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 t="s">
        <v>1874</v>
      </c>
      <c r="AI3" s="621"/>
      <c r="AJ3" s="621"/>
      <c r="AK3" s="621"/>
      <c r="AL3" s="621"/>
      <c r="AM3" s="621"/>
      <c r="AN3" s="621"/>
      <c r="AO3" s="621"/>
      <c r="AP3" s="621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</row>
    <row r="4" spans="3:74" ht="17.25" customHeight="1"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3:33" ht="11.25" customHeight="1">
      <c r="C5" s="367" t="s">
        <v>1843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</row>
    <row r="6" spans="3:33" ht="11.25" customHeight="1"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</row>
    <row r="7" spans="1:41" ht="11.25" customHeight="1">
      <c r="A7" s="13"/>
      <c r="C7" s="437" t="s">
        <v>943</v>
      </c>
      <c r="D7" s="438"/>
      <c r="E7" s="438"/>
      <c r="F7" s="438"/>
      <c r="G7" s="438"/>
      <c r="H7" s="438"/>
      <c r="I7" s="438"/>
      <c r="J7" s="438"/>
      <c r="K7" s="440" t="str">
        <f>F11</f>
        <v>廣部節恵</v>
      </c>
      <c r="L7" s="438"/>
      <c r="M7" s="438"/>
      <c r="N7" s="438"/>
      <c r="O7" s="438"/>
      <c r="P7" s="438"/>
      <c r="Q7" s="439"/>
      <c r="R7" s="440" t="str">
        <f>F15</f>
        <v>前川美恵</v>
      </c>
      <c r="S7" s="438"/>
      <c r="T7" s="438"/>
      <c r="U7" s="438"/>
      <c r="V7" s="438"/>
      <c r="W7" s="438"/>
      <c r="X7" s="438"/>
      <c r="Y7" s="439"/>
      <c r="Z7" s="440" t="str">
        <f>F19</f>
        <v>齋藤具子</v>
      </c>
      <c r="AA7" s="438"/>
      <c r="AB7" s="438"/>
      <c r="AC7" s="438"/>
      <c r="AD7" s="438"/>
      <c r="AE7" s="438"/>
      <c r="AF7" s="438"/>
      <c r="AG7" s="563"/>
      <c r="AH7" s="347" t="s">
        <v>944</v>
      </c>
      <c r="AI7" s="438"/>
      <c r="AJ7" s="438"/>
      <c r="AK7" s="438"/>
      <c r="AL7" s="438"/>
      <c r="AM7" s="438"/>
      <c r="AN7" s="438"/>
      <c r="AO7" s="474"/>
    </row>
    <row r="8" spans="1:41" ht="11.25" customHeight="1">
      <c r="A8" s="13"/>
      <c r="C8" s="356"/>
      <c r="D8" s="367"/>
      <c r="E8" s="367"/>
      <c r="F8" s="367"/>
      <c r="G8" s="367"/>
      <c r="H8" s="367"/>
      <c r="I8" s="367"/>
      <c r="J8" s="367"/>
      <c r="K8" s="363"/>
      <c r="L8" s="367"/>
      <c r="M8" s="367"/>
      <c r="N8" s="367"/>
      <c r="O8" s="367"/>
      <c r="P8" s="367"/>
      <c r="Q8" s="368"/>
      <c r="R8" s="363"/>
      <c r="S8" s="367"/>
      <c r="T8" s="367"/>
      <c r="U8" s="367"/>
      <c r="V8" s="367"/>
      <c r="W8" s="367"/>
      <c r="X8" s="367"/>
      <c r="Y8" s="368"/>
      <c r="Z8" s="363"/>
      <c r="AA8" s="367"/>
      <c r="AB8" s="367"/>
      <c r="AC8" s="367"/>
      <c r="AD8" s="367"/>
      <c r="AE8" s="367"/>
      <c r="AF8" s="367"/>
      <c r="AG8" s="441"/>
      <c r="AH8" s="348"/>
      <c r="AI8" s="367"/>
      <c r="AJ8" s="367"/>
      <c r="AK8" s="367"/>
      <c r="AL8" s="367"/>
      <c r="AM8" s="367"/>
      <c r="AN8" s="367"/>
      <c r="AO8" s="475"/>
    </row>
    <row r="9" spans="1:41" ht="11.25" customHeight="1">
      <c r="A9" s="13"/>
      <c r="C9" s="356"/>
      <c r="D9" s="367"/>
      <c r="E9" s="367"/>
      <c r="F9" s="367"/>
      <c r="G9" s="367"/>
      <c r="H9" s="367"/>
      <c r="I9" s="367"/>
      <c r="J9" s="367"/>
      <c r="K9" s="363"/>
      <c r="L9" s="367"/>
      <c r="M9" s="367"/>
      <c r="N9" s="367"/>
      <c r="O9" s="367"/>
      <c r="P9" s="367"/>
      <c r="Q9" s="368"/>
      <c r="R9" s="363"/>
      <c r="S9" s="367"/>
      <c r="T9" s="367"/>
      <c r="U9" s="367"/>
      <c r="V9" s="367"/>
      <c r="W9" s="367"/>
      <c r="X9" s="367"/>
      <c r="Y9" s="368"/>
      <c r="Z9" s="363"/>
      <c r="AA9" s="367"/>
      <c r="AB9" s="367"/>
      <c r="AC9" s="367"/>
      <c r="AD9" s="367"/>
      <c r="AE9" s="367"/>
      <c r="AF9" s="367"/>
      <c r="AG9" s="441"/>
      <c r="AH9" s="592" t="s">
        <v>945</v>
      </c>
      <c r="AI9" s="593"/>
      <c r="AJ9" s="593"/>
      <c r="AK9" s="593"/>
      <c r="AL9" s="593"/>
      <c r="AM9" s="593"/>
      <c r="AN9" s="593"/>
      <c r="AO9" s="594"/>
    </row>
    <row r="10" spans="1:41" ht="11.25" customHeight="1">
      <c r="A10" s="13"/>
      <c r="C10" s="360"/>
      <c r="D10" s="364"/>
      <c r="E10" s="364"/>
      <c r="F10" s="364"/>
      <c r="G10" s="364"/>
      <c r="H10" s="364"/>
      <c r="I10" s="364"/>
      <c r="J10" s="364"/>
      <c r="K10" s="352"/>
      <c r="L10" s="364"/>
      <c r="M10" s="364"/>
      <c r="N10" s="364"/>
      <c r="O10" s="364"/>
      <c r="P10" s="364"/>
      <c r="Q10" s="358"/>
      <c r="R10" s="352"/>
      <c r="S10" s="364"/>
      <c r="T10" s="364"/>
      <c r="U10" s="364"/>
      <c r="V10" s="364"/>
      <c r="W10" s="364"/>
      <c r="X10" s="364"/>
      <c r="Y10" s="358"/>
      <c r="Z10" s="352"/>
      <c r="AA10" s="364"/>
      <c r="AB10" s="364"/>
      <c r="AC10" s="364"/>
      <c r="AD10" s="364"/>
      <c r="AE10" s="364"/>
      <c r="AF10" s="364"/>
      <c r="AG10" s="488"/>
      <c r="AH10" s="595"/>
      <c r="AI10" s="596"/>
      <c r="AJ10" s="596"/>
      <c r="AK10" s="596"/>
      <c r="AL10" s="596"/>
      <c r="AM10" s="596"/>
      <c r="AN10" s="596"/>
      <c r="AO10" s="597"/>
    </row>
    <row r="11" spans="1:41" s="2" customFormat="1" ht="11.25" customHeight="1">
      <c r="A11" s="48"/>
      <c r="B11" s="534">
        <f>AL13</f>
        <v>3</v>
      </c>
      <c r="C11" s="455" t="s">
        <v>1776</v>
      </c>
      <c r="D11" s="365"/>
      <c r="E11" s="365"/>
      <c r="F11" s="365" t="str">
        <f>IF(C11="ここに","",VLOOKUP(C11,'登録ナンバー'!$F$4:$I$609,2,0))</f>
        <v>廣部節恵</v>
      </c>
      <c r="G11" s="365"/>
      <c r="H11" s="365"/>
      <c r="I11" s="365"/>
      <c r="J11" s="365"/>
      <c r="K11" s="359"/>
      <c r="L11" s="365"/>
      <c r="M11" s="365"/>
      <c r="N11" s="365"/>
      <c r="O11" s="365"/>
      <c r="P11" s="365"/>
      <c r="Q11" s="366"/>
      <c r="R11" s="559">
        <v>1</v>
      </c>
      <c r="S11" s="560"/>
      <c r="T11" s="560"/>
      <c r="U11" s="560"/>
      <c r="V11" s="560" t="s">
        <v>947</v>
      </c>
      <c r="W11" s="560">
        <v>5</v>
      </c>
      <c r="X11" s="560"/>
      <c r="Y11" s="622"/>
      <c r="Z11" s="559">
        <v>2</v>
      </c>
      <c r="AA11" s="560"/>
      <c r="AB11" s="560"/>
      <c r="AC11" s="560"/>
      <c r="AD11" s="560" t="s">
        <v>947</v>
      </c>
      <c r="AE11" s="560">
        <v>5</v>
      </c>
      <c r="AF11" s="560"/>
      <c r="AG11" s="598"/>
      <c r="AH11" s="574">
        <f>COUNTIF(K11:AG12,"⑤")</f>
        <v>0</v>
      </c>
      <c r="AI11" s="575"/>
      <c r="AJ11" s="575"/>
      <c r="AK11" s="575"/>
      <c r="AL11" s="522">
        <f>IF(R11="","",2-AH11)</f>
        <v>2</v>
      </c>
      <c r="AM11" s="522"/>
      <c r="AN11" s="522"/>
      <c r="AO11" s="523"/>
    </row>
    <row r="12" spans="1:41" s="2" customFormat="1" ht="11.25" customHeight="1">
      <c r="A12" s="48"/>
      <c r="B12" s="534"/>
      <c r="C12" s="356"/>
      <c r="D12" s="367"/>
      <c r="E12" s="367"/>
      <c r="F12" s="367"/>
      <c r="G12" s="367"/>
      <c r="H12" s="367"/>
      <c r="I12" s="367"/>
      <c r="J12" s="367"/>
      <c r="K12" s="363"/>
      <c r="L12" s="367"/>
      <c r="M12" s="367"/>
      <c r="N12" s="367"/>
      <c r="O12" s="367"/>
      <c r="P12" s="367"/>
      <c r="Q12" s="368"/>
      <c r="R12" s="561"/>
      <c r="S12" s="562"/>
      <c r="T12" s="562"/>
      <c r="U12" s="562"/>
      <c r="V12" s="562"/>
      <c r="W12" s="562"/>
      <c r="X12" s="562"/>
      <c r="Y12" s="623"/>
      <c r="Z12" s="561"/>
      <c r="AA12" s="562"/>
      <c r="AB12" s="562"/>
      <c r="AC12" s="562"/>
      <c r="AD12" s="562"/>
      <c r="AE12" s="562"/>
      <c r="AF12" s="562"/>
      <c r="AG12" s="599"/>
      <c r="AH12" s="576"/>
      <c r="AI12" s="577"/>
      <c r="AJ12" s="577"/>
      <c r="AK12" s="577"/>
      <c r="AL12" s="524"/>
      <c r="AM12" s="524"/>
      <c r="AN12" s="524"/>
      <c r="AO12" s="525"/>
    </row>
    <row r="13" spans="1:41" ht="16.5" customHeight="1">
      <c r="A13" s="13"/>
      <c r="B13" s="534">
        <f>AL13</f>
        <v>3</v>
      </c>
      <c r="C13" s="356" t="s">
        <v>948</v>
      </c>
      <c r="D13" s="367"/>
      <c r="E13" s="367"/>
      <c r="F13" s="367" t="str">
        <f>IF(C11="ここに","",VLOOKUP(C11,'登録ナンバー'!$F$4:$I$609,3,0))</f>
        <v>フレンズ</v>
      </c>
      <c r="G13" s="367"/>
      <c r="H13" s="367"/>
      <c r="I13" s="367"/>
      <c r="J13" s="367"/>
      <c r="K13" s="363"/>
      <c r="L13" s="367"/>
      <c r="M13" s="367"/>
      <c r="N13" s="367"/>
      <c r="O13" s="367"/>
      <c r="P13" s="367"/>
      <c r="Q13" s="368"/>
      <c r="R13" s="561"/>
      <c r="S13" s="562"/>
      <c r="T13" s="562"/>
      <c r="U13" s="562"/>
      <c r="V13" s="562"/>
      <c r="W13" s="562"/>
      <c r="X13" s="562"/>
      <c r="Y13" s="623"/>
      <c r="Z13" s="561"/>
      <c r="AA13" s="562"/>
      <c r="AB13" s="562"/>
      <c r="AC13" s="562"/>
      <c r="AD13" s="562"/>
      <c r="AE13" s="562"/>
      <c r="AF13" s="562"/>
      <c r="AG13" s="599"/>
      <c r="AH13" s="512">
        <f>IF(R11="","",IF(AH11=AH15,(R14+Z14)/(R14+Z14+W11+AE11),""))</f>
      </c>
      <c r="AI13" s="571"/>
      <c r="AJ13" s="571"/>
      <c r="AK13" s="571"/>
      <c r="AL13" s="520">
        <f>IF(R11="","",IF(AH11=AH15,RANK(AH13,AH11:AK22)-3,RANK(AH11,AH11:AK22)))</f>
        <v>3</v>
      </c>
      <c r="AM13" s="520"/>
      <c r="AN13" s="520"/>
      <c r="AO13" s="521"/>
    </row>
    <row r="14" spans="1:41" ht="4.5" customHeight="1" hidden="1">
      <c r="A14" s="13"/>
      <c r="B14" s="475"/>
      <c r="C14" s="356"/>
      <c r="D14" s="367"/>
      <c r="E14" s="367"/>
      <c r="F14" s="2"/>
      <c r="G14" s="2"/>
      <c r="H14" s="2"/>
      <c r="I14" s="2"/>
      <c r="J14" s="2"/>
      <c r="K14" s="184"/>
      <c r="L14" s="46"/>
      <c r="M14" s="46"/>
      <c r="N14" s="2"/>
      <c r="O14" s="2"/>
      <c r="P14" s="2"/>
      <c r="Q14" s="35"/>
      <c r="R14" s="215">
        <f>IF(R11="⑦","7",IF(R11="⑥","6",R11))</f>
        <v>1</v>
      </c>
      <c r="S14" s="198"/>
      <c r="T14" s="198"/>
      <c r="U14" s="198"/>
      <c r="V14" s="198"/>
      <c r="W14" s="198"/>
      <c r="X14" s="198"/>
      <c r="Y14" s="204"/>
      <c r="Z14" s="215">
        <f>IF(Z11="⑦","7",IF(Z11="⑥","6",Z11))</f>
        <v>2</v>
      </c>
      <c r="AA14" s="198"/>
      <c r="AB14" s="198"/>
      <c r="AC14" s="198"/>
      <c r="AD14" s="198"/>
      <c r="AE14" s="198"/>
      <c r="AF14" s="198"/>
      <c r="AG14" s="204"/>
      <c r="AH14" s="572"/>
      <c r="AI14" s="573"/>
      <c r="AJ14" s="573"/>
      <c r="AK14" s="573"/>
      <c r="AL14" s="600"/>
      <c r="AM14" s="600"/>
      <c r="AN14" s="600"/>
      <c r="AO14" s="601"/>
    </row>
    <row r="15" spans="1:41" ht="11.25" customHeight="1">
      <c r="A15" s="13"/>
      <c r="B15" s="534">
        <f>AL17</f>
        <v>1</v>
      </c>
      <c r="C15" s="455" t="s">
        <v>1779</v>
      </c>
      <c r="D15" s="365"/>
      <c r="E15" s="365"/>
      <c r="F15" s="353" t="str">
        <f>IF(C15="ここに","",VLOOKUP(C15,'登録ナンバー'!$F$4:$I$609,2,0))</f>
        <v>前川美恵</v>
      </c>
      <c r="G15" s="353"/>
      <c r="H15" s="353"/>
      <c r="I15" s="353"/>
      <c r="J15" s="353"/>
      <c r="K15" s="344" t="s">
        <v>1850</v>
      </c>
      <c r="L15" s="353"/>
      <c r="M15" s="353"/>
      <c r="N15" s="353" t="s">
        <v>947</v>
      </c>
      <c r="O15" s="353">
        <f>IF(R11="","",IF(R11="⑥",6,IF(R11="⑦",7,R11)))</f>
        <v>1</v>
      </c>
      <c r="P15" s="353"/>
      <c r="Q15" s="354"/>
      <c r="R15" s="602"/>
      <c r="S15" s="603"/>
      <c r="T15" s="603"/>
      <c r="U15" s="603"/>
      <c r="V15" s="603"/>
      <c r="W15" s="603"/>
      <c r="X15" s="603"/>
      <c r="Y15" s="604"/>
      <c r="Z15" s="402" t="s">
        <v>1850</v>
      </c>
      <c r="AA15" s="403"/>
      <c r="AB15" s="403"/>
      <c r="AC15" s="403"/>
      <c r="AD15" s="403" t="s">
        <v>947</v>
      </c>
      <c r="AE15" s="403">
        <v>1</v>
      </c>
      <c r="AF15" s="403"/>
      <c r="AG15" s="531"/>
      <c r="AH15" s="567">
        <f>COUNTIF(K15:AG16,"⑤")</f>
        <v>2</v>
      </c>
      <c r="AI15" s="568"/>
      <c r="AJ15" s="568"/>
      <c r="AK15" s="568"/>
      <c r="AL15" s="516">
        <f>IF(R11="","",2-AH15)</f>
        <v>0</v>
      </c>
      <c r="AM15" s="516"/>
      <c r="AN15" s="516"/>
      <c r="AO15" s="517"/>
    </row>
    <row r="16" spans="1:41" ht="11.25" customHeight="1">
      <c r="A16" s="13"/>
      <c r="B16" s="534"/>
      <c r="C16" s="356"/>
      <c r="D16" s="367"/>
      <c r="E16" s="367"/>
      <c r="F16" s="357"/>
      <c r="G16" s="357"/>
      <c r="H16" s="357"/>
      <c r="I16" s="357"/>
      <c r="J16" s="357"/>
      <c r="K16" s="345"/>
      <c r="L16" s="357"/>
      <c r="M16" s="357"/>
      <c r="N16" s="357"/>
      <c r="O16" s="357"/>
      <c r="P16" s="357"/>
      <c r="Q16" s="355"/>
      <c r="R16" s="605"/>
      <c r="S16" s="606"/>
      <c r="T16" s="606"/>
      <c r="U16" s="606"/>
      <c r="V16" s="606"/>
      <c r="W16" s="606"/>
      <c r="X16" s="606"/>
      <c r="Y16" s="607"/>
      <c r="Z16" s="404"/>
      <c r="AA16" s="405"/>
      <c r="AB16" s="405"/>
      <c r="AC16" s="405"/>
      <c r="AD16" s="405"/>
      <c r="AE16" s="405"/>
      <c r="AF16" s="405"/>
      <c r="AG16" s="532"/>
      <c r="AH16" s="569"/>
      <c r="AI16" s="570"/>
      <c r="AJ16" s="570"/>
      <c r="AK16" s="570"/>
      <c r="AL16" s="518"/>
      <c r="AM16" s="518"/>
      <c r="AN16" s="518"/>
      <c r="AO16" s="519"/>
    </row>
    <row r="17" spans="1:41" ht="15" customHeight="1">
      <c r="A17" s="13"/>
      <c r="B17" s="534">
        <f>AL17</f>
        <v>1</v>
      </c>
      <c r="C17" s="356" t="s">
        <v>948</v>
      </c>
      <c r="D17" s="367"/>
      <c r="E17" s="367"/>
      <c r="F17" s="357" t="str">
        <f>IF(C15="ここに","",VLOOKUP(C15,'登録ナンバー'!$F$4:$I$609,3,0))</f>
        <v>TDC</v>
      </c>
      <c r="G17" s="357"/>
      <c r="H17" s="357"/>
      <c r="I17" s="357"/>
      <c r="J17" s="357"/>
      <c r="K17" s="346"/>
      <c r="L17" s="361"/>
      <c r="M17" s="361"/>
      <c r="N17" s="361"/>
      <c r="O17" s="361"/>
      <c r="P17" s="361"/>
      <c r="Q17" s="362"/>
      <c r="R17" s="605"/>
      <c r="S17" s="606"/>
      <c r="T17" s="606"/>
      <c r="U17" s="606"/>
      <c r="V17" s="606"/>
      <c r="W17" s="606"/>
      <c r="X17" s="606"/>
      <c r="Y17" s="607"/>
      <c r="Z17" s="404"/>
      <c r="AA17" s="405"/>
      <c r="AB17" s="405"/>
      <c r="AC17" s="405"/>
      <c r="AD17" s="405"/>
      <c r="AE17" s="405"/>
      <c r="AF17" s="405"/>
      <c r="AG17" s="532"/>
      <c r="AH17" s="529">
        <f>IF(R11="","",IF(AH15=AH19,(K18+Z18)/(K18+Z18+O15+AE15),""))</f>
      </c>
      <c r="AI17" s="564"/>
      <c r="AJ17" s="564"/>
      <c r="AK17" s="564"/>
      <c r="AL17" s="501">
        <f>IF(R11="","",IF(AH15=AH19,RANK(AH17,AH11:AK22)-3,RANK(AH15,AH11:AK22)))</f>
        <v>1</v>
      </c>
      <c r="AM17" s="501"/>
      <c r="AN17" s="501"/>
      <c r="AO17" s="502"/>
    </row>
    <row r="18" spans="1:41" ht="5.25" customHeight="1" hidden="1">
      <c r="A18" s="13"/>
      <c r="B18" s="475"/>
      <c r="C18" s="356"/>
      <c r="D18" s="367"/>
      <c r="E18" s="367"/>
      <c r="F18" s="202"/>
      <c r="G18" s="202"/>
      <c r="H18" s="202"/>
      <c r="I18" s="202"/>
      <c r="J18" s="202"/>
      <c r="K18" s="200" t="str">
        <f>IF(K15="⑦","7",IF(K15="⑥","6",K15))</f>
        <v>⑤</v>
      </c>
      <c r="L18" s="206"/>
      <c r="M18" s="206"/>
      <c r="N18" s="206"/>
      <c r="O18" s="206"/>
      <c r="P18" s="206"/>
      <c r="Q18" s="206"/>
      <c r="R18" s="608"/>
      <c r="S18" s="609"/>
      <c r="T18" s="609"/>
      <c r="U18" s="609"/>
      <c r="V18" s="609"/>
      <c r="W18" s="609"/>
      <c r="X18" s="609"/>
      <c r="Y18" s="610"/>
      <c r="Z18" s="200" t="str">
        <f>IF(Z15="⑦","7",IF(Z15="⑥","6",Z15))</f>
        <v>⑤</v>
      </c>
      <c r="AA18" s="201"/>
      <c r="AB18" s="201"/>
      <c r="AC18" s="201"/>
      <c r="AD18" s="201"/>
      <c r="AE18" s="201"/>
      <c r="AF18" s="201"/>
      <c r="AG18" s="227"/>
      <c r="AH18" s="565"/>
      <c r="AI18" s="566"/>
      <c r="AJ18" s="566"/>
      <c r="AK18" s="566"/>
      <c r="AL18" s="503"/>
      <c r="AM18" s="503"/>
      <c r="AN18" s="503"/>
      <c r="AO18" s="504"/>
    </row>
    <row r="19" spans="1:41" ht="11.25" customHeight="1">
      <c r="A19" s="13"/>
      <c r="B19" s="534">
        <f>AL21</f>
        <v>2</v>
      </c>
      <c r="C19" s="455"/>
      <c r="D19" s="365"/>
      <c r="E19" s="365"/>
      <c r="F19" s="389" t="s">
        <v>1782</v>
      </c>
      <c r="G19" s="389"/>
      <c r="H19" s="389"/>
      <c r="I19" s="389"/>
      <c r="J19" s="389"/>
      <c r="K19" s="536" t="s">
        <v>0</v>
      </c>
      <c r="L19" s="389"/>
      <c r="M19" s="389"/>
      <c r="N19" s="389" t="s">
        <v>947</v>
      </c>
      <c r="O19" s="389">
        <f>IF(Z11="","",IF(Z11="⑥",6,IF(Z11="⑦",7,Z11)))</f>
        <v>2</v>
      </c>
      <c r="P19" s="389"/>
      <c r="Q19" s="389"/>
      <c r="R19" s="536">
        <f>IF(R11="","",IF(AND(AE15=6,Z15&lt;&gt;"⑦"),"⑥",IF(AE15=7,"⑦",AE15)))</f>
        <v>1</v>
      </c>
      <c r="S19" s="389"/>
      <c r="T19" s="389"/>
      <c r="U19" s="389"/>
      <c r="V19" s="389" t="s">
        <v>947</v>
      </c>
      <c r="W19" s="389">
        <v>5</v>
      </c>
      <c r="X19" s="389"/>
      <c r="Y19" s="390"/>
      <c r="Z19" s="578"/>
      <c r="AA19" s="579"/>
      <c r="AB19" s="579"/>
      <c r="AC19" s="579"/>
      <c r="AD19" s="579"/>
      <c r="AE19" s="579"/>
      <c r="AF19" s="579"/>
      <c r="AG19" s="580"/>
      <c r="AH19" s="584">
        <f>COUNTIF(K19:AG20,"⑤")</f>
        <v>1</v>
      </c>
      <c r="AI19" s="585"/>
      <c r="AJ19" s="585"/>
      <c r="AK19" s="585"/>
      <c r="AL19" s="464">
        <f>IF(R11="","",2-AH19)</f>
        <v>1</v>
      </c>
      <c r="AM19" s="464"/>
      <c r="AN19" s="464"/>
      <c r="AO19" s="465"/>
    </row>
    <row r="20" spans="1:41" ht="11.25" customHeight="1">
      <c r="A20" s="13"/>
      <c r="B20" s="475"/>
      <c r="C20" s="356"/>
      <c r="D20" s="367"/>
      <c r="E20" s="367"/>
      <c r="F20" s="383"/>
      <c r="G20" s="383"/>
      <c r="H20" s="383"/>
      <c r="I20" s="383"/>
      <c r="J20" s="383"/>
      <c r="K20" s="537"/>
      <c r="L20" s="383"/>
      <c r="M20" s="383"/>
      <c r="N20" s="383"/>
      <c r="O20" s="383"/>
      <c r="P20" s="383"/>
      <c r="Q20" s="383"/>
      <c r="R20" s="537"/>
      <c r="S20" s="383"/>
      <c r="T20" s="383"/>
      <c r="U20" s="383"/>
      <c r="V20" s="383"/>
      <c r="W20" s="383"/>
      <c r="X20" s="383"/>
      <c r="Y20" s="384"/>
      <c r="Z20" s="581"/>
      <c r="AA20" s="582"/>
      <c r="AB20" s="582"/>
      <c r="AC20" s="582"/>
      <c r="AD20" s="582"/>
      <c r="AE20" s="582"/>
      <c r="AF20" s="582"/>
      <c r="AG20" s="583"/>
      <c r="AH20" s="586"/>
      <c r="AI20" s="587"/>
      <c r="AJ20" s="587"/>
      <c r="AK20" s="587"/>
      <c r="AL20" s="466"/>
      <c r="AM20" s="466"/>
      <c r="AN20" s="466"/>
      <c r="AO20" s="467"/>
    </row>
    <row r="21" spans="1:41" ht="15.75" customHeight="1">
      <c r="A21" s="13"/>
      <c r="B21" s="534">
        <f>AL21</f>
        <v>2</v>
      </c>
      <c r="C21" s="356" t="s">
        <v>948</v>
      </c>
      <c r="D21" s="367"/>
      <c r="E21" s="367"/>
      <c r="F21" s="383" t="s">
        <v>822</v>
      </c>
      <c r="G21" s="383"/>
      <c r="H21" s="383"/>
      <c r="I21" s="383"/>
      <c r="J21" s="383"/>
      <c r="K21" s="537"/>
      <c r="L21" s="383"/>
      <c r="M21" s="383"/>
      <c r="N21" s="383"/>
      <c r="O21" s="383"/>
      <c r="P21" s="383"/>
      <c r="Q21" s="383"/>
      <c r="R21" s="537"/>
      <c r="S21" s="383"/>
      <c r="T21" s="383"/>
      <c r="U21" s="383"/>
      <c r="V21" s="383"/>
      <c r="W21" s="383"/>
      <c r="X21" s="383"/>
      <c r="Y21" s="384"/>
      <c r="Z21" s="581"/>
      <c r="AA21" s="582"/>
      <c r="AB21" s="582"/>
      <c r="AC21" s="582"/>
      <c r="AD21" s="582"/>
      <c r="AE21" s="582"/>
      <c r="AF21" s="582"/>
      <c r="AG21" s="583"/>
      <c r="AH21" s="351">
        <f>IF(R11="","",IF(AH19=AH15,(K22+R22)/(R22+K22+W19+O19),""))</f>
      </c>
      <c r="AI21" s="588"/>
      <c r="AJ21" s="588"/>
      <c r="AK21" s="588"/>
      <c r="AL21" s="476">
        <f>IF(R11="","",IF(AH19=AH15,RANK(AH21,AH11:AK22)-3,RANK(AH19,AH11:AK22)))</f>
        <v>2</v>
      </c>
      <c r="AM21" s="476"/>
      <c r="AN21" s="476"/>
      <c r="AO21" s="477"/>
    </row>
    <row r="22" spans="2:41" ht="3" customHeight="1" hidden="1">
      <c r="B22" s="475"/>
      <c r="C22" s="356"/>
      <c r="D22" s="367"/>
      <c r="E22" s="367"/>
      <c r="F22" s="205"/>
      <c r="G22" s="205"/>
      <c r="H22" s="205"/>
      <c r="I22" s="205"/>
      <c r="J22" s="205"/>
      <c r="K22" s="229" t="str">
        <f>IF(K19="⑦","7",IF(K19="⑥","6",K19))</f>
        <v>⑤</v>
      </c>
      <c r="L22" s="230"/>
      <c r="M22" s="230"/>
      <c r="N22" s="205"/>
      <c r="O22" s="205"/>
      <c r="P22" s="205"/>
      <c r="Q22" s="205"/>
      <c r="R22" s="229">
        <f>IF(R19="⑦","7",IF(R19="⑥","6",R19))</f>
        <v>1</v>
      </c>
      <c r="S22" s="205"/>
      <c r="T22" s="205"/>
      <c r="U22" s="205"/>
      <c r="V22" s="205"/>
      <c r="W22" s="205"/>
      <c r="X22" s="205"/>
      <c r="Y22" s="228"/>
      <c r="Z22" s="581"/>
      <c r="AA22" s="582"/>
      <c r="AB22" s="582"/>
      <c r="AC22" s="582"/>
      <c r="AD22" s="582"/>
      <c r="AE22" s="582"/>
      <c r="AF22" s="582"/>
      <c r="AG22" s="583"/>
      <c r="AH22" s="589"/>
      <c r="AI22" s="588"/>
      <c r="AJ22" s="588"/>
      <c r="AK22" s="588"/>
      <c r="AL22" s="476"/>
      <c r="AM22" s="476"/>
      <c r="AN22" s="476"/>
      <c r="AO22" s="477"/>
    </row>
    <row r="23" spans="3:74" ht="6.75" customHeight="1">
      <c r="C23" s="41"/>
      <c r="D23" s="41"/>
      <c r="E23" s="41"/>
      <c r="F23" s="41"/>
      <c r="G23" s="41"/>
      <c r="H23" s="41"/>
      <c r="I23" s="31"/>
      <c r="J23" s="31"/>
      <c r="K23" s="28"/>
      <c r="L23" s="28"/>
      <c r="M23" s="28"/>
      <c r="N23" s="28"/>
      <c r="O23" s="28"/>
      <c r="P23" s="28"/>
      <c r="Q23" s="28"/>
      <c r="R23" s="27"/>
      <c r="S23" s="27"/>
      <c r="T23" s="27"/>
      <c r="U23" s="27"/>
      <c r="V23" s="27"/>
      <c r="W23" s="27"/>
      <c r="X23" s="27"/>
      <c r="Y23" s="27"/>
      <c r="Z23" s="29"/>
      <c r="AA23" s="29"/>
      <c r="AB23" s="29"/>
      <c r="AC23" s="29"/>
      <c r="AD23" s="30"/>
      <c r="AE23" s="30"/>
      <c r="AF23" s="30"/>
      <c r="AG23" s="30"/>
      <c r="AH23" s="32"/>
      <c r="AI23" s="4"/>
      <c r="AJ23" s="4"/>
      <c r="AK23" s="4"/>
      <c r="AL23" s="4"/>
      <c r="AM23" s="4"/>
      <c r="AN23" s="4"/>
      <c r="AO23" s="4"/>
      <c r="AP23" s="2"/>
      <c r="AQ23" s="7"/>
      <c r="AY23" s="7"/>
      <c r="BG23" s="2"/>
      <c r="BH23" s="2"/>
      <c r="BI23" s="2"/>
      <c r="BJ23" s="2"/>
      <c r="BK23" s="2"/>
      <c r="BL23" s="2"/>
      <c r="BM23" s="2"/>
      <c r="BN23" s="2"/>
      <c r="BO23" s="39"/>
      <c r="BP23" s="39"/>
      <c r="BQ23" s="39"/>
      <c r="BR23" s="39"/>
      <c r="BS23" s="40"/>
      <c r="BT23" s="40"/>
      <c r="BU23" s="40"/>
      <c r="BV23" s="40"/>
    </row>
    <row r="24" spans="3:74" ht="11.25" customHeight="1">
      <c r="C24" s="367" t="s">
        <v>1844</v>
      </c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5"/>
      <c r="BP24" s="5"/>
      <c r="BQ24" s="5"/>
      <c r="BR24" s="5"/>
      <c r="BS24" s="5"/>
      <c r="BT24" s="5"/>
      <c r="BU24" s="5"/>
      <c r="BV24" s="5"/>
    </row>
    <row r="25" spans="3:74" ht="11.25" customHeight="1"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5"/>
      <c r="BP25" s="5"/>
      <c r="BQ25" s="5"/>
      <c r="BR25" s="5"/>
      <c r="BS25" s="5"/>
      <c r="BT25" s="5"/>
      <c r="BU25" s="5"/>
      <c r="BV25" s="5"/>
    </row>
    <row r="26" spans="1:74" ht="11.25" customHeight="1">
      <c r="A26" s="13"/>
      <c r="C26" s="437" t="s">
        <v>949</v>
      </c>
      <c r="D26" s="438"/>
      <c r="E26" s="438"/>
      <c r="F26" s="438"/>
      <c r="G26" s="438"/>
      <c r="H26" s="438"/>
      <c r="I26" s="438"/>
      <c r="J26" s="438"/>
      <c r="K26" s="440" t="str">
        <f>F30</f>
        <v>川上美弥子</v>
      </c>
      <c r="L26" s="438"/>
      <c r="M26" s="438"/>
      <c r="N26" s="438"/>
      <c r="O26" s="438"/>
      <c r="P26" s="438"/>
      <c r="Q26" s="439"/>
      <c r="R26" s="440" t="str">
        <f>F34</f>
        <v>吉田淳子</v>
      </c>
      <c r="S26" s="438"/>
      <c r="T26" s="438"/>
      <c r="U26" s="438"/>
      <c r="V26" s="438"/>
      <c r="W26" s="438"/>
      <c r="X26" s="438"/>
      <c r="Y26" s="439"/>
      <c r="Z26" s="440" t="str">
        <f>F38</f>
        <v>山脇慶子</v>
      </c>
      <c r="AA26" s="438"/>
      <c r="AB26" s="438"/>
      <c r="AC26" s="438"/>
      <c r="AD26" s="438"/>
      <c r="AE26" s="438"/>
      <c r="AF26" s="438"/>
      <c r="AG26" s="563"/>
      <c r="AH26" s="347" t="s">
        <v>944</v>
      </c>
      <c r="AI26" s="438"/>
      <c r="AJ26" s="438"/>
      <c r="AK26" s="438"/>
      <c r="AL26" s="438"/>
      <c r="AM26" s="438"/>
      <c r="AN26" s="438"/>
      <c r="AO26" s="474"/>
      <c r="AP26" s="2"/>
      <c r="AQ26" s="2"/>
      <c r="AR26" s="2"/>
      <c r="AS26" s="5"/>
      <c r="AT26" s="5"/>
      <c r="AU26" s="5"/>
      <c r="AV26" s="5"/>
      <c r="AW26" s="5"/>
      <c r="AX26" s="5"/>
      <c r="AY26" s="5"/>
      <c r="AZ26" s="5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1.25" customHeight="1">
      <c r="A27" s="13"/>
      <c r="C27" s="356"/>
      <c r="D27" s="367"/>
      <c r="E27" s="367"/>
      <c r="F27" s="367"/>
      <c r="G27" s="367"/>
      <c r="H27" s="367"/>
      <c r="I27" s="367"/>
      <c r="J27" s="367"/>
      <c r="K27" s="363"/>
      <c r="L27" s="367"/>
      <c r="M27" s="367"/>
      <c r="N27" s="367"/>
      <c r="O27" s="367"/>
      <c r="P27" s="367"/>
      <c r="Q27" s="368"/>
      <c r="R27" s="363"/>
      <c r="S27" s="367"/>
      <c r="T27" s="367"/>
      <c r="U27" s="367"/>
      <c r="V27" s="367"/>
      <c r="W27" s="367"/>
      <c r="X27" s="367"/>
      <c r="Y27" s="368"/>
      <c r="Z27" s="363"/>
      <c r="AA27" s="367"/>
      <c r="AB27" s="367"/>
      <c r="AC27" s="367"/>
      <c r="AD27" s="367"/>
      <c r="AE27" s="367"/>
      <c r="AF27" s="367"/>
      <c r="AG27" s="441"/>
      <c r="AH27" s="348"/>
      <c r="AI27" s="367"/>
      <c r="AJ27" s="367"/>
      <c r="AK27" s="367"/>
      <c r="AL27" s="367"/>
      <c r="AM27" s="367"/>
      <c r="AN27" s="367"/>
      <c r="AO27" s="475"/>
      <c r="AP27" s="2"/>
      <c r="AQ27" s="2"/>
      <c r="AR27" s="2"/>
      <c r="AS27" s="5"/>
      <c r="AT27" s="5"/>
      <c r="AU27" s="5"/>
      <c r="AV27" s="5"/>
      <c r="AW27" s="5"/>
      <c r="AX27" s="5"/>
      <c r="AY27" s="5"/>
      <c r="AZ27" s="5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41" ht="11.25" customHeight="1">
      <c r="A28" s="13"/>
      <c r="C28" s="356"/>
      <c r="D28" s="367"/>
      <c r="E28" s="367"/>
      <c r="F28" s="367"/>
      <c r="G28" s="367"/>
      <c r="H28" s="367"/>
      <c r="I28" s="367"/>
      <c r="J28" s="367"/>
      <c r="K28" s="363"/>
      <c r="L28" s="367"/>
      <c r="M28" s="367"/>
      <c r="N28" s="367"/>
      <c r="O28" s="367"/>
      <c r="P28" s="367"/>
      <c r="Q28" s="368"/>
      <c r="R28" s="363"/>
      <c r="S28" s="367"/>
      <c r="T28" s="367"/>
      <c r="U28" s="367"/>
      <c r="V28" s="367"/>
      <c r="W28" s="367"/>
      <c r="X28" s="367"/>
      <c r="Y28" s="368"/>
      <c r="Z28" s="363"/>
      <c r="AA28" s="367"/>
      <c r="AB28" s="367"/>
      <c r="AC28" s="367"/>
      <c r="AD28" s="367"/>
      <c r="AE28" s="367"/>
      <c r="AF28" s="367"/>
      <c r="AG28" s="441"/>
      <c r="AH28" s="592" t="s">
        <v>945</v>
      </c>
      <c r="AI28" s="593"/>
      <c r="AJ28" s="593"/>
      <c r="AK28" s="593"/>
      <c r="AL28" s="593"/>
      <c r="AM28" s="593"/>
      <c r="AN28" s="593"/>
      <c r="AO28" s="594"/>
    </row>
    <row r="29" spans="1:41" ht="11.25" customHeight="1">
      <c r="A29" s="13"/>
      <c r="C29" s="360"/>
      <c r="D29" s="364"/>
      <c r="E29" s="364"/>
      <c r="F29" s="364"/>
      <c r="G29" s="364"/>
      <c r="H29" s="364"/>
      <c r="I29" s="364"/>
      <c r="J29" s="364"/>
      <c r="K29" s="352"/>
      <c r="L29" s="364"/>
      <c r="M29" s="364"/>
      <c r="N29" s="364"/>
      <c r="O29" s="364"/>
      <c r="P29" s="364"/>
      <c r="Q29" s="358"/>
      <c r="R29" s="352"/>
      <c r="S29" s="364"/>
      <c r="T29" s="364"/>
      <c r="U29" s="364"/>
      <c r="V29" s="364"/>
      <c r="W29" s="364"/>
      <c r="X29" s="364"/>
      <c r="Y29" s="358"/>
      <c r="Z29" s="352"/>
      <c r="AA29" s="364"/>
      <c r="AB29" s="364"/>
      <c r="AC29" s="364"/>
      <c r="AD29" s="364"/>
      <c r="AE29" s="364"/>
      <c r="AF29" s="364"/>
      <c r="AG29" s="488"/>
      <c r="AH29" s="595"/>
      <c r="AI29" s="596"/>
      <c r="AJ29" s="596"/>
      <c r="AK29" s="596"/>
      <c r="AL29" s="596"/>
      <c r="AM29" s="596"/>
      <c r="AN29" s="596"/>
      <c r="AO29" s="597"/>
    </row>
    <row r="30" spans="1:44" s="2" customFormat="1" ht="11.25" customHeight="1">
      <c r="A30" s="48"/>
      <c r="B30" s="534">
        <f>AL32</f>
        <v>1</v>
      </c>
      <c r="C30" s="455" t="s">
        <v>1777</v>
      </c>
      <c r="D30" s="365"/>
      <c r="E30" s="365"/>
      <c r="F30" s="353" t="str">
        <f>IF(C30="ここに","",VLOOKUP(C30,'登録ナンバー'!$F$4:$I$609,2,0))</f>
        <v>川上美弥子</v>
      </c>
      <c r="G30" s="353"/>
      <c r="H30" s="353"/>
      <c r="I30" s="353"/>
      <c r="J30" s="353"/>
      <c r="K30" s="344"/>
      <c r="L30" s="353"/>
      <c r="M30" s="353"/>
      <c r="N30" s="353"/>
      <c r="O30" s="353"/>
      <c r="P30" s="353"/>
      <c r="Q30" s="354"/>
      <c r="R30" s="402" t="s">
        <v>2</v>
      </c>
      <c r="S30" s="403"/>
      <c r="T30" s="403"/>
      <c r="U30" s="403"/>
      <c r="V30" s="403" t="s">
        <v>947</v>
      </c>
      <c r="W30" s="403">
        <v>1</v>
      </c>
      <c r="X30" s="403"/>
      <c r="Y30" s="611"/>
      <c r="Z30" s="402" t="s">
        <v>2</v>
      </c>
      <c r="AA30" s="403"/>
      <c r="AB30" s="403"/>
      <c r="AC30" s="403"/>
      <c r="AD30" s="403" t="s">
        <v>947</v>
      </c>
      <c r="AE30" s="403">
        <v>3</v>
      </c>
      <c r="AF30" s="403"/>
      <c r="AG30" s="531"/>
      <c r="AH30" s="567">
        <f>COUNTIF(K30:AG31,"⑤")</f>
        <v>2</v>
      </c>
      <c r="AI30" s="568"/>
      <c r="AJ30" s="568"/>
      <c r="AK30" s="568"/>
      <c r="AL30" s="516">
        <f>IF(R30="","",2-AH30)</f>
        <v>0</v>
      </c>
      <c r="AM30" s="516"/>
      <c r="AN30" s="516"/>
      <c r="AO30" s="517"/>
      <c r="AP30" s="3"/>
      <c r="AQ30" s="3"/>
      <c r="AR30" s="3"/>
    </row>
    <row r="31" spans="1:44" s="2" customFormat="1" ht="11.25" customHeight="1">
      <c r="A31" s="48"/>
      <c r="B31" s="475"/>
      <c r="C31" s="356"/>
      <c r="D31" s="367"/>
      <c r="E31" s="367"/>
      <c r="F31" s="357"/>
      <c r="G31" s="357"/>
      <c r="H31" s="357"/>
      <c r="I31" s="357"/>
      <c r="J31" s="357"/>
      <c r="K31" s="345"/>
      <c r="L31" s="357"/>
      <c r="M31" s="357"/>
      <c r="N31" s="357"/>
      <c r="O31" s="357"/>
      <c r="P31" s="357"/>
      <c r="Q31" s="355"/>
      <c r="R31" s="404"/>
      <c r="S31" s="405"/>
      <c r="T31" s="405"/>
      <c r="U31" s="405"/>
      <c r="V31" s="405"/>
      <c r="W31" s="405"/>
      <c r="X31" s="405"/>
      <c r="Y31" s="612"/>
      <c r="Z31" s="404"/>
      <c r="AA31" s="405"/>
      <c r="AB31" s="405"/>
      <c r="AC31" s="405"/>
      <c r="AD31" s="405"/>
      <c r="AE31" s="405"/>
      <c r="AF31" s="405"/>
      <c r="AG31" s="532"/>
      <c r="AH31" s="569"/>
      <c r="AI31" s="570"/>
      <c r="AJ31" s="570"/>
      <c r="AK31" s="570"/>
      <c r="AL31" s="518"/>
      <c r="AM31" s="518"/>
      <c r="AN31" s="518"/>
      <c r="AO31" s="519"/>
      <c r="AP31" s="3"/>
      <c r="AQ31" s="3"/>
      <c r="AR31" s="3"/>
    </row>
    <row r="32" spans="1:41" ht="15.75" customHeight="1">
      <c r="A32" s="13"/>
      <c r="B32" s="534">
        <f>AL32</f>
        <v>1</v>
      </c>
      <c r="C32" s="356" t="s">
        <v>948</v>
      </c>
      <c r="D32" s="367"/>
      <c r="E32" s="367"/>
      <c r="F32" s="357" t="str">
        <f>IF(C30="ここに","",VLOOKUP(C30,'登録ナンバー'!$F$4:$I$609,3,0))</f>
        <v>Ｋテニスカレッジ</v>
      </c>
      <c r="G32" s="357"/>
      <c r="H32" s="357"/>
      <c r="I32" s="357"/>
      <c r="J32" s="357"/>
      <c r="K32" s="345"/>
      <c r="L32" s="357"/>
      <c r="M32" s="357"/>
      <c r="N32" s="357"/>
      <c r="O32" s="357"/>
      <c r="P32" s="357"/>
      <c r="Q32" s="355"/>
      <c r="R32" s="404"/>
      <c r="S32" s="405"/>
      <c r="T32" s="405"/>
      <c r="U32" s="405"/>
      <c r="V32" s="405"/>
      <c r="W32" s="405"/>
      <c r="X32" s="405"/>
      <c r="Y32" s="612"/>
      <c r="Z32" s="404"/>
      <c r="AA32" s="405"/>
      <c r="AB32" s="405"/>
      <c r="AC32" s="405"/>
      <c r="AD32" s="405"/>
      <c r="AE32" s="405"/>
      <c r="AF32" s="405"/>
      <c r="AG32" s="532"/>
      <c r="AH32" s="529">
        <f>IF(R30="","",IF(AH30=AH34,(R33+Z33)/(R33+Z33+W30+AE30),""))</f>
      </c>
      <c r="AI32" s="564"/>
      <c r="AJ32" s="564"/>
      <c r="AK32" s="564"/>
      <c r="AL32" s="501">
        <f>IF(R30="","",IF(AH30=AH34,RANK(AH32,AH30:AK41)-3,RANK(AH30,AH30:AK41)))</f>
        <v>1</v>
      </c>
      <c r="AM32" s="501"/>
      <c r="AN32" s="501"/>
      <c r="AO32" s="502"/>
    </row>
    <row r="33" spans="1:41" ht="5.25" customHeight="1" hidden="1">
      <c r="A33" s="13"/>
      <c r="B33" s="475"/>
      <c r="C33" s="356"/>
      <c r="D33" s="367"/>
      <c r="E33" s="367"/>
      <c r="F33" s="202"/>
      <c r="G33" s="202"/>
      <c r="H33" s="202"/>
      <c r="I33" s="202"/>
      <c r="J33" s="202"/>
      <c r="K33" s="174"/>
      <c r="L33" s="206"/>
      <c r="M33" s="206"/>
      <c r="N33" s="202"/>
      <c r="O33" s="202"/>
      <c r="P33" s="202"/>
      <c r="Q33" s="208"/>
      <c r="R33" s="200" t="str">
        <f>IF(R30="⑦","7",IF(R30="⑥","6",R30))</f>
        <v>⑤</v>
      </c>
      <c r="S33" s="201"/>
      <c r="T33" s="201"/>
      <c r="U33" s="201"/>
      <c r="V33" s="201"/>
      <c r="W33" s="201"/>
      <c r="X33" s="201"/>
      <c r="Y33" s="227"/>
      <c r="Z33" s="200" t="str">
        <f>IF(Z30="⑦","7",IF(Z30="⑥","6",Z30))</f>
        <v>⑤</v>
      </c>
      <c r="AA33" s="201"/>
      <c r="AB33" s="201"/>
      <c r="AC33" s="201"/>
      <c r="AD33" s="201"/>
      <c r="AE33" s="201"/>
      <c r="AF33" s="201"/>
      <c r="AG33" s="227"/>
      <c r="AH33" s="565"/>
      <c r="AI33" s="566"/>
      <c r="AJ33" s="566"/>
      <c r="AK33" s="566"/>
      <c r="AL33" s="503"/>
      <c r="AM33" s="503"/>
      <c r="AN33" s="503"/>
      <c r="AO33" s="504"/>
    </row>
    <row r="34" spans="1:41" ht="11.25" customHeight="1">
      <c r="A34" s="13"/>
      <c r="B34" s="534">
        <f>AL36</f>
        <v>2</v>
      </c>
      <c r="C34" s="455" t="s">
        <v>1780</v>
      </c>
      <c r="D34" s="365"/>
      <c r="E34" s="365"/>
      <c r="F34" s="389" t="str">
        <f>IF(C34="ここに","",VLOOKUP(C34,'登録ナンバー'!$F$4:$I$609,2,0))</f>
        <v>吉田淳子</v>
      </c>
      <c r="G34" s="389"/>
      <c r="H34" s="389"/>
      <c r="I34" s="389"/>
      <c r="J34" s="389"/>
      <c r="K34" s="536">
        <f>IF(R30="","",IF(AND(W30=6,R30&lt;&gt;"⑦"),"⑥",IF(W30=7,"⑦",W30)))</f>
        <v>1</v>
      </c>
      <c r="L34" s="389"/>
      <c r="M34" s="389"/>
      <c r="N34" s="389" t="s">
        <v>947</v>
      </c>
      <c r="O34" s="389">
        <v>5</v>
      </c>
      <c r="P34" s="389"/>
      <c r="Q34" s="390"/>
      <c r="R34" s="547"/>
      <c r="S34" s="548"/>
      <c r="T34" s="548"/>
      <c r="U34" s="548"/>
      <c r="V34" s="548"/>
      <c r="W34" s="548"/>
      <c r="X34" s="548"/>
      <c r="Y34" s="549"/>
      <c r="Z34" s="431" t="s">
        <v>2</v>
      </c>
      <c r="AA34" s="429"/>
      <c r="AB34" s="429"/>
      <c r="AC34" s="429"/>
      <c r="AD34" s="429" t="s">
        <v>947</v>
      </c>
      <c r="AE34" s="429">
        <v>3</v>
      </c>
      <c r="AF34" s="429"/>
      <c r="AG34" s="482"/>
      <c r="AH34" s="584">
        <f>COUNTIF(K34:AG35,"⑤")</f>
        <v>1</v>
      </c>
      <c r="AI34" s="585"/>
      <c r="AJ34" s="585"/>
      <c r="AK34" s="585"/>
      <c r="AL34" s="464">
        <f>IF(R30="","",2-AH34)</f>
        <v>1</v>
      </c>
      <c r="AM34" s="464"/>
      <c r="AN34" s="464"/>
      <c r="AO34" s="465"/>
    </row>
    <row r="35" spans="1:41" ht="11.25" customHeight="1">
      <c r="A35" s="13"/>
      <c r="B35" s="475"/>
      <c r="C35" s="356"/>
      <c r="D35" s="367"/>
      <c r="E35" s="367"/>
      <c r="F35" s="383"/>
      <c r="G35" s="383"/>
      <c r="H35" s="383"/>
      <c r="I35" s="383"/>
      <c r="J35" s="383"/>
      <c r="K35" s="537"/>
      <c r="L35" s="383"/>
      <c r="M35" s="383"/>
      <c r="N35" s="383"/>
      <c r="O35" s="383"/>
      <c r="P35" s="383"/>
      <c r="Q35" s="384"/>
      <c r="R35" s="550"/>
      <c r="S35" s="551"/>
      <c r="T35" s="551"/>
      <c r="U35" s="551"/>
      <c r="V35" s="551"/>
      <c r="W35" s="551"/>
      <c r="X35" s="551"/>
      <c r="Y35" s="552"/>
      <c r="Z35" s="432"/>
      <c r="AA35" s="430"/>
      <c r="AB35" s="430"/>
      <c r="AC35" s="430"/>
      <c r="AD35" s="430"/>
      <c r="AE35" s="430"/>
      <c r="AF35" s="430"/>
      <c r="AG35" s="483"/>
      <c r="AH35" s="586"/>
      <c r="AI35" s="587"/>
      <c r="AJ35" s="587"/>
      <c r="AK35" s="587"/>
      <c r="AL35" s="466"/>
      <c r="AM35" s="466"/>
      <c r="AN35" s="466"/>
      <c r="AO35" s="467"/>
    </row>
    <row r="36" spans="1:41" ht="17.25" customHeight="1">
      <c r="A36" s="13"/>
      <c r="B36" s="534">
        <f>AL36</f>
        <v>2</v>
      </c>
      <c r="C36" s="356" t="s">
        <v>948</v>
      </c>
      <c r="D36" s="367"/>
      <c r="E36" s="367"/>
      <c r="F36" s="383" t="str">
        <f>IF(C34="ここに","",VLOOKUP(C34,'登録ナンバー'!$F$4:$I$609,3,0))</f>
        <v>Mut</v>
      </c>
      <c r="G36" s="383"/>
      <c r="H36" s="383"/>
      <c r="I36" s="383"/>
      <c r="J36" s="383"/>
      <c r="K36" s="557"/>
      <c r="L36" s="535"/>
      <c r="M36" s="535"/>
      <c r="N36" s="535"/>
      <c r="O36" s="535"/>
      <c r="P36" s="535"/>
      <c r="Q36" s="558"/>
      <c r="R36" s="550"/>
      <c r="S36" s="551"/>
      <c r="T36" s="551"/>
      <c r="U36" s="551"/>
      <c r="V36" s="551"/>
      <c r="W36" s="551"/>
      <c r="X36" s="551"/>
      <c r="Y36" s="552"/>
      <c r="Z36" s="432"/>
      <c r="AA36" s="430"/>
      <c r="AB36" s="430"/>
      <c r="AC36" s="430"/>
      <c r="AD36" s="430"/>
      <c r="AE36" s="430"/>
      <c r="AF36" s="430"/>
      <c r="AG36" s="483"/>
      <c r="AH36" s="351">
        <f>IF(R30="","",IF(AH34=AH38,(K37+Z37)/(K37+Z37+O34+AE34),""))</f>
      </c>
      <c r="AI36" s="588"/>
      <c r="AJ36" s="588"/>
      <c r="AK36" s="588"/>
      <c r="AL36" s="476">
        <f>IF(R30="","",IF(AH34=AH38,RANK(AH36,AH30:AK41)-3,RANK(AH34,AH30:AK41)))</f>
        <v>2</v>
      </c>
      <c r="AM36" s="476"/>
      <c r="AN36" s="476"/>
      <c r="AO36" s="477"/>
    </row>
    <row r="37" spans="1:41" ht="6" customHeight="1" hidden="1">
      <c r="A37" s="13"/>
      <c r="B37" s="475"/>
      <c r="C37" s="356"/>
      <c r="D37" s="367"/>
      <c r="E37" s="367"/>
      <c r="F37" s="205"/>
      <c r="G37" s="205"/>
      <c r="H37" s="205"/>
      <c r="I37" s="205"/>
      <c r="J37" s="205"/>
      <c r="K37" s="229">
        <f>IF(K34="⑦","7",IF(K34="⑥","6",K34))</f>
        <v>1</v>
      </c>
      <c r="L37" s="234"/>
      <c r="M37" s="234"/>
      <c r="N37" s="234"/>
      <c r="O37" s="234"/>
      <c r="P37" s="234"/>
      <c r="Q37" s="234"/>
      <c r="R37" s="553"/>
      <c r="S37" s="554"/>
      <c r="T37" s="554"/>
      <c r="U37" s="554"/>
      <c r="V37" s="554"/>
      <c r="W37" s="554"/>
      <c r="X37" s="554"/>
      <c r="Y37" s="555"/>
      <c r="Z37" s="229" t="str">
        <f>IF(Z34="⑦","7",IF(Z34="⑥","6",Z34))</f>
        <v>⑤</v>
      </c>
      <c r="AA37" s="235"/>
      <c r="AB37" s="235"/>
      <c r="AC37" s="235"/>
      <c r="AD37" s="235"/>
      <c r="AE37" s="235"/>
      <c r="AF37" s="235"/>
      <c r="AG37" s="236"/>
      <c r="AH37" s="614"/>
      <c r="AI37" s="615"/>
      <c r="AJ37" s="615"/>
      <c r="AK37" s="615"/>
      <c r="AL37" s="478"/>
      <c r="AM37" s="478"/>
      <c r="AN37" s="478"/>
      <c r="AO37" s="479"/>
    </row>
    <row r="38" spans="1:41" ht="11.25" customHeight="1">
      <c r="A38" s="13"/>
      <c r="B38" s="534">
        <f>AL40</f>
        <v>3</v>
      </c>
      <c r="C38" s="455" t="s">
        <v>1783</v>
      </c>
      <c r="D38" s="365"/>
      <c r="E38" s="365"/>
      <c r="F38" s="365" t="str">
        <f>IF(C38="ここに","",VLOOKUP(C38,'登録ナンバー'!$F$4:$I$609,2,0))</f>
        <v>山脇慶子</v>
      </c>
      <c r="G38" s="365"/>
      <c r="H38" s="365"/>
      <c r="I38" s="365"/>
      <c r="J38" s="365"/>
      <c r="K38" s="359">
        <f>IF($R$11="","",IF(AND(AE30=6,Z30&lt;&gt;"⑦"),"⑥",IF(AE30=7,"⑦",AE30)))</f>
        <v>3</v>
      </c>
      <c r="L38" s="365"/>
      <c r="M38" s="365"/>
      <c r="N38" s="365" t="s">
        <v>947</v>
      </c>
      <c r="O38" s="365">
        <v>5</v>
      </c>
      <c r="P38" s="365"/>
      <c r="Q38" s="365"/>
      <c r="R38" s="359">
        <f>IF(R30="","",IF(AND(AE34=6,Z34&lt;&gt;"⑦"),"⑥",IF(AE34=7,"⑦",AE34)))</f>
        <v>3</v>
      </c>
      <c r="S38" s="365"/>
      <c r="T38" s="365"/>
      <c r="U38" s="365"/>
      <c r="V38" s="365" t="s">
        <v>947</v>
      </c>
      <c r="W38" s="365">
        <v>5</v>
      </c>
      <c r="X38" s="365"/>
      <c r="Y38" s="366"/>
      <c r="Z38" s="617"/>
      <c r="AA38" s="618"/>
      <c r="AB38" s="618"/>
      <c r="AC38" s="618"/>
      <c r="AD38" s="618"/>
      <c r="AE38" s="618"/>
      <c r="AF38" s="618"/>
      <c r="AG38" s="619"/>
      <c r="AH38" s="574">
        <f>COUNTIF(K38:AG39,"⑤")</f>
        <v>0</v>
      </c>
      <c r="AI38" s="575"/>
      <c r="AJ38" s="575"/>
      <c r="AK38" s="575"/>
      <c r="AL38" s="522">
        <f>IF(R30="","",2-AH38)</f>
        <v>2</v>
      </c>
      <c r="AM38" s="522"/>
      <c r="AN38" s="522"/>
      <c r="AO38" s="523"/>
    </row>
    <row r="39" spans="1:41" ht="11.25" customHeight="1">
      <c r="A39" s="13"/>
      <c r="B39" s="475"/>
      <c r="C39" s="356"/>
      <c r="D39" s="367"/>
      <c r="E39" s="367"/>
      <c r="F39" s="367"/>
      <c r="G39" s="367"/>
      <c r="H39" s="367"/>
      <c r="I39" s="367"/>
      <c r="J39" s="367"/>
      <c r="K39" s="363"/>
      <c r="L39" s="367"/>
      <c r="M39" s="367"/>
      <c r="N39" s="367"/>
      <c r="O39" s="367"/>
      <c r="P39" s="367"/>
      <c r="Q39" s="367"/>
      <c r="R39" s="363"/>
      <c r="S39" s="367"/>
      <c r="T39" s="367"/>
      <c r="U39" s="367"/>
      <c r="V39" s="367"/>
      <c r="W39" s="367"/>
      <c r="X39" s="367"/>
      <c r="Y39" s="368"/>
      <c r="Z39" s="620"/>
      <c r="AA39" s="514"/>
      <c r="AB39" s="514"/>
      <c r="AC39" s="514"/>
      <c r="AD39" s="514"/>
      <c r="AE39" s="514"/>
      <c r="AF39" s="514"/>
      <c r="AG39" s="515"/>
      <c r="AH39" s="576"/>
      <c r="AI39" s="577"/>
      <c r="AJ39" s="577"/>
      <c r="AK39" s="577"/>
      <c r="AL39" s="524"/>
      <c r="AM39" s="524"/>
      <c r="AN39" s="524"/>
      <c r="AO39" s="525"/>
    </row>
    <row r="40" spans="1:41" ht="15.75" customHeight="1">
      <c r="A40" s="13"/>
      <c r="B40" s="534">
        <f>AL40</f>
        <v>3</v>
      </c>
      <c r="C40" s="356" t="s">
        <v>948</v>
      </c>
      <c r="D40" s="367"/>
      <c r="E40" s="367"/>
      <c r="F40" s="367" t="str">
        <f>IF(C38="ここに","",VLOOKUP(C38,'登録ナンバー'!$F$4:$I$609,3,0))</f>
        <v>うさぎとかめの集い</v>
      </c>
      <c r="G40" s="367"/>
      <c r="H40" s="367"/>
      <c r="I40" s="367"/>
      <c r="J40" s="367"/>
      <c r="K40" s="363"/>
      <c r="L40" s="367"/>
      <c r="M40" s="367"/>
      <c r="N40" s="367"/>
      <c r="O40" s="367"/>
      <c r="P40" s="367"/>
      <c r="Q40" s="367"/>
      <c r="R40" s="363"/>
      <c r="S40" s="367"/>
      <c r="T40" s="367"/>
      <c r="U40" s="367"/>
      <c r="V40" s="367"/>
      <c r="W40" s="367"/>
      <c r="X40" s="367"/>
      <c r="Y40" s="368"/>
      <c r="Z40" s="620"/>
      <c r="AA40" s="514"/>
      <c r="AB40" s="514"/>
      <c r="AC40" s="514"/>
      <c r="AD40" s="514"/>
      <c r="AE40" s="514"/>
      <c r="AF40" s="514"/>
      <c r="AG40" s="515"/>
      <c r="AH40" s="512">
        <f>IF(R30="","",IF(AH38=AH34,(K41+R41)/(R41+K41+W38+O38),""))</f>
      </c>
      <c r="AI40" s="571"/>
      <c r="AJ40" s="571"/>
      <c r="AK40" s="571"/>
      <c r="AL40" s="520">
        <f>IF(R30="","",IF(AH38=AH34,RANK(AH40,AH30:AK41)-3,RANK(AH38,AH30:AK41)))</f>
        <v>3</v>
      </c>
      <c r="AM40" s="520"/>
      <c r="AN40" s="520"/>
      <c r="AO40" s="521"/>
    </row>
    <row r="41" spans="2:46" ht="4.5" customHeight="1" hidden="1">
      <c r="B41" s="475"/>
      <c r="C41" s="356"/>
      <c r="D41" s="367"/>
      <c r="E41" s="367"/>
      <c r="F41" s="2"/>
      <c r="G41" s="2"/>
      <c r="H41" s="2"/>
      <c r="I41" s="2"/>
      <c r="J41" s="2"/>
      <c r="K41" s="215">
        <f>IF(K38="⑦","7",IF(K38="⑥","6",K38))</f>
        <v>3</v>
      </c>
      <c r="L41" s="231"/>
      <c r="M41" s="231"/>
      <c r="N41" s="2"/>
      <c r="O41" s="2"/>
      <c r="P41" s="2"/>
      <c r="Q41" s="2"/>
      <c r="R41" s="215">
        <f>IF(R38="⑦","7",IF(R38="⑥","6",R38))</f>
        <v>3</v>
      </c>
      <c r="S41" s="2"/>
      <c r="T41" s="2"/>
      <c r="U41" s="2"/>
      <c r="V41" s="2"/>
      <c r="W41" s="2"/>
      <c r="X41" s="2"/>
      <c r="Y41" s="35"/>
      <c r="Z41" s="620"/>
      <c r="AA41" s="514"/>
      <c r="AB41" s="514"/>
      <c r="AC41" s="514"/>
      <c r="AD41" s="514"/>
      <c r="AE41" s="514"/>
      <c r="AF41" s="514"/>
      <c r="AG41" s="515"/>
      <c r="AH41" s="616"/>
      <c r="AI41" s="571"/>
      <c r="AJ41" s="571"/>
      <c r="AK41" s="571"/>
      <c r="AL41" s="520"/>
      <c r="AM41" s="520"/>
      <c r="AN41" s="520"/>
      <c r="AO41" s="521"/>
      <c r="AT41" s="3" t="s">
        <v>950</v>
      </c>
    </row>
    <row r="42" spans="3:41" ht="6.7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2"/>
      <c r="AA42" s="12"/>
      <c r="AB42" s="12"/>
      <c r="AC42" s="12"/>
      <c r="AD42" s="12"/>
      <c r="AE42" s="12"/>
      <c r="AF42" s="12"/>
      <c r="AG42" s="12"/>
      <c r="AH42" s="32"/>
      <c r="AI42" s="32"/>
      <c r="AJ42" s="32"/>
      <c r="AK42" s="32"/>
      <c r="AL42" s="32"/>
      <c r="AM42" s="32"/>
      <c r="AN42" s="32"/>
      <c r="AO42" s="32"/>
    </row>
    <row r="43" spans="3:52" ht="11.25" customHeight="1">
      <c r="C43" s="367" t="s">
        <v>952</v>
      </c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5"/>
      <c r="AT43" s="5"/>
      <c r="AU43" s="5"/>
      <c r="AV43" s="5"/>
      <c r="AW43" s="5"/>
      <c r="AX43" s="5"/>
      <c r="AY43" s="5"/>
      <c r="AZ43" s="5"/>
    </row>
    <row r="44" spans="3:52" ht="11.25" customHeight="1"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5"/>
      <c r="AT44" s="5"/>
      <c r="AU44" s="5"/>
      <c r="AV44" s="5"/>
      <c r="AW44" s="5"/>
      <c r="AX44" s="5"/>
      <c r="AY44" s="5"/>
      <c r="AZ44" s="5"/>
    </row>
    <row r="45" spans="1:47" ht="11.25" customHeight="1">
      <c r="A45" s="13"/>
      <c r="C45" s="437" t="s">
        <v>953</v>
      </c>
      <c r="D45" s="438"/>
      <c r="E45" s="438"/>
      <c r="F45" s="438"/>
      <c r="G45" s="438"/>
      <c r="H45" s="438"/>
      <c r="I45" s="438"/>
      <c r="J45" s="438"/>
      <c r="K45" s="440" t="str">
        <f>F49</f>
        <v>岸本妃咲</v>
      </c>
      <c r="L45" s="438"/>
      <c r="M45" s="438"/>
      <c r="N45" s="438"/>
      <c r="O45" s="438"/>
      <c r="P45" s="438"/>
      <c r="Q45" s="439"/>
      <c r="R45" s="440" t="str">
        <f>F53</f>
        <v>中川久江</v>
      </c>
      <c r="S45" s="438"/>
      <c r="T45" s="438"/>
      <c r="U45" s="438"/>
      <c r="V45" s="438"/>
      <c r="W45" s="438"/>
      <c r="X45" s="438"/>
      <c r="Y45" s="439"/>
      <c r="Z45" s="440" t="str">
        <f>F57</f>
        <v>伊藤牧子</v>
      </c>
      <c r="AA45" s="438"/>
      <c r="AB45" s="438"/>
      <c r="AC45" s="438"/>
      <c r="AD45" s="438"/>
      <c r="AE45" s="438"/>
      <c r="AF45" s="438"/>
      <c r="AG45" s="563"/>
      <c r="AH45" s="347" t="s">
        <v>944</v>
      </c>
      <c r="AI45" s="438"/>
      <c r="AJ45" s="438"/>
      <c r="AK45" s="438"/>
      <c r="AL45" s="438"/>
      <c r="AM45" s="438"/>
      <c r="AN45" s="438"/>
      <c r="AO45" s="474"/>
      <c r="AP45" s="5"/>
      <c r="AQ45" s="5"/>
      <c r="AR45" s="5"/>
      <c r="AS45" s="5"/>
      <c r="AT45" s="5"/>
      <c r="AU45" s="5"/>
    </row>
    <row r="46" spans="1:41" ht="11.25" customHeight="1">
      <c r="A46" s="13"/>
      <c r="C46" s="356"/>
      <c r="D46" s="367"/>
      <c r="E46" s="367"/>
      <c r="F46" s="367"/>
      <c r="G46" s="367"/>
      <c r="H46" s="367"/>
      <c r="I46" s="367"/>
      <c r="J46" s="367"/>
      <c r="K46" s="363"/>
      <c r="L46" s="367"/>
      <c r="M46" s="367"/>
      <c r="N46" s="367"/>
      <c r="O46" s="367"/>
      <c r="P46" s="367"/>
      <c r="Q46" s="368"/>
      <c r="R46" s="363"/>
      <c r="S46" s="367"/>
      <c r="T46" s="367"/>
      <c r="U46" s="367"/>
      <c r="V46" s="367"/>
      <c r="W46" s="367"/>
      <c r="X46" s="367"/>
      <c r="Y46" s="368"/>
      <c r="Z46" s="363"/>
      <c r="AA46" s="367"/>
      <c r="AB46" s="367"/>
      <c r="AC46" s="367"/>
      <c r="AD46" s="367"/>
      <c r="AE46" s="367"/>
      <c r="AF46" s="367"/>
      <c r="AG46" s="441"/>
      <c r="AH46" s="348"/>
      <c r="AI46" s="367"/>
      <c r="AJ46" s="367"/>
      <c r="AK46" s="367"/>
      <c r="AL46" s="367"/>
      <c r="AM46" s="367"/>
      <c r="AN46" s="367"/>
      <c r="AO46" s="475"/>
    </row>
    <row r="47" spans="1:41" ht="11.25" customHeight="1">
      <c r="A47" s="13"/>
      <c r="C47" s="356"/>
      <c r="D47" s="367"/>
      <c r="E47" s="367"/>
      <c r="F47" s="367"/>
      <c r="G47" s="367"/>
      <c r="H47" s="367"/>
      <c r="I47" s="367"/>
      <c r="J47" s="367"/>
      <c r="K47" s="363"/>
      <c r="L47" s="367"/>
      <c r="M47" s="367"/>
      <c r="N47" s="367"/>
      <c r="O47" s="367"/>
      <c r="P47" s="367"/>
      <c r="Q47" s="368"/>
      <c r="R47" s="363"/>
      <c r="S47" s="367"/>
      <c r="T47" s="367"/>
      <c r="U47" s="367"/>
      <c r="V47" s="367"/>
      <c r="W47" s="367"/>
      <c r="X47" s="367"/>
      <c r="Y47" s="368"/>
      <c r="Z47" s="363"/>
      <c r="AA47" s="367"/>
      <c r="AB47" s="367"/>
      <c r="AC47" s="367"/>
      <c r="AD47" s="367"/>
      <c r="AE47" s="367"/>
      <c r="AF47" s="367"/>
      <c r="AG47" s="441"/>
      <c r="AH47" s="592" t="s">
        <v>945</v>
      </c>
      <c r="AI47" s="593"/>
      <c r="AJ47" s="593"/>
      <c r="AK47" s="593"/>
      <c r="AL47" s="593"/>
      <c r="AM47" s="593"/>
      <c r="AN47" s="593"/>
      <c r="AO47" s="594"/>
    </row>
    <row r="48" spans="1:41" ht="11.25" customHeight="1">
      <c r="A48" s="13"/>
      <c r="C48" s="360"/>
      <c r="D48" s="364"/>
      <c r="E48" s="364"/>
      <c r="F48" s="364"/>
      <c r="G48" s="364"/>
      <c r="H48" s="364"/>
      <c r="I48" s="364"/>
      <c r="J48" s="364"/>
      <c r="K48" s="352"/>
      <c r="L48" s="364"/>
      <c r="M48" s="364"/>
      <c r="N48" s="364"/>
      <c r="O48" s="364"/>
      <c r="P48" s="364"/>
      <c r="Q48" s="358"/>
      <c r="R48" s="352"/>
      <c r="S48" s="364"/>
      <c r="T48" s="364"/>
      <c r="U48" s="364"/>
      <c r="V48" s="364"/>
      <c r="W48" s="364"/>
      <c r="X48" s="364"/>
      <c r="Y48" s="358"/>
      <c r="Z48" s="352"/>
      <c r="AA48" s="364"/>
      <c r="AB48" s="364"/>
      <c r="AC48" s="364"/>
      <c r="AD48" s="364"/>
      <c r="AE48" s="364"/>
      <c r="AF48" s="364"/>
      <c r="AG48" s="488"/>
      <c r="AH48" s="595"/>
      <c r="AI48" s="596"/>
      <c r="AJ48" s="596"/>
      <c r="AK48" s="596"/>
      <c r="AL48" s="596"/>
      <c r="AM48" s="596"/>
      <c r="AN48" s="596"/>
      <c r="AO48" s="597"/>
    </row>
    <row r="49" spans="1:41" ht="11.25" customHeight="1">
      <c r="A49" s="13"/>
      <c r="B49" s="534">
        <f>AL51</f>
        <v>2</v>
      </c>
      <c r="C49" s="455"/>
      <c r="D49" s="365"/>
      <c r="E49" s="365"/>
      <c r="F49" s="389" t="s">
        <v>1778</v>
      </c>
      <c r="G49" s="389"/>
      <c r="H49" s="389"/>
      <c r="I49" s="389"/>
      <c r="J49" s="389"/>
      <c r="K49" s="536"/>
      <c r="L49" s="389"/>
      <c r="M49" s="389"/>
      <c r="N49" s="389"/>
      <c r="O49" s="389"/>
      <c r="P49" s="389"/>
      <c r="Q49" s="390"/>
      <c r="R49" s="431" t="s">
        <v>3</v>
      </c>
      <c r="S49" s="429"/>
      <c r="T49" s="429"/>
      <c r="U49" s="429"/>
      <c r="V49" s="429" t="s">
        <v>947</v>
      </c>
      <c r="W49" s="429">
        <v>2</v>
      </c>
      <c r="X49" s="429"/>
      <c r="Y49" s="433"/>
      <c r="Z49" s="431">
        <v>2</v>
      </c>
      <c r="AA49" s="429"/>
      <c r="AB49" s="429"/>
      <c r="AC49" s="429"/>
      <c r="AD49" s="429" t="s">
        <v>947</v>
      </c>
      <c r="AE49" s="429">
        <v>5</v>
      </c>
      <c r="AF49" s="429"/>
      <c r="AG49" s="482"/>
      <c r="AH49" s="584">
        <f>COUNTIF(K49:AG50,"⑤")</f>
        <v>1</v>
      </c>
      <c r="AI49" s="585"/>
      <c r="AJ49" s="585"/>
      <c r="AK49" s="585"/>
      <c r="AL49" s="464">
        <f>IF(R49="","",2-AH49)</f>
        <v>1</v>
      </c>
      <c r="AM49" s="464"/>
      <c r="AN49" s="464"/>
      <c r="AO49" s="465"/>
    </row>
    <row r="50" spans="1:41" ht="11.25" customHeight="1">
      <c r="A50" s="13"/>
      <c r="B50" s="475"/>
      <c r="C50" s="356"/>
      <c r="D50" s="367"/>
      <c r="E50" s="367"/>
      <c r="F50" s="383"/>
      <c r="G50" s="383"/>
      <c r="H50" s="383"/>
      <c r="I50" s="383"/>
      <c r="J50" s="383"/>
      <c r="K50" s="537"/>
      <c r="L50" s="383"/>
      <c r="M50" s="383"/>
      <c r="N50" s="383"/>
      <c r="O50" s="383"/>
      <c r="P50" s="383"/>
      <c r="Q50" s="384"/>
      <c r="R50" s="432"/>
      <c r="S50" s="430"/>
      <c r="T50" s="430"/>
      <c r="U50" s="430"/>
      <c r="V50" s="430"/>
      <c r="W50" s="430"/>
      <c r="X50" s="430"/>
      <c r="Y50" s="434"/>
      <c r="Z50" s="432"/>
      <c r="AA50" s="430"/>
      <c r="AB50" s="430"/>
      <c r="AC50" s="430"/>
      <c r="AD50" s="430"/>
      <c r="AE50" s="430"/>
      <c r="AF50" s="430"/>
      <c r="AG50" s="483"/>
      <c r="AH50" s="586"/>
      <c r="AI50" s="587"/>
      <c r="AJ50" s="587"/>
      <c r="AK50" s="587"/>
      <c r="AL50" s="466"/>
      <c r="AM50" s="466"/>
      <c r="AN50" s="466"/>
      <c r="AO50" s="467"/>
    </row>
    <row r="51" spans="1:61" s="2" customFormat="1" ht="16.5" customHeight="1">
      <c r="A51" s="48"/>
      <c r="B51" s="534">
        <f>AL51</f>
        <v>2</v>
      </c>
      <c r="C51" s="356" t="s">
        <v>948</v>
      </c>
      <c r="D51" s="367"/>
      <c r="E51" s="367"/>
      <c r="F51" s="383" t="s">
        <v>822</v>
      </c>
      <c r="G51" s="383"/>
      <c r="H51" s="383"/>
      <c r="I51" s="383"/>
      <c r="J51" s="383"/>
      <c r="K51" s="537"/>
      <c r="L51" s="383"/>
      <c r="M51" s="383"/>
      <c r="N51" s="383"/>
      <c r="O51" s="383"/>
      <c r="P51" s="383"/>
      <c r="Q51" s="384"/>
      <c r="R51" s="432"/>
      <c r="S51" s="430"/>
      <c r="T51" s="430"/>
      <c r="U51" s="430"/>
      <c r="V51" s="430"/>
      <c r="W51" s="430"/>
      <c r="X51" s="430"/>
      <c r="Y51" s="434"/>
      <c r="Z51" s="432"/>
      <c r="AA51" s="430"/>
      <c r="AB51" s="430"/>
      <c r="AC51" s="430"/>
      <c r="AD51" s="430"/>
      <c r="AE51" s="430"/>
      <c r="AF51" s="430"/>
      <c r="AG51" s="483"/>
      <c r="AH51" s="351">
        <f>IF(R49="","",IF(AH49=AH53,(R52+Z52)/(R52+Z52+W49+AE49),""))</f>
      </c>
      <c r="AI51" s="588"/>
      <c r="AJ51" s="588"/>
      <c r="AK51" s="588"/>
      <c r="AL51" s="476">
        <f>IF(R49="","",IF(AH49=AH53,RANK(AH51,AH49:AK60)-3,RANK(AH49,AH49:AK60)))</f>
        <v>2</v>
      </c>
      <c r="AM51" s="476"/>
      <c r="AN51" s="476"/>
      <c r="AO51" s="477"/>
      <c r="AP51" s="3"/>
      <c r="AQ51" s="3"/>
      <c r="BE51" s="15"/>
      <c r="BF51" s="15"/>
      <c r="BG51" s="15"/>
      <c r="BH51" s="15"/>
      <c r="BI51" s="15"/>
    </row>
    <row r="52" spans="1:61" s="2" customFormat="1" ht="5.25" customHeight="1" hidden="1">
      <c r="A52" s="48"/>
      <c r="B52" s="475"/>
      <c r="C52" s="356"/>
      <c r="D52" s="367"/>
      <c r="E52" s="367"/>
      <c r="F52" s="205"/>
      <c r="G52" s="205"/>
      <c r="H52" s="205"/>
      <c r="I52" s="205"/>
      <c r="J52" s="205"/>
      <c r="K52" s="233"/>
      <c r="L52" s="234"/>
      <c r="M52" s="234"/>
      <c r="N52" s="205"/>
      <c r="O52" s="205"/>
      <c r="P52" s="205"/>
      <c r="Q52" s="228"/>
      <c r="R52" s="229" t="str">
        <f>IF(R49="⑦","7",IF(R49="⑥","6",R49))</f>
        <v>⑤</v>
      </c>
      <c r="S52" s="235"/>
      <c r="T52" s="235"/>
      <c r="U52" s="235"/>
      <c r="V52" s="235"/>
      <c r="W52" s="235"/>
      <c r="X52" s="235"/>
      <c r="Y52" s="236"/>
      <c r="Z52" s="229">
        <f>IF(Z49="⑦","7",IF(Z49="⑥","6",Z49))</f>
        <v>2</v>
      </c>
      <c r="AA52" s="235"/>
      <c r="AB52" s="235"/>
      <c r="AC52" s="235"/>
      <c r="AD52" s="235"/>
      <c r="AE52" s="235"/>
      <c r="AF52" s="235"/>
      <c r="AG52" s="236"/>
      <c r="AH52" s="614"/>
      <c r="AI52" s="615"/>
      <c r="AJ52" s="615"/>
      <c r="AK52" s="615"/>
      <c r="AL52" s="478"/>
      <c r="AM52" s="478"/>
      <c r="AN52" s="478"/>
      <c r="AO52" s="479"/>
      <c r="AP52" s="3"/>
      <c r="AQ52" s="3"/>
      <c r="BE52" s="15"/>
      <c r="BF52" s="15"/>
      <c r="BG52" s="15"/>
      <c r="BH52" s="15"/>
      <c r="BI52" s="15"/>
    </row>
    <row r="53" spans="1:61" ht="11.25" customHeight="1">
      <c r="A53" s="13"/>
      <c r="B53" s="534">
        <f>AL55</f>
        <v>3</v>
      </c>
      <c r="C53" s="455" t="s">
        <v>1781</v>
      </c>
      <c r="D53" s="365"/>
      <c r="E53" s="365"/>
      <c r="F53" s="365" t="str">
        <f>IF(C53="ここに","",VLOOKUP(C53,'登録ナンバー'!$F$4:$I$609,2,0))</f>
        <v>中川久江</v>
      </c>
      <c r="G53" s="365"/>
      <c r="H53" s="365"/>
      <c r="I53" s="365"/>
      <c r="J53" s="365"/>
      <c r="K53" s="359">
        <f>IF(R49="","",IF(AND(W49=6,R49&lt;&gt;"⑦"),"⑥",IF(W49=7,"⑦",W49)))</f>
        <v>2</v>
      </c>
      <c r="L53" s="365"/>
      <c r="M53" s="365"/>
      <c r="N53" s="365" t="s">
        <v>947</v>
      </c>
      <c r="O53" s="365">
        <v>5</v>
      </c>
      <c r="P53" s="365"/>
      <c r="Q53" s="366"/>
      <c r="R53" s="538"/>
      <c r="S53" s="539"/>
      <c r="T53" s="539"/>
      <c r="U53" s="539"/>
      <c r="V53" s="539"/>
      <c r="W53" s="539"/>
      <c r="X53" s="539"/>
      <c r="Y53" s="540"/>
      <c r="Z53" s="559">
        <v>2</v>
      </c>
      <c r="AA53" s="560"/>
      <c r="AB53" s="560"/>
      <c r="AC53" s="560"/>
      <c r="AD53" s="560" t="s">
        <v>947</v>
      </c>
      <c r="AE53" s="560">
        <v>5</v>
      </c>
      <c r="AF53" s="560"/>
      <c r="AG53" s="598"/>
      <c r="AH53" s="574">
        <f>COUNTIF(K53:AG54,"⑤")</f>
        <v>0</v>
      </c>
      <c r="AI53" s="575"/>
      <c r="AJ53" s="575"/>
      <c r="AK53" s="575"/>
      <c r="AL53" s="522">
        <f>IF(R49="","",2-AH53)</f>
        <v>2</v>
      </c>
      <c r="AM53" s="522"/>
      <c r="AN53" s="522"/>
      <c r="AO53" s="523"/>
      <c r="BE53" s="15"/>
      <c r="BF53" s="15"/>
      <c r="BG53" s="15"/>
      <c r="BH53" s="15"/>
      <c r="BI53" s="15"/>
    </row>
    <row r="54" spans="1:41" ht="11.25" customHeight="1">
      <c r="A54" s="13"/>
      <c r="B54" s="475"/>
      <c r="C54" s="356"/>
      <c r="D54" s="367"/>
      <c r="E54" s="367"/>
      <c r="F54" s="367"/>
      <c r="G54" s="367"/>
      <c r="H54" s="367"/>
      <c r="I54" s="367"/>
      <c r="J54" s="367"/>
      <c r="K54" s="363"/>
      <c r="L54" s="367"/>
      <c r="M54" s="367"/>
      <c r="N54" s="367"/>
      <c r="O54" s="367"/>
      <c r="P54" s="367"/>
      <c r="Q54" s="368"/>
      <c r="R54" s="541"/>
      <c r="S54" s="542"/>
      <c r="T54" s="542"/>
      <c r="U54" s="542"/>
      <c r="V54" s="542"/>
      <c r="W54" s="542"/>
      <c r="X54" s="542"/>
      <c r="Y54" s="543"/>
      <c r="Z54" s="561"/>
      <c r="AA54" s="562"/>
      <c r="AB54" s="562"/>
      <c r="AC54" s="562"/>
      <c r="AD54" s="562"/>
      <c r="AE54" s="562"/>
      <c r="AF54" s="562"/>
      <c r="AG54" s="599"/>
      <c r="AH54" s="576"/>
      <c r="AI54" s="577"/>
      <c r="AJ54" s="577"/>
      <c r="AK54" s="577"/>
      <c r="AL54" s="524"/>
      <c r="AM54" s="524"/>
      <c r="AN54" s="524"/>
      <c r="AO54" s="525"/>
    </row>
    <row r="55" spans="1:41" ht="16.5" customHeight="1">
      <c r="A55" s="13"/>
      <c r="B55" s="534">
        <f>AL55</f>
        <v>3</v>
      </c>
      <c r="C55" s="356" t="s">
        <v>948</v>
      </c>
      <c r="D55" s="367"/>
      <c r="E55" s="367"/>
      <c r="F55" s="367" t="str">
        <f>IF(C53="ここに","",VLOOKUP(C53,'登録ナンバー'!$F$4:$I$609,3,0))</f>
        <v>Mut</v>
      </c>
      <c r="G55" s="367"/>
      <c r="H55" s="367"/>
      <c r="I55" s="367"/>
      <c r="J55" s="367"/>
      <c r="K55" s="352"/>
      <c r="L55" s="364"/>
      <c r="M55" s="364"/>
      <c r="N55" s="364"/>
      <c r="O55" s="364"/>
      <c r="P55" s="364"/>
      <c r="Q55" s="358"/>
      <c r="R55" s="541"/>
      <c r="S55" s="542"/>
      <c r="T55" s="542"/>
      <c r="U55" s="542"/>
      <c r="V55" s="542"/>
      <c r="W55" s="542"/>
      <c r="X55" s="542"/>
      <c r="Y55" s="543"/>
      <c r="Z55" s="561"/>
      <c r="AA55" s="562"/>
      <c r="AB55" s="562"/>
      <c r="AC55" s="562"/>
      <c r="AD55" s="562"/>
      <c r="AE55" s="562"/>
      <c r="AF55" s="562"/>
      <c r="AG55" s="599"/>
      <c r="AH55" s="512">
        <f>IF(R49="","",IF(AH53=AH57,(K56+Z56)/(K56+Z56+O53+AE53),""))</f>
      </c>
      <c r="AI55" s="571"/>
      <c r="AJ55" s="571"/>
      <c r="AK55" s="571"/>
      <c r="AL55" s="520">
        <f>IF(R49="","",IF(AH53=AH57,RANK(AH55,AH49:AK60)-3,RANK(AH53,AH49:AK60)))</f>
        <v>3</v>
      </c>
      <c r="AM55" s="520"/>
      <c r="AN55" s="520"/>
      <c r="AO55" s="521"/>
    </row>
    <row r="56" spans="1:41" ht="4.5" customHeight="1" hidden="1">
      <c r="A56" s="13"/>
      <c r="B56" s="475"/>
      <c r="C56" s="356"/>
      <c r="D56" s="367"/>
      <c r="E56" s="367"/>
      <c r="F56" s="2"/>
      <c r="G56" s="2"/>
      <c r="H56" s="2"/>
      <c r="I56" s="2"/>
      <c r="J56" s="2"/>
      <c r="K56" s="215">
        <f>IF(K53="⑦","7",IF(K53="⑥","6",K53))</f>
        <v>2</v>
      </c>
      <c r="L56" s="46"/>
      <c r="M56" s="46"/>
      <c r="N56" s="46"/>
      <c r="O56" s="46"/>
      <c r="P56" s="46"/>
      <c r="Q56" s="46"/>
      <c r="R56" s="544"/>
      <c r="S56" s="545"/>
      <c r="T56" s="545"/>
      <c r="U56" s="545"/>
      <c r="V56" s="545"/>
      <c r="W56" s="545"/>
      <c r="X56" s="545"/>
      <c r="Y56" s="546"/>
      <c r="Z56" s="215">
        <f>IF(Z53="⑦","7",IF(Z53="⑥","6",Z53))</f>
        <v>2</v>
      </c>
      <c r="AA56" s="198"/>
      <c r="AB56" s="198"/>
      <c r="AC56" s="198"/>
      <c r="AD56" s="198"/>
      <c r="AE56" s="198"/>
      <c r="AF56" s="198"/>
      <c r="AG56" s="204"/>
      <c r="AH56" s="572"/>
      <c r="AI56" s="573"/>
      <c r="AJ56" s="573"/>
      <c r="AK56" s="573"/>
      <c r="AL56" s="600"/>
      <c r="AM56" s="600"/>
      <c r="AN56" s="600"/>
      <c r="AO56" s="601"/>
    </row>
    <row r="57" spans="1:41" ht="11.25" customHeight="1">
      <c r="A57" s="13"/>
      <c r="B57" s="534">
        <f>AL59</f>
        <v>1</v>
      </c>
      <c r="C57" s="455" t="s">
        <v>1784</v>
      </c>
      <c r="D57" s="365"/>
      <c r="E57" s="365"/>
      <c r="F57" s="353" t="str">
        <f>IF(C57="ここに","",VLOOKUP(C57,'登録ナンバー'!$F$4:$I$609,2,0))</f>
        <v>伊藤牧子</v>
      </c>
      <c r="G57" s="353"/>
      <c r="H57" s="353"/>
      <c r="I57" s="353"/>
      <c r="J57" s="353"/>
      <c r="K57" s="344" t="s">
        <v>1850</v>
      </c>
      <c r="L57" s="353"/>
      <c r="M57" s="353"/>
      <c r="N57" s="353" t="s">
        <v>947</v>
      </c>
      <c r="O57" s="353">
        <f>IF(R49="","",IF(Z49="⑥",6,IF(Z49="⑦",7,Z49)))</f>
        <v>2</v>
      </c>
      <c r="P57" s="353"/>
      <c r="Q57" s="353"/>
      <c r="R57" s="344" t="s">
        <v>1854</v>
      </c>
      <c r="S57" s="353"/>
      <c r="T57" s="353"/>
      <c r="U57" s="353"/>
      <c r="V57" s="353" t="s">
        <v>947</v>
      </c>
      <c r="W57" s="353">
        <f>IF(R49="","",IF(Z53="⑥",6,IF(Z53="⑦",7,Z53)))</f>
        <v>2</v>
      </c>
      <c r="X57" s="353"/>
      <c r="Y57" s="354"/>
      <c r="Z57" s="336"/>
      <c r="AA57" s="337"/>
      <c r="AB57" s="337"/>
      <c r="AC57" s="337"/>
      <c r="AD57" s="337"/>
      <c r="AE57" s="337"/>
      <c r="AF57" s="337"/>
      <c r="AG57" s="590"/>
      <c r="AH57" s="567">
        <f>COUNTIF(K57:AG58,"⑤")</f>
        <v>2</v>
      </c>
      <c r="AI57" s="568"/>
      <c r="AJ57" s="568"/>
      <c r="AK57" s="568"/>
      <c r="AL57" s="516">
        <f>IF(R49="","",2-AH57)</f>
        <v>0</v>
      </c>
      <c r="AM57" s="516"/>
      <c r="AN57" s="516"/>
      <c r="AO57" s="517"/>
    </row>
    <row r="58" spans="1:41" ht="11.25" customHeight="1">
      <c r="A58" s="13"/>
      <c r="B58" s="475"/>
      <c r="C58" s="356"/>
      <c r="D58" s="367"/>
      <c r="E58" s="367"/>
      <c r="F58" s="357"/>
      <c r="G58" s="357"/>
      <c r="H58" s="357"/>
      <c r="I58" s="357"/>
      <c r="J58" s="357"/>
      <c r="K58" s="345"/>
      <c r="L58" s="357"/>
      <c r="M58" s="357"/>
      <c r="N58" s="357"/>
      <c r="O58" s="357"/>
      <c r="P58" s="357"/>
      <c r="Q58" s="357"/>
      <c r="R58" s="345"/>
      <c r="S58" s="357"/>
      <c r="T58" s="357"/>
      <c r="U58" s="357"/>
      <c r="V58" s="357"/>
      <c r="W58" s="357"/>
      <c r="X58" s="357"/>
      <c r="Y58" s="355"/>
      <c r="Z58" s="326"/>
      <c r="AA58" s="327"/>
      <c r="AB58" s="327"/>
      <c r="AC58" s="327"/>
      <c r="AD58" s="327"/>
      <c r="AE58" s="327"/>
      <c r="AF58" s="327"/>
      <c r="AG58" s="591"/>
      <c r="AH58" s="569"/>
      <c r="AI58" s="570"/>
      <c r="AJ58" s="570"/>
      <c r="AK58" s="570"/>
      <c r="AL58" s="518"/>
      <c r="AM58" s="518"/>
      <c r="AN58" s="518"/>
      <c r="AO58" s="519"/>
    </row>
    <row r="59" spans="1:41" ht="16.5" customHeight="1">
      <c r="A59" s="13"/>
      <c r="B59" s="534">
        <f>AL59</f>
        <v>1</v>
      </c>
      <c r="C59" s="356" t="s">
        <v>948</v>
      </c>
      <c r="D59" s="367"/>
      <c r="E59" s="367"/>
      <c r="F59" s="357" t="str">
        <f>IF(C57="ここに","",VLOOKUP(C57,'登録ナンバー'!$F$4:$I$609,3,0))</f>
        <v>東近江グリフィンズ</v>
      </c>
      <c r="G59" s="357"/>
      <c r="H59" s="357"/>
      <c r="I59" s="357"/>
      <c r="J59" s="357"/>
      <c r="K59" s="345"/>
      <c r="L59" s="357"/>
      <c r="M59" s="357"/>
      <c r="N59" s="357"/>
      <c r="O59" s="357"/>
      <c r="P59" s="357"/>
      <c r="Q59" s="357"/>
      <c r="R59" s="345"/>
      <c r="S59" s="357"/>
      <c r="T59" s="357"/>
      <c r="U59" s="357"/>
      <c r="V59" s="357"/>
      <c r="W59" s="357"/>
      <c r="X59" s="357"/>
      <c r="Y59" s="355"/>
      <c r="Z59" s="326"/>
      <c r="AA59" s="327"/>
      <c r="AB59" s="327"/>
      <c r="AC59" s="327"/>
      <c r="AD59" s="327"/>
      <c r="AE59" s="327"/>
      <c r="AF59" s="327"/>
      <c r="AG59" s="591"/>
      <c r="AH59" s="529">
        <f>IF(R49="","",IF(AH57=AH53,(K60+R60)/(R60+K60+W57+O57),""))</f>
      </c>
      <c r="AI59" s="564"/>
      <c r="AJ59" s="564"/>
      <c r="AK59" s="564"/>
      <c r="AL59" s="501">
        <f>IF(R49="","",IF(AH57=AH53,RANK(AH59,AH49:AK60)-3,RANK(AH57,AH49:AK60)))</f>
        <v>1</v>
      </c>
      <c r="AM59" s="501"/>
      <c r="AN59" s="501"/>
      <c r="AO59" s="502"/>
    </row>
    <row r="60" spans="2:41" ht="5.25" customHeight="1" hidden="1">
      <c r="B60" s="475"/>
      <c r="C60" s="356"/>
      <c r="D60" s="367"/>
      <c r="E60" s="367"/>
      <c r="F60" s="202"/>
      <c r="G60" s="202"/>
      <c r="H60" s="202"/>
      <c r="I60" s="202"/>
      <c r="J60" s="202"/>
      <c r="K60" s="200" t="str">
        <f>IF(K57="⑦","7",IF(K57="⑥","6",K57))</f>
        <v>⑤</v>
      </c>
      <c r="L60" s="232"/>
      <c r="M60" s="232"/>
      <c r="N60" s="202"/>
      <c r="O60" s="202"/>
      <c r="P60" s="202"/>
      <c r="Q60" s="202"/>
      <c r="R60" s="200" t="str">
        <f>IF(R57="⑦","7",IF(R57="⑥","6",R57))</f>
        <v>⑤</v>
      </c>
      <c r="S60" s="202"/>
      <c r="T60" s="202"/>
      <c r="U60" s="202"/>
      <c r="V60" s="202"/>
      <c r="W60" s="202"/>
      <c r="X60" s="202"/>
      <c r="Y60" s="208"/>
      <c r="Z60" s="326"/>
      <c r="AA60" s="327"/>
      <c r="AB60" s="327"/>
      <c r="AC60" s="327"/>
      <c r="AD60" s="327"/>
      <c r="AE60" s="327"/>
      <c r="AF60" s="327"/>
      <c r="AG60" s="591"/>
      <c r="AH60" s="613"/>
      <c r="AI60" s="564"/>
      <c r="AJ60" s="564"/>
      <c r="AK60" s="564"/>
      <c r="AL60" s="501"/>
      <c r="AM60" s="501"/>
      <c r="AN60" s="501"/>
      <c r="AO60" s="502"/>
    </row>
    <row r="61" spans="3:41" ht="6.75" customHeight="1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</row>
    <row r="62" spans="3:33" ht="11.25" customHeight="1"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</row>
    <row r="63" spans="3:33" ht="11.25" customHeight="1"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6"/>
      <c r="AC63" s="556"/>
      <c r="AD63" s="556"/>
      <c r="AE63" s="556"/>
      <c r="AF63" s="556"/>
      <c r="AG63" s="556"/>
    </row>
    <row r="64" spans="1:41" ht="11.25" customHeight="1">
      <c r="A64" s="13"/>
      <c r="C64" s="437" t="s">
        <v>954</v>
      </c>
      <c r="D64" s="438"/>
      <c r="E64" s="438"/>
      <c r="F64" s="438"/>
      <c r="G64" s="438"/>
      <c r="H64" s="438"/>
      <c r="I64" s="438"/>
      <c r="J64" s="438"/>
      <c r="K64" s="440" t="str">
        <f>F68</f>
        <v>前川美恵</v>
      </c>
      <c r="L64" s="438"/>
      <c r="M64" s="438"/>
      <c r="N64" s="438"/>
      <c r="O64" s="438"/>
      <c r="P64" s="438"/>
      <c r="Q64" s="439"/>
      <c r="R64" s="440" t="str">
        <f>F72</f>
        <v>川上美弥子</v>
      </c>
      <c r="S64" s="438"/>
      <c r="T64" s="438"/>
      <c r="U64" s="438"/>
      <c r="V64" s="438"/>
      <c r="W64" s="438"/>
      <c r="X64" s="438"/>
      <c r="Y64" s="439"/>
      <c r="Z64" s="440" t="str">
        <f>F76</f>
        <v>伊藤牧子</v>
      </c>
      <c r="AA64" s="438"/>
      <c r="AB64" s="438"/>
      <c r="AC64" s="438"/>
      <c r="AD64" s="438"/>
      <c r="AE64" s="438"/>
      <c r="AF64" s="438"/>
      <c r="AG64" s="563"/>
      <c r="AH64" s="347" t="s">
        <v>944</v>
      </c>
      <c r="AI64" s="438"/>
      <c r="AJ64" s="438"/>
      <c r="AK64" s="438"/>
      <c r="AL64" s="438"/>
      <c r="AM64" s="438"/>
      <c r="AN64" s="438"/>
      <c r="AO64" s="474"/>
    </row>
    <row r="65" spans="1:41" ht="11.25" customHeight="1">
      <c r="A65" s="13"/>
      <c r="C65" s="356"/>
      <c r="D65" s="367"/>
      <c r="E65" s="367"/>
      <c r="F65" s="367"/>
      <c r="G65" s="367"/>
      <c r="H65" s="367"/>
      <c r="I65" s="367"/>
      <c r="J65" s="367"/>
      <c r="K65" s="363"/>
      <c r="L65" s="367"/>
      <c r="M65" s="367"/>
      <c r="N65" s="367"/>
      <c r="O65" s="367"/>
      <c r="P65" s="367"/>
      <c r="Q65" s="368"/>
      <c r="R65" s="363"/>
      <c r="S65" s="367"/>
      <c r="T65" s="367"/>
      <c r="U65" s="367"/>
      <c r="V65" s="367"/>
      <c r="W65" s="367"/>
      <c r="X65" s="367"/>
      <c r="Y65" s="368"/>
      <c r="Z65" s="363"/>
      <c r="AA65" s="367"/>
      <c r="AB65" s="367"/>
      <c r="AC65" s="367"/>
      <c r="AD65" s="367"/>
      <c r="AE65" s="367"/>
      <c r="AF65" s="367"/>
      <c r="AG65" s="441"/>
      <c r="AH65" s="348"/>
      <c r="AI65" s="367"/>
      <c r="AJ65" s="367"/>
      <c r="AK65" s="367"/>
      <c r="AL65" s="367"/>
      <c r="AM65" s="367"/>
      <c r="AN65" s="367"/>
      <c r="AO65" s="475"/>
    </row>
    <row r="66" spans="1:41" ht="11.25" customHeight="1">
      <c r="A66" s="13"/>
      <c r="C66" s="356"/>
      <c r="D66" s="367"/>
      <c r="E66" s="367"/>
      <c r="F66" s="367"/>
      <c r="G66" s="367"/>
      <c r="H66" s="367"/>
      <c r="I66" s="367"/>
      <c r="J66" s="367"/>
      <c r="K66" s="363"/>
      <c r="L66" s="367"/>
      <c r="M66" s="367"/>
      <c r="N66" s="367"/>
      <c r="O66" s="367"/>
      <c r="P66" s="367"/>
      <c r="Q66" s="368"/>
      <c r="R66" s="363"/>
      <c r="S66" s="367"/>
      <c r="T66" s="367"/>
      <c r="U66" s="367"/>
      <c r="V66" s="367"/>
      <c r="W66" s="367"/>
      <c r="X66" s="367"/>
      <c r="Y66" s="368"/>
      <c r="Z66" s="363"/>
      <c r="AA66" s="367"/>
      <c r="AB66" s="367"/>
      <c r="AC66" s="367"/>
      <c r="AD66" s="367"/>
      <c r="AE66" s="367"/>
      <c r="AF66" s="367"/>
      <c r="AG66" s="441"/>
      <c r="AH66" s="592" t="s">
        <v>945</v>
      </c>
      <c r="AI66" s="593"/>
      <c r="AJ66" s="593"/>
      <c r="AK66" s="593"/>
      <c r="AL66" s="593"/>
      <c r="AM66" s="593"/>
      <c r="AN66" s="593"/>
      <c r="AO66" s="594"/>
    </row>
    <row r="67" spans="1:41" ht="11.25" customHeight="1">
      <c r="A67" s="13"/>
      <c r="C67" s="360"/>
      <c r="D67" s="364"/>
      <c r="E67" s="364"/>
      <c r="F67" s="364"/>
      <c r="G67" s="364"/>
      <c r="H67" s="364"/>
      <c r="I67" s="364"/>
      <c r="J67" s="364"/>
      <c r="K67" s="352"/>
      <c r="L67" s="364"/>
      <c r="M67" s="364"/>
      <c r="N67" s="364"/>
      <c r="O67" s="364"/>
      <c r="P67" s="364"/>
      <c r="Q67" s="358"/>
      <c r="R67" s="352"/>
      <c r="S67" s="364"/>
      <c r="T67" s="364"/>
      <c r="U67" s="364"/>
      <c r="V67" s="364"/>
      <c r="W67" s="364"/>
      <c r="X67" s="364"/>
      <c r="Y67" s="358"/>
      <c r="Z67" s="352"/>
      <c r="AA67" s="364"/>
      <c r="AB67" s="364"/>
      <c r="AC67" s="364"/>
      <c r="AD67" s="364"/>
      <c r="AE67" s="364"/>
      <c r="AF67" s="364"/>
      <c r="AG67" s="488"/>
      <c r="AH67" s="595"/>
      <c r="AI67" s="596"/>
      <c r="AJ67" s="596"/>
      <c r="AK67" s="596"/>
      <c r="AL67" s="596"/>
      <c r="AM67" s="596"/>
      <c r="AN67" s="596"/>
      <c r="AO67" s="597"/>
    </row>
    <row r="68" spans="1:41" ht="11.25" customHeight="1">
      <c r="A68" s="13"/>
      <c r="B68" s="534">
        <f>AL70</f>
        <v>1</v>
      </c>
      <c r="C68" s="455"/>
      <c r="D68" s="365"/>
      <c r="E68" s="365"/>
      <c r="F68" s="353" t="str">
        <f>IF(R11="","リーグ１・１位",VLOOKUP(1,$B$11:$J$22,5,0))</f>
        <v>前川美恵</v>
      </c>
      <c r="G68" s="353"/>
      <c r="H68" s="353"/>
      <c r="I68" s="353"/>
      <c r="J68" s="353"/>
      <c r="K68" s="344"/>
      <c r="L68" s="353"/>
      <c r="M68" s="353"/>
      <c r="N68" s="353"/>
      <c r="O68" s="353"/>
      <c r="P68" s="353"/>
      <c r="Q68" s="354"/>
      <c r="R68" s="402" t="s">
        <v>2</v>
      </c>
      <c r="S68" s="403"/>
      <c r="T68" s="403"/>
      <c r="U68" s="403"/>
      <c r="V68" s="403" t="s">
        <v>947</v>
      </c>
      <c r="W68" s="403">
        <v>2</v>
      </c>
      <c r="X68" s="403"/>
      <c r="Y68" s="611"/>
      <c r="Z68" s="402">
        <v>3</v>
      </c>
      <c r="AA68" s="403"/>
      <c r="AB68" s="403"/>
      <c r="AC68" s="403"/>
      <c r="AD68" s="403" t="s">
        <v>947</v>
      </c>
      <c r="AE68" s="403">
        <v>5</v>
      </c>
      <c r="AF68" s="403"/>
      <c r="AG68" s="531"/>
      <c r="AH68" s="567">
        <v>1</v>
      </c>
      <c r="AI68" s="568"/>
      <c r="AJ68" s="568"/>
      <c r="AK68" s="568"/>
      <c r="AL68" s="516">
        <f>IF(R68="","",2-AH68)</f>
        <v>1</v>
      </c>
      <c r="AM68" s="516"/>
      <c r="AN68" s="516"/>
      <c r="AO68" s="517"/>
    </row>
    <row r="69" spans="1:41" ht="11.25" customHeight="1">
      <c r="A69" s="13"/>
      <c r="B69" s="475"/>
      <c r="C69" s="356"/>
      <c r="D69" s="367"/>
      <c r="E69" s="367"/>
      <c r="F69" s="357"/>
      <c r="G69" s="357"/>
      <c r="H69" s="357"/>
      <c r="I69" s="357"/>
      <c r="J69" s="357"/>
      <c r="K69" s="345"/>
      <c r="L69" s="357"/>
      <c r="M69" s="357"/>
      <c r="N69" s="357"/>
      <c r="O69" s="357"/>
      <c r="P69" s="357"/>
      <c r="Q69" s="355"/>
      <c r="R69" s="404"/>
      <c r="S69" s="405"/>
      <c r="T69" s="405"/>
      <c r="U69" s="405"/>
      <c r="V69" s="405"/>
      <c r="W69" s="405"/>
      <c r="X69" s="405"/>
      <c r="Y69" s="612"/>
      <c r="Z69" s="404"/>
      <c r="AA69" s="405"/>
      <c r="AB69" s="405"/>
      <c r="AC69" s="405"/>
      <c r="AD69" s="405"/>
      <c r="AE69" s="405"/>
      <c r="AF69" s="405"/>
      <c r="AG69" s="532"/>
      <c r="AH69" s="569"/>
      <c r="AI69" s="570"/>
      <c r="AJ69" s="570"/>
      <c r="AK69" s="570"/>
      <c r="AL69" s="518"/>
      <c r="AM69" s="518"/>
      <c r="AN69" s="518"/>
      <c r="AO69" s="519"/>
    </row>
    <row r="70" spans="1:41" ht="16.5" customHeight="1">
      <c r="A70" s="13"/>
      <c r="B70" s="534">
        <f>AL70</f>
        <v>1</v>
      </c>
      <c r="C70" s="356"/>
      <c r="D70" s="367"/>
      <c r="E70" s="367"/>
      <c r="F70" s="357" t="str">
        <f>IF(R11="","",VLOOKUP(F68,'登録ナンバー'!$G$4:$I$609,2,0))</f>
        <v>TDC</v>
      </c>
      <c r="G70" s="357"/>
      <c r="H70" s="357"/>
      <c r="I70" s="357"/>
      <c r="J70" s="357"/>
      <c r="K70" s="345"/>
      <c r="L70" s="357"/>
      <c r="M70" s="357"/>
      <c r="N70" s="357"/>
      <c r="O70" s="357"/>
      <c r="P70" s="357"/>
      <c r="Q70" s="355"/>
      <c r="R70" s="404"/>
      <c r="S70" s="405"/>
      <c r="T70" s="405"/>
      <c r="U70" s="405"/>
      <c r="V70" s="405"/>
      <c r="W70" s="405"/>
      <c r="X70" s="405"/>
      <c r="Y70" s="612"/>
      <c r="Z70" s="404"/>
      <c r="AA70" s="405"/>
      <c r="AB70" s="405"/>
      <c r="AC70" s="405"/>
      <c r="AD70" s="405"/>
      <c r="AE70" s="405"/>
      <c r="AF70" s="405"/>
      <c r="AG70" s="532"/>
      <c r="AH70" s="529">
        <v>0.533</v>
      </c>
      <c r="AI70" s="564"/>
      <c r="AJ70" s="564"/>
      <c r="AK70" s="564"/>
      <c r="AL70" s="501">
        <f>IF(R68="","",IF(AH68=AH72,RANK(AH70,AH68:AK79)-3,RANK(AH68,AH68:AK79)))</f>
        <v>1</v>
      </c>
      <c r="AM70" s="501"/>
      <c r="AN70" s="501"/>
      <c r="AO70" s="502"/>
    </row>
    <row r="71" spans="1:41" ht="2.25" customHeight="1" hidden="1">
      <c r="A71" s="13"/>
      <c r="B71" s="475"/>
      <c r="C71" s="356"/>
      <c r="D71" s="367"/>
      <c r="E71" s="367"/>
      <c r="F71" s="202"/>
      <c r="G71" s="202"/>
      <c r="H71" s="202"/>
      <c r="I71" s="202"/>
      <c r="J71" s="202"/>
      <c r="K71" s="179"/>
      <c r="L71" s="180"/>
      <c r="M71" s="180"/>
      <c r="N71" s="202"/>
      <c r="O71" s="202"/>
      <c r="P71" s="202"/>
      <c r="Q71" s="208"/>
      <c r="R71" s="220" t="str">
        <f>IF(R68="⑦","7",IF(R68="⑥","6",R68))</f>
        <v>⑤</v>
      </c>
      <c r="S71" s="221"/>
      <c r="T71" s="221"/>
      <c r="U71" s="221"/>
      <c r="V71" s="221"/>
      <c r="W71" s="221"/>
      <c r="X71" s="221"/>
      <c r="Y71" s="222"/>
      <c r="Z71" s="220">
        <f>IF(Z68="⑦","7",IF(Z68="⑥","6",Z68))</f>
        <v>3</v>
      </c>
      <c r="AA71" s="221"/>
      <c r="AB71" s="221"/>
      <c r="AC71" s="221"/>
      <c r="AD71" s="221"/>
      <c r="AE71" s="221"/>
      <c r="AF71" s="221"/>
      <c r="AG71" s="222"/>
      <c r="AH71" s="565"/>
      <c r="AI71" s="566"/>
      <c r="AJ71" s="566"/>
      <c r="AK71" s="566"/>
      <c r="AL71" s="503"/>
      <c r="AM71" s="503"/>
      <c r="AN71" s="503"/>
      <c r="AO71" s="504"/>
    </row>
    <row r="72" spans="1:41" ht="11.25" customHeight="1">
      <c r="A72" s="13"/>
      <c r="B72" s="534" t="str">
        <f>AL74</f>
        <v>3位</v>
      </c>
      <c r="C72" s="455"/>
      <c r="D72" s="365"/>
      <c r="E72" s="365"/>
      <c r="F72" s="365" t="str">
        <f>IF(R30="","リーグ2・１位",VLOOKUP(1,$B$30:$J$41,5,0))</f>
        <v>川上美弥子</v>
      </c>
      <c r="G72" s="365"/>
      <c r="H72" s="365"/>
      <c r="I72" s="365"/>
      <c r="J72" s="365"/>
      <c r="K72" s="359">
        <f>IF(R68="","",IF(AND(W68=6,R68&lt;&gt;"⑦"),"⑥",IF(W68=7,"⑦",W68)))</f>
        <v>2</v>
      </c>
      <c r="L72" s="365"/>
      <c r="M72" s="365"/>
      <c r="N72" s="365" t="s">
        <v>947</v>
      </c>
      <c r="O72" s="365">
        <v>5</v>
      </c>
      <c r="P72" s="365"/>
      <c r="Q72" s="366"/>
      <c r="R72" s="538"/>
      <c r="S72" s="539"/>
      <c r="T72" s="539"/>
      <c r="U72" s="539"/>
      <c r="V72" s="539"/>
      <c r="W72" s="539"/>
      <c r="X72" s="539"/>
      <c r="Y72" s="540"/>
      <c r="Z72" s="559" t="s">
        <v>118</v>
      </c>
      <c r="AA72" s="560"/>
      <c r="AB72" s="560"/>
      <c r="AC72" s="560"/>
      <c r="AD72" s="560" t="s">
        <v>947</v>
      </c>
      <c r="AE72" s="560">
        <v>4</v>
      </c>
      <c r="AF72" s="560"/>
      <c r="AG72" s="598"/>
      <c r="AH72" s="574">
        <v>1</v>
      </c>
      <c r="AI72" s="575"/>
      <c r="AJ72" s="575"/>
      <c r="AK72" s="575"/>
      <c r="AL72" s="522">
        <f>IF(R68="","",2-AH72)</f>
        <v>1</v>
      </c>
      <c r="AM72" s="522"/>
      <c r="AN72" s="522"/>
      <c r="AO72" s="523"/>
    </row>
    <row r="73" spans="1:41" ht="11.25" customHeight="1">
      <c r="A73" s="13"/>
      <c r="B73" s="475"/>
      <c r="C73" s="356"/>
      <c r="D73" s="367"/>
      <c r="E73" s="367"/>
      <c r="F73" s="367"/>
      <c r="G73" s="367"/>
      <c r="H73" s="367"/>
      <c r="I73" s="367"/>
      <c r="J73" s="367"/>
      <c r="K73" s="363"/>
      <c r="L73" s="367"/>
      <c r="M73" s="367"/>
      <c r="N73" s="367"/>
      <c r="O73" s="367"/>
      <c r="P73" s="367"/>
      <c r="Q73" s="368"/>
      <c r="R73" s="541"/>
      <c r="S73" s="542"/>
      <c r="T73" s="542"/>
      <c r="U73" s="542"/>
      <c r="V73" s="542"/>
      <c r="W73" s="542"/>
      <c r="X73" s="542"/>
      <c r="Y73" s="543"/>
      <c r="Z73" s="561"/>
      <c r="AA73" s="562"/>
      <c r="AB73" s="562"/>
      <c r="AC73" s="562"/>
      <c r="AD73" s="562"/>
      <c r="AE73" s="562"/>
      <c r="AF73" s="562"/>
      <c r="AG73" s="599"/>
      <c r="AH73" s="576"/>
      <c r="AI73" s="577"/>
      <c r="AJ73" s="577"/>
      <c r="AK73" s="577"/>
      <c r="AL73" s="524"/>
      <c r="AM73" s="524"/>
      <c r="AN73" s="524"/>
      <c r="AO73" s="525"/>
    </row>
    <row r="74" spans="1:41" ht="26.25" customHeight="1">
      <c r="A74" s="13"/>
      <c r="B74" s="534" t="str">
        <f>AL74</f>
        <v>3位</v>
      </c>
      <c r="C74" s="356"/>
      <c r="D74" s="367"/>
      <c r="E74" s="367"/>
      <c r="F74" s="367" t="str">
        <f>IF(R30="","",VLOOKUP(F72,'登録ナンバー'!$G$4:$I$609,2,0))</f>
        <v>Ｋテニスカレッジ</v>
      </c>
      <c r="G74" s="367"/>
      <c r="H74" s="367"/>
      <c r="I74" s="367"/>
      <c r="J74" s="367"/>
      <c r="K74" s="352"/>
      <c r="L74" s="364"/>
      <c r="M74" s="364"/>
      <c r="N74" s="364"/>
      <c r="O74" s="364"/>
      <c r="P74" s="364"/>
      <c r="Q74" s="358"/>
      <c r="R74" s="541"/>
      <c r="S74" s="542"/>
      <c r="T74" s="542"/>
      <c r="U74" s="542"/>
      <c r="V74" s="542"/>
      <c r="W74" s="542"/>
      <c r="X74" s="542"/>
      <c r="Y74" s="543"/>
      <c r="Z74" s="561"/>
      <c r="AA74" s="562"/>
      <c r="AB74" s="562"/>
      <c r="AC74" s="562"/>
      <c r="AD74" s="562"/>
      <c r="AE74" s="562"/>
      <c r="AF74" s="562"/>
      <c r="AG74" s="599"/>
      <c r="AH74" s="512">
        <v>0.43</v>
      </c>
      <c r="AI74" s="571"/>
      <c r="AJ74" s="571"/>
      <c r="AK74" s="571"/>
      <c r="AL74" s="520" t="s">
        <v>133</v>
      </c>
      <c r="AM74" s="520"/>
      <c r="AN74" s="520"/>
      <c r="AO74" s="521"/>
    </row>
    <row r="75" spans="1:41" ht="5.25" customHeight="1" hidden="1">
      <c r="A75" s="13"/>
      <c r="B75" s="475"/>
      <c r="C75" s="356"/>
      <c r="D75" s="367"/>
      <c r="E75" s="367"/>
      <c r="F75" s="2"/>
      <c r="G75" s="2"/>
      <c r="H75" s="2"/>
      <c r="I75" s="2"/>
      <c r="J75" s="2"/>
      <c r="K75" s="19">
        <f>IF(K72="⑦","7",IF(K72="⑥","6",K72))</f>
        <v>2</v>
      </c>
      <c r="L75" s="46"/>
      <c r="M75" s="46"/>
      <c r="N75" s="46"/>
      <c r="O75" s="46"/>
      <c r="P75" s="46"/>
      <c r="Q75" s="46"/>
      <c r="R75" s="544"/>
      <c r="S75" s="545"/>
      <c r="T75" s="545"/>
      <c r="U75" s="545"/>
      <c r="V75" s="545"/>
      <c r="W75" s="545"/>
      <c r="X75" s="545"/>
      <c r="Y75" s="546"/>
      <c r="Z75" s="19" t="str">
        <f>IF(Z72="⑦","7",IF(Z72="⑥","6",Z72))</f>
        <v>⑤</v>
      </c>
      <c r="AA75" s="20"/>
      <c r="AB75" s="20"/>
      <c r="AC75" s="20"/>
      <c r="AD75" s="20"/>
      <c r="AE75" s="20"/>
      <c r="AF75" s="20"/>
      <c r="AG75" s="21"/>
      <c r="AH75" s="572"/>
      <c r="AI75" s="573"/>
      <c r="AJ75" s="573"/>
      <c r="AK75" s="573"/>
      <c r="AL75" s="600"/>
      <c r="AM75" s="600"/>
      <c r="AN75" s="600"/>
      <c r="AO75" s="601"/>
    </row>
    <row r="76" spans="1:41" ht="11.25" customHeight="1">
      <c r="A76" s="13"/>
      <c r="B76" s="534">
        <f>AL78</f>
        <v>2</v>
      </c>
      <c r="C76" s="455"/>
      <c r="D76" s="365"/>
      <c r="E76" s="365"/>
      <c r="F76" s="389" t="str">
        <f>IF(R49="","リーグ3・１位",VLOOKUP(1,B49:J60,5,0))</f>
        <v>伊藤牧子</v>
      </c>
      <c r="G76" s="389"/>
      <c r="H76" s="389"/>
      <c r="I76" s="389"/>
      <c r="J76" s="389"/>
      <c r="K76" s="536" t="s">
        <v>2</v>
      </c>
      <c r="L76" s="389"/>
      <c r="M76" s="389"/>
      <c r="N76" s="389" t="s">
        <v>947</v>
      </c>
      <c r="O76" s="389">
        <v>3</v>
      </c>
      <c r="P76" s="389"/>
      <c r="Q76" s="389"/>
      <c r="R76" s="536">
        <v>4</v>
      </c>
      <c r="S76" s="389"/>
      <c r="T76" s="389"/>
      <c r="U76" s="389"/>
      <c r="V76" s="389" t="s">
        <v>947</v>
      </c>
      <c r="W76" s="389">
        <v>5</v>
      </c>
      <c r="X76" s="389"/>
      <c r="Y76" s="390"/>
      <c r="Z76" s="578"/>
      <c r="AA76" s="579"/>
      <c r="AB76" s="579"/>
      <c r="AC76" s="579"/>
      <c r="AD76" s="579"/>
      <c r="AE76" s="579"/>
      <c r="AF76" s="579"/>
      <c r="AG76" s="580"/>
      <c r="AH76" s="584">
        <v>1</v>
      </c>
      <c r="AI76" s="585"/>
      <c r="AJ76" s="585"/>
      <c r="AK76" s="585"/>
      <c r="AL76" s="464">
        <f>IF(R68="","",2-AH76)</f>
        <v>1</v>
      </c>
      <c r="AM76" s="464"/>
      <c r="AN76" s="464"/>
      <c r="AO76" s="465"/>
    </row>
    <row r="77" spans="1:41" ht="11.25" customHeight="1">
      <c r="A77" s="13"/>
      <c r="B77" s="475"/>
      <c r="C77" s="356"/>
      <c r="D77" s="367"/>
      <c r="E77" s="367"/>
      <c r="F77" s="383"/>
      <c r="G77" s="383"/>
      <c r="H77" s="383"/>
      <c r="I77" s="383"/>
      <c r="J77" s="383"/>
      <c r="K77" s="537"/>
      <c r="L77" s="383"/>
      <c r="M77" s="383"/>
      <c r="N77" s="383"/>
      <c r="O77" s="383"/>
      <c r="P77" s="383"/>
      <c r="Q77" s="383"/>
      <c r="R77" s="537"/>
      <c r="S77" s="383"/>
      <c r="T77" s="383"/>
      <c r="U77" s="383"/>
      <c r="V77" s="383"/>
      <c r="W77" s="383"/>
      <c r="X77" s="383"/>
      <c r="Y77" s="384"/>
      <c r="Z77" s="581"/>
      <c r="AA77" s="582"/>
      <c r="AB77" s="582"/>
      <c r="AC77" s="582"/>
      <c r="AD77" s="582"/>
      <c r="AE77" s="582"/>
      <c r="AF77" s="582"/>
      <c r="AG77" s="583"/>
      <c r="AH77" s="586"/>
      <c r="AI77" s="587"/>
      <c r="AJ77" s="587"/>
      <c r="AK77" s="587"/>
      <c r="AL77" s="466"/>
      <c r="AM77" s="466"/>
      <c r="AN77" s="466"/>
      <c r="AO77" s="467"/>
    </row>
    <row r="78" spans="1:41" ht="18.75" customHeight="1">
      <c r="A78" s="13"/>
      <c r="B78" s="534">
        <f>AL78</f>
        <v>2</v>
      </c>
      <c r="C78" s="356"/>
      <c r="D78" s="367"/>
      <c r="E78" s="367"/>
      <c r="F78" s="383" t="s">
        <v>1</v>
      </c>
      <c r="G78" s="383"/>
      <c r="H78" s="383"/>
      <c r="I78" s="383"/>
      <c r="J78" s="383"/>
      <c r="K78" s="537"/>
      <c r="L78" s="383"/>
      <c r="M78" s="383"/>
      <c r="N78" s="383"/>
      <c r="O78" s="383"/>
      <c r="P78" s="383"/>
      <c r="Q78" s="383"/>
      <c r="R78" s="537"/>
      <c r="S78" s="383"/>
      <c r="T78" s="383"/>
      <c r="U78" s="383"/>
      <c r="V78" s="383"/>
      <c r="W78" s="383"/>
      <c r="X78" s="383"/>
      <c r="Y78" s="384"/>
      <c r="Z78" s="581"/>
      <c r="AA78" s="582"/>
      <c r="AB78" s="582"/>
      <c r="AC78" s="582"/>
      <c r="AD78" s="582"/>
      <c r="AE78" s="582"/>
      <c r="AF78" s="582"/>
      <c r="AG78" s="583"/>
      <c r="AH78" s="351">
        <v>0.529</v>
      </c>
      <c r="AI78" s="588"/>
      <c r="AJ78" s="588"/>
      <c r="AK78" s="588"/>
      <c r="AL78" s="476">
        <f>IF(R68="","",IF(AH76=AH72,RANK(AH78,AH68:AK79)-3,RANK(AH76,AH68:AK79)))</f>
        <v>2</v>
      </c>
      <c r="AM78" s="476"/>
      <c r="AN78" s="476"/>
      <c r="AO78" s="477"/>
    </row>
    <row r="79" spans="2:74" s="2" customFormat="1" ht="5.25" customHeight="1" hidden="1">
      <c r="B79" s="475"/>
      <c r="C79" s="356"/>
      <c r="D79" s="367"/>
      <c r="E79" s="367"/>
      <c r="F79" s="205"/>
      <c r="G79" s="205"/>
      <c r="H79" s="205"/>
      <c r="I79" s="205"/>
      <c r="J79" s="205"/>
      <c r="K79" s="224" t="str">
        <f>IF(K76="⑦","7",IF(K76="⑥","6",K76))</f>
        <v>⑤</v>
      </c>
      <c r="L79" s="225"/>
      <c r="M79" s="225"/>
      <c r="N79" s="205"/>
      <c r="O79" s="205"/>
      <c r="P79" s="205"/>
      <c r="Q79" s="205"/>
      <c r="R79" s="224">
        <f>IF(R76="⑦","7",IF(R76="⑥","6",R76))</f>
        <v>4</v>
      </c>
      <c r="S79" s="50"/>
      <c r="T79" s="50"/>
      <c r="U79" s="50"/>
      <c r="V79" s="50"/>
      <c r="W79" s="50"/>
      <c r="X79" s="50"/>
      <c r="Y79" s="226"/>
      <c r="Z79" s="581"/>
      <c r="AA79" s="582"/>
      <c r="AB79" s="582"/>
      <c r="AC79" s="582"/>
      <c r="AD79" s="582"/>
      <c r="AE79" s="582"/>
      <c r="AF79" s="582"/>
      <c r="AG79" s="583"/>
      <c r="AH79" s="589"/>
      <c r="AI79" s="588"/>
      <c r="AJ79" s="588"/>
      <c r="AK79" s="588"/>
      <c r="AL79" s="476"/>
      <c r="AM79" s="476"/>
      <c r="AN79" s="476"/>
      <c r="AO79" s="477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2:74" s="2" customFormat="1" ht="11.25" customHeight="1">
      <c r="B80" s="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4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3:87" ht="2.25" customHeigh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2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</row>
    <row r="82" spans="3:89" ht="11.25" customHeight="1">
      <c r="C82" s="14"/>
      <c r="D82" s="38"/>
      <c r="E82" s="38"/>
      <c r="F82" s="38"/>
      <c r="G82" s="38"/>
      <c r="H82" s="381" t="s">
        <v>1875</v>
      </c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  <c r="AK82" s="381"/>
      <c r="AL82" s="381"/>
      <c r="AM82" s="381"/>
      <c r="AN82" s="381"/>
      <c r="AO82" s="381"/>
      <c r="AP82" s="381"/>
      <c r="AQ82" s="381"/>
      <c r="AR82" s="381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</row>
    <row r="83" spans="3:90" ht="11.25" customHeight="1">
      <c r="C83" s="38"/>
      <c r="D83" s="38"/>
      <c r="E83" s="38"/>
      <c r="F83" s="38"/>
      <c r="G83" s="38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1"/>
      <c r="AL83" s="381"/>
      <c r="AM83" s="381"/>
      <c r="AN83" s="381"/>
      <c r="AO83" s="381"/>
      <c r="AP83" s="381"/>
      <c r="AQ83" s="381"/>
      <c r="AR83" s="381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</row>
    <row r="84" spans="3:89" ht="11.25" customHeight="1">
      <c r="C84" s="381" t="s">
        <v>1739</v>
      </c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  <c r="AM84" s="381"/>
      <c r="AN84" s="381"/>
      <c r="AO84" s="381"/>
      <c r="AP84" s="381"/>
      <c r="AQ84" s="381"/>
      <c r="AR84" s="381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</row>
    <row r="85" spans="3:89" ht="11.25" customHeight="1"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1"/>
      <c r="S85" s="381"/>
      <c r="T85" s="381"/>
      <c r="U85" s="381"/>
      <c r="V85" s="381"/>
      <c r="W85" s="381"/>
      <c r="X85" s="381"/>
      <c r="Y85" s="381"/>
      <c r="Z85" s="381"/>
      <c r="AA85" s="381"/>
      <c r="AB85" s="381"/>
      <c r="AC85" s="381"/>
      <c r="AD85" s="381"/>
      <c r="AE85" s="381"/>
      <c r="AF85" s="381"/>
      <c r="AG85" s="381"/>
      <c r="AH85" s="381"/>
      <c r="AI85" s="381"/>
      <c r="AJ85" s="381"/>
      <c r="AK85" s="381"/>
      <c r="AL85" s="381"/>
      <c r="AM85" s="381"/>
      <c r="AN85" s="381"/>
      <c r="AO85" s="381"/>
      <c r="AP85" s="381"/>
      <c r="AQ85" s="381"/>
      <c r="AR85" s="381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</row>
    <row r="86" spans="34:89" ht="11.25" customHeight="1">
      <c r="AH86" s="2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</row>
    <row r="87" spans="75:89" ht="11.25" customHeight="1"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</row>
    <row r="88" spans="75:89" ht="11.25" customHeight="1"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</row>
    <row r="89" spans="34:89" ht="11.25" customHeight="1">
      <c r="AH89" s="2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</row>
    <row r="90" spans="34:89" ht="11.25" customHeight="1">
      <c r="AH90" s="2"/>
      <c r="BX90" s="7"/>
      <c r="BY90" s="18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</row>
    <row r="91" spans="2:89" s="14" customFormat="1" ht="11.2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2"/>
      <c r="BX91" s="7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</row>
    <row r="92" spans="2:89" s="14" customFormat="1" ht="11.2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7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</row>
    <row r="93" spans="2:89" s="14" customFormat="1" ht="11.2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</row>
    <row r="94" spans="2:89" s="14" customFormat="1" ht="11.2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</row>
    <row r="95" spans="2:93" s="14" customFormat="1" ht="11.2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</row>
    <row r="96" spans="2:94" s="14" customFormat="1" ht="11.2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18"/>
      <c r="BY96" s="3"/>
      <c r="BZ96" s="3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</row>
    <row r="97" spans="2:111" s="14" customFormat="1" ht="11.2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18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2:125" s="14" customFormat="1" ht="11.2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</row>
    <row r="99" spans="2:134" s="14" customFormat="1" ht="11.2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</row>
    <row r="100" spans="2:126" s="14" customFormat="1" ht="11.2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</row>
    <row r="101" spans="2:112" s="14" customFormat="1" ht="11.2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7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2:112" s="14" customFormat="1" ht="11.2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7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2:111" s="14" customFormat="1" ht="11.2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7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</row>
    <row r="104" spans="2:112" s="14" customFormat="1" ht="11.2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7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ht="11.25" customHeight="1">
      <c r="DI105" s="2"/>
    </row>
    <row r="115" ht="11.25" customHeight="1">
      <c r="BW115" s="7"/>
    </row>
    <row r="116" ht="11.25" customHeight="1">
      <c r="BW116" s="7"/>
    </row>
    <row r="117" ht="11.25" customHeight="1">
      <c r="BW117" s="7"/>
    </row>
    <row r="118" ht="11.25" customHeight="1">
      <c r="BW118" s="7"/>
    </row>
    <row r="119" ht="11.25" customHeight="1">
      <c r="BW119" s="7"/>
    </row>
    <row r="120" ht="11.25" customHeight="1">
      <c r="BW120" s="7"/>
    </row>
    <row r="121" spans="75:77" ht="11.25" customHeight="1">
      <c r="BW121" s="7"/>
      <c r="BY121" s="2"/>
    </row>
    <row r="122" spans="75:110" ht="11.25" customHeight="1">
      <c r="BW122" s="7"/>
      <c r="CX122" s="2"/>
      <c r="CY122" s="11"/>
      <c r="CZ122" s="11"/>
      <c r="DA122" s="11"/>
      <c r="DB122" s="11"/>
      <c r="DC122" s="11"/>
      <c r="DD122" s="11"/>
      <c r="DE122" s="11"/>
      <c r="DF122" s="11"/>
    </row>
    <row r="123" spans="75:76" ht="11.25" customHeight="1">
      <c r="BW123" s="7"/>
      <c r="BX123" s="2"/>
    </row>
    <row r="124" ht="11.25" customHeight="1">
      <c r="BW124" s="7"/>
    </row>
    <row r="125" spans="2:83" s="14" customFormat="1" ht="11.2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7"/>
      <c r="BX125" s="3"/>
      <c r="BY125" s="3"/>
      <c r="BZ125" s="3"/>
      <c r="CA125" s="3"/>
      <c r="CB125" s="3"/>
      <c r="CC125" s="3"/>
      <c r="CD125" s="3"/>
      <c r="CE125" s="3"/>
    </row>
    <row r="126" spans="2:119" s="14" customFormat="1" ht="11.2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7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</row>
    <row r="127" spans="2:126" s="14" customFormat="1" ht="11.2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</row>
    <row r="128" spans="2:118" s="14" customFormat="1" ht="11.2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</row>
    <row r="129" spans="2:104" s="14" customFormat="1" ht="11.2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</row>
    <row r="130" spans="2:104" s="14" customFormat="1" ht="11.2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</row>
    <row r="131" spans="2:104" s="14" customFormat="1" ht="11.2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</row>
    <row r="132" spans="2:104" s="14" customFormat="1" ht="11.2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</row>
    <row r="133" spans="84:104" ht="11.25" customHeight="1"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</row>
    <row r="135" ht="11.25" customHeight="1">
      <c r="DC135" s="2"/>
    </row>
    <row r="139" spans="77:83" ht="11.25" customHeight="1">
      <c r="BY139" s="2"/>
      <c r="BZ139" s="2"/>
      <c r="CA139" s="2"/>
      <c r="CB139" s="2"/>
      <c r="CD139" s="14"/>
      <c r="CE139" s="14"/>
    </row>
    <row r="140" spans="2:94" s="14" customFormat="1" ht="11.2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2"/>
      <c r="BZ140" s="2"/>
      <c r="CA140" s="2"/>
      <c r="CB140" s="2"/>
      <c r="CC140" s="2"/>
      <c r="CD140" s="2"/>
      <c r="CE140" s="2"/>
      <c r="CF140" s="2"/>
      <c r="CI140" s="3"/>
      <c r="CJ140" s="3"/>
      <c r="CK140" s="3"/>
      <c r="CL140" s="3"/>
      <c r="CM140" s="3"/>
      <c r="CN140" s="3"/>
      <c r="CO140" s="3"/>
      <c r="CP140" s="3"/>
    </row>
    <row r="141" spans="2:107" s="14" customFormat="1" ht="11.2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2:116" s="14" customFormat="1" ht="11.2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</row>
    <row r="143" spans="2:121" s="14" customFormat="1" ht="11.2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2"/>
      <c r="BZ143" s="2"/>
      <c r="CA143" s="2"/>
      <c r="CB143" s="2"/>
      <c r="CC143" s="2"/>
      <c r="CD143" s="2"/>
      <c r="CE143" s="2"/>
      <c r="CF143" s="2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</row>
    <row r="144" spans="2:108" s="14" customFormat="1" ht="11.2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2"/>
      <c r="BZ144" s="2"/>
      <c r="CA144" s="2"/>
      <c r="CB144" s="2"/>
      <c r="CC144" s="2"/>
      <c r="CD144" s="2"/>
      <c r="CE144" s="2"/>
      <c r="CF144" s="2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2"/>
    </row>
    <row r="145" spans="2:108" s="14" customFormat="1" ht="11.2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2"/>
      <c r="BZ145" s="2"/>
      <c r="CA145" s="2"/>
      <c r="CB145" s="2"/>
      <c r="CC145" s="2"/>
      <c r="CD145" s="2"/>
      <c r="CE145" s="2"/>
      <c r="CF145" s="2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2"/>
    </row>
    <row r="146" spans="2:108" s="14" customFormat="1" ht="11.2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2"/>
      <c r="BZ146" s="2"/>
      <c r="CA146" s="2"/>
      <c r="CB146" s="2"/>
      <c r="CC146" s="2"/>
      <c r="CD146" s="2"/>
      <c r="CE146" s="2"/>
      <c r="CF146" s="2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</row>
    <row r="147" spans="2:108" s="14" customFormat="1" ht="11.2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2"/>
      <c r="BZ147" s="2"/>
      <c r="CA147" s="2"/>
      <c r="CB147" s="2"/>
      <c r="CC147" s="2"/>
      <c r="CD147" s="2"/>
      <c r="CE147" s="2"/>
      <c r="CF147" s="2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3"/>
    </row>
    <row r="148" spans="77:108" ht="11.25" customHeight="1">
      <c r="BY148" s="2"/>
      <c r="BZ148" s="2"/>
      <c r="CA148" s="2"/>
      <c r="CB148" s="2"/>
      <c r="CC148" s="2"/>
      <c r="CD148" s="2"/>
      <c r="CE148" s="2"/>
      <c r="CF148" s="2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2"/>
    </row>
    <row r="149" spans="77:108" ht="11.25" customHeight="1">
      <c r="BY149" s="2"/>
      <c r="BZ149" s="2"/>
      <c r="CA149" s="2"/>
      <c r="CB149" s="2"/>
      <c r="CC149" s="2"/>
      <c r="CD149" s="2"/>
      <c r="CE149" s="2"/>
      <c r="CF149" s="2"/>
      <c r="DD149" s="2"/>
    </row>
    <row r="150" spans="77:108" ht="11.25" customHeight="1">
      <c r="BY150" s="2"/>
      <c r="BZ150" s="2"/>
      <c r="CA150" s="2"/>
      <c r="CB150" s="2"/>
      <c r="CC150" s="2"/>
      <c r="CD150" s="2"/>
      <c r="CE150" s="2"/>
      <c r="CF150" s="2"/>
      <c r="DD150" s="2"/>
    </row>
    <row r="151" spans="77:84" ht="11.25" customHeight="1">
      <c r="BY151" s="2"/>
      <c r="BZ151" s="2"/>
      <c r="CA151" s="2"/>
      <c r="CB151" s="2"/>
      <c r="CC151" s="2"/>
      <c r="CD151" s="2"/>
      <c r="CE151" s="2"/>
      <c r="CF151" s="2"/>
    </row>
    <row r="152" spans="77:81" ht="11.25" customHeight="1">
      <c r="BY152" s="2"/>
      <c r="BZ152" s="2"/>
      <c r="CA152" s="2"/>
      <c r="CB152" s="2"/>
      <c r="CC152" s="2"/>
    </row>
    <row r="153" ht="11.25" customHeight="1">
      <c r="CC153" s="2"/>
    </row>
  </sheetData>
  <sheetProtection/>
  <mergeCells count="237">
    <mergeCell ref="AH3:AP4"/>
    <mergeCell ref="C3:AG4"/>
    <mergeCell ref="C5:AG6"/>
    <mergeCell ref="C19:E20"/>
    <mergeCell ref="W19:Y21"/>
    <mergeCell ref="Z11:AC13"/>
    <mergeCell ref="Z19:AG22"/>
    <mergeCell ref="K19:M21"/>
    <mergeCell ref="W11:Y13"/>
    <mergeCell ref="F19:J20"/>
    <mergeCell ref="C21:E22"/>
    <mergeCell ref="H82:AR83"/>
    <mergeCell ref="C84:AR85"/>
    <mergeCell ref="C53:E54"/>
    <mergeCell ref="AL51:AO52"/>
    <mergeCell ref="AH51:AK52"/>
    <mergeCell ref="AE49:AG51"/>
    <mergeCell ref="Z72:AC74"/>
    <mergeCell ref="AE72:AG74"/>
    <mergeCell ref="C1:AN2"/>
    <mergeCell ref="AH38:AK39"/>
    <mergeCell ref="W38:Y40"/>
    <mergeCell ref="O38:Q40"/>
    <mergeCell ref="AL38:AO39"/>
    <mergeCell ref="AL34:AO35"/>
    <mergeCell ref="AL36:AO37"/>
    <mergeCell ref="AL40:AO41"/>
    <mergeCell ref="AH40:AK41"/>
    <mergeCell ref="Z38:AG41"/>
    <mergeCell ref="AH45:AO46"/>
    <mergeCell ref="AH49:AK50"/>
    <mergeCell ref="AL49:AO50"/>
    <mergeCell ref="AD49:AD51"/>
    <mergeCell ref="AH47:AO48"/>
    <mergeCell ref="AH53:AK54"/>
    <mergeCell ref="AL53:AO54"/>
    <mergeCell ref="AH55:AK56"/>
    <mergeCell ref="AL55:AO56"/>
    <mergeCell ref="F53:J54"/>
    <mergeCell ref="K72:M74"/>
    <mergeCell ref="O72:Q74"/>
    <mergeCell ref="F59:J59"/>
    <mergeCell ref="AH64:AO65"/>
    <mergeCell ref="Z64:AG67"/>
    <mergeCell ref="AH66:AO67"/>
    <mergeCell ref="F57:J58"/>
    <mergeCell ref="AH57:AK58"/>
    <mergeCell ref="AL57:AO58"/>
    <mergeCell ref="AL59:AO60"/>
    <mergeCell ref="C32:E33"/>
    <mergeCell ref="AL74:AO75"/>
    <mergeCell ref="AH59:AK60"/>
    <mergeCell ref="C62:AG63"/>
    <mergeCell ref="W68:Y70"/>
    <mergeCell ref="AH34:AK35"/>
    <mergeCell ref="Z34:AC36"/>
    <mergeCell ref="AE34:AG36"/>
    <mergeCell ref="AH36:AK37"/>
    <mergeCell ref="K57:M59"/>
    <mergeCell ref="R30:U32"/>
    <mergeCell ref="R15:Y18"/>
    <mergeCell ref="K30:Q32"/>
    <mergeCell ref="V19:V21"/>
    <mergeCell ref="V30:V32"/>
    <mergeCell ref="R26:Y29"/>
    <mergeCell ref="W30:Y32"/>
    <mergeCell ref="R19:U21"/>
    <mergeCell ref="C24:AG25"/>
    <mergeCell ref="K26:Q29"/>
    <mergeCell ref="AH32:AK33"/>
    <mergeCell ref="AH26:AO27"/>
    <mergeCell ref="AH28:AO29"/>
    <mergeCell ref="AL21:AO22"/>
    <mergeCell ref="AH21:AK22"/>
    <mergeCell ref="AH30:AK31"/>
    <mergeCell ref="AL32:AO33"/>
    <mergeCell ref="AL19:AO20"/>
    <mergeCell ref="AL30:AO31"/>
    <mergeCell ref="AL15:AO16"/>
    <mergeCell ref="AH17:AK18"/>
    <mergeCell ref="AL17:AO18"/>
    <mergeCell ref="AH15:AK16"/>
    <mergeCell ref="C13:E14"/>
    <mergeCell ref="C7:J10"/>
    <mergeCell ref="AH19:AK20"/>
    <mergeCell ref="AH13:AK14"/>
    <mergeCell ref="AE15:AG17"/>
    <mergeCell ref="C11:E12"/>
    <mergeCell ref="F11:J12"/>
    <mergeCell ref="K11:Q13"/>
    <mergeCell ref="R11:U13"/>
    <mergeCell ref="AH7:AO8"/>
    <mergeCell ref="AH9:AO10"/>
    <mergeCell ref="AH11:AK12"/>
    <mergeCell ref="Z7:AG10"/>
    <mergeCell ref="AE11:AG13"/>
    <mergeCell ref="AD11:AD13"/>
    <mergeCell ref="AL13:AO14"/>
    <mergeCell ref="AL11:AO12"/>
    <mergeCell ref="K7:Q10"/>
    <mergeCell ref="R7:Y10"/>
    <mergeCell ref="C30:E31"/>
    <mergeCell ref="F30:J31"/>
    <mergeCell ref="F17:J17"/>
    <mergeCell ref="F21:J21"/>
    <mergeCell ref="C17:E18"/>
    <mergeCell ref="C26:J29"/>
    <mergeCell ref="F13:J13"/>
    <mergeCell ref="V11:V13"/>
    <mergeCell ref="F32:J32"/>
    <mergeCell ref="K15:M17"/>
    <mergeCell ref="Z68:AC70"/>
    <mergeCell ref="W57:Y59"/>
    <mergeCell ref="Z57:AG60"/>
    <mergeCell ref="K64:Q67"/>
    <mergeCell ref="V57:V59"/>
    <mergeCell ref="F68:J69"/>
    <mergeCell ref="K68:Q70"/>
    <mergeCell ref="F15:J16"/>
    <mergeCell ref="AL78:AO79"/>
    <mergeCell ref="R76:U78"/>
    <mergeCell ref="W76:Y78"/>
    <mergeCell ref="Z76:AG79"/>
    <mergeCell ref="AH76:AK77"/>
    <mergeCell ref="AH78:AK79"/>
    <mergeCell ref="V76:V78"/>
    <mergeCell ref="AL76:AO77"/>
    <mergeCell ref="AL68:AO69"/>
    <mergeCell ref="AL70:AO71"/>
    <mergeCell ref="AH70:AK71"/>
    <mergeCell ref="AD72:AD74"/>
    <mergeCell ref="AH68:AK69"/>
    <mergeCell ref="AH74:AK75"/>
    <mergeCell ref="AD68:AD70"/>
    <mergeCell ref="AL72:AO73"/>
    <mergeCell ref="AH72:AK73"/>
    <mergeCell ref="AD30:AD32"/>
    <mergeCell ref="AD34:AD36"/>
    <mergeCell ref="Z26:AG29"/>
    <mergeCell ref="Z30:AC32"/>
    <mergeCell ref="AE30:AG32"/>
    <mergeCell ref="V38:V40"/>
    <mergeCell ref="V49:V51"/>
    <mergeCell ref="R64:Y67"/>
    <mergeCell ref="R68:U70"/>
    <mergeCell ref="V68:V70"/>
    <mergeCell ref="R53:Y56"/>
    <mergeCell ref="W49:Y51"/>
    <mergeCell ref="Z53:AC55"/>
    <mergeCell ref="AE68:AG70"/>
    <mergeCell ref="R45:Y48"/>
    <mergeCell ref="Z45:AG48"/>
    <mergeCell ref="Z49:AC51"/>
    <mergeCell ref="AE53:AG55"/>
    <mergeCell ref="AD53:AD55"/>
    <mergeCell ref="R34:Y37"/>
    <mergeCell ref="C43:AG44"/>
    <mergeCell ref="K38:M40"/>
    <mergeCell ref="C38:E39"/>
    <mergeCell ref="R38:U40"/>
    <mergeCell ref="F38:J39"/>
    <mergeCell ref="K34:M36"/>
    <mergeCell ref="O34:Q36"/>
    <mergeCell ref="F36:J36"/>
    <mergeCell ref="F34:J35"/>
    <mergeCell ref="K49:Q51"/>
    <mergeCell ref="R57:U59"/>
    <mergeCell ref="N57:N59"/>
    <mergeCell ref="R72:Y75"/>
    <mergeCell ref="R49:U51"/>
    <mergeCell ref="N53:N55"/>
    <mergeCell ref="K53:M55"/>
    <mergeCell ref="O53:Q55"/>
    <mergeCell ref="O57:Q59"/>
    <mergeCell ref="N72:N74"/>
    <mergeCell ref="K45:Q48"/>
    <mergeCell ref="N76:N78"/>
    <mergeCell ref="N15:N17"/>
    <mergeCell ref="N19:N21"/>
    <mergeCell ref="N34:N36"/>
    <mergeCell ref="N38:N40"/>
    <mergeCell ref="O19:Q21"/>
    <mergeCell ref="O76:Q78"/>
    <mergeCell ref="K76:M78"/>
    <mergeCell ref="O15:Q17"/>
    <mergeCell ref="C59:E60"/>
    <mergeCell ref="B76:B77"/>
    <mergeCell ref="B74:B75"/>
    <mergeCell ref="C74:E75"/>
    <mergeCell ref="C68:E69"/>
    <mergeCell ref="C70:E71"/>
    <mergeCell ref="C64:J67"/>
    <mergeCell ref="C72:E73"/>
    <mergeCell ref="F76:J77"/>
    <mergeCell ref="F74:J74"/>
    <mergeCell ref="B49:B50"/>
    <mergeCell ref="B51:B52"/>
    <mergeCell ref="B53:B54"/>
    <mergeCell ref="B55:B56"/>
    <mergeCell ref="F78:J78"/>
    <mergeCell ref="B78:B79"/>
    <mergeCell ref="B57:B58"/>
    <mergeCell ref="B59:B60"/>
    <mergeCell ref="B68:B69"/>
    <mergeCell ref="B70:B71"/>
    <mergeCell ref="B72:B73"/>
    <mergeCell ref="C78:E79"/>
    <mergeCell ref="C76:E77"/>
    <mergeCell ref="F72:J73"/>
    <mergeCell ref="B38:B39"/>
    <mergeCell ref="B40:B41"/>
    <mergeCell ref="F70:J70"/>
    <mergeCell ref="B30:B31"/>
    <mergeCell ref="B32:B33"/>
    <mergeCell ref="B34:B35"/>
    <mergeCell ref="B36:B37"/>
    <mergeCell ref="F55:J55"/>
    <mergeCell ref="C55:E56"/>
    <mergeCell ref="C57:E58"/>
    <mergeCell ref="B11:B12"/>
    <mergeCell ref="B13:B14"/>
    <mergeCell ref="B15:B16"/>
    <mergeCell ref="B17:B18"/>
    <mergeCell ref="B19:B20"/>
    <mergeCell ref="B21:B22"/>
    <mergeCell ref="AD15:AD17"/>
    <mergeCell ref="Z15:AC17"/>
    <mergeCell ref="C15:E16"/>
    <mergeCell ref="F40:J40"/>
    <mergeCell ref="F51:J51"/>
    <mergeCell ref="C34:E35"/>
    <mergeCell ref="C45:J48"/>
    <mergeCell ref="C40:E41"/>
    <mergeCell ref="C49:E50"/>
    <mergeCell ref="F49:J50"/>
    <mergeCell ref="C51:E52"/>
    <mergeCell ref="C36:E37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DV191"/>
  <sheetViews>
    <sheetView zoomScaleSheetLayoutView="100" zoomScalePageLayoutView="0" workbookViewId="0" topLeftCell="A18">
      <selection activeCell="K24" sqref="K24:R25"/>
    </sheetView>
  </sheetViews>
  <sheetFormatPr defaultColWidth="1.25" defaultRowHeight="7.5" customHeight="1"/>
  <cols>
    <col min="1" max="1" width="1.25" style="3" customWidth="1"/>
    <col min="2" max="2" width="0.5" style="3" hidden="1" customWidth="1"/>
    <col min="3" max="4" width="1.25" style="3" hidden="1" customWidth="1"/>
    <col min="5" max="5" width="2.875" style="3" hidden="1" customWidth="1"/>
    <col min="6" max="9" width="1.25" style="3" customWidth="1"/>
    <col min="10" max="10" width="3.75390625" style="3" customWidth="1"/>
    <col min="11" max="17" width="1.25" style="3" customWidth="1"/>
    <col min="18" max="18" width="0.875" style="3" customWidth="1"/>
    <col min="19" max="24" width="1.25" style="3" customWidth="1"/>
    <col min="25" max="25" width="0.5" style="3" customWidth="1"/>
    <col min="26" max="26" width="1.37890625" style="3" customWidth="1"/>
    <col min="27" max="33" width="1.25" style="3" customWidth="1"/>
    <col min="34" max="34" width="0.37109375" style="3" customWidth="1"/>
    <col min="35" max="35" width="5.00390625" style="3" customWidth="1"/>
    <col min="36" max="43" width="1.25" style="3" customWidth="1"/>
    <col min="44" max="44" width="2.875" style="3" hidden="1" customWidth="1"/>
    <col min="45" max="45" width="2.375" style="3" hidden="1" customWidth="1"/>
    <col min="46" max="46" width="1.25" style="3" hidden="1" customWidth="1"/>
    <col min="47" max="47" width="3.00390625" style="3" hidden="1" customWidth="1"/>
    <col min="48" max="51" width="1.25" style="3" customWidth="1"/>
    <col min="52" max="52" width="3.625" style="3" customWidth="1"/>
    <col min="53" max="59" width="1.25" style="3" customWidth="1"/>
    <col min="60" max="60" width="0.74609375" style="3" customWidth="1"/>
    <col min="61" max="62" width="1.25" style="3" customWidth="1"/>
    <col min="63" max="63" width="0.5" style="3" customWidth="1"/>
    <col min="64" max="66" width="1.25" style="3" customWidth="1"/>
    <col min="67" max="67" width="1.75390625" style="3" customWidth="1"/>
    <col min="68" max="68" width="0.12890625" style="3" customWidth="1"/>
    <col min="69" max="74" width="1.25" style="3" customWidth="1"/>
    <col min="75" max="75" width="0.2421875" style="3" customWidth="1"/>
    <col min="76" max="76" width="1.25" style="3" customWidth="1"/>
    <col min="77" max="77" width="4.375" style="3" customWidth="1"/>
    <col min="78" max="16384" width="1.25" style="3" customWidth="1"/>
  </cols>
  <sheetData>
    <row r="1" spans="3:85" ht="7.5" customHeight="1">
      <c r="C1" s="668" t="s">
        <v>1876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  <c r="AZ1" s="668"/>
      <c r="BA1" s="668"/>
      <c r="BB1" s="668"/>
      <c r="BC1" s="668"/>
      <c r="BD1" s="668"/>
      <c r="BE1" s="668"/>
      <c r="BF1" s="668"/>
      <c r="BG1" s="668"/>
      <c r="BH1" s="668"/>
      <c r="BI1" s="668"/>
      <c r="BJ1" s="668"/>
      <c r="BK1" s="668"/>
      <c r="BL1" s="668"/>
      <c r="BM1" s="668"/>
      <c r="BN1" s="668"/>
      <c r="BO1" s="668"/>
      <c r="BP1" s="668"/>
      <c r="BQ1" s="668"/>
      <c r="BR1" s="668"/>
      <c r="BS1" s="668"/>
      <c r="BT1" s="668"/>
      <c r="BU1" s="668"/>
      <c r="BV1" s="668"/>
      <c r="BW1" s="668"/>
      <c r="BX1" s="668"/>
      <c r="BY1" s="668"/>
      <c r="BZ1" s="668"/>
      <c r="CA1" s="668"/>
      <c r="CB1" s="668"/>
      <c r="CC1" s="668"/>
      <c r="CD1" s="668"/>
      <c r="CE1" s="668"/>
      <c r="CF1" s="668"/>
      <c r="CG1" s="668"/>
    </row>
    <row r="2" spans="3:85" ht="7.5" customHeight="1"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  <c r="AX2" s="668"/>
      <c r="AY2" s="668"/>
      <c r="AZ2" s="668"/>
      <c r="BA2" s="668"/>
      <c r="BB2" s="668"/>
      <c r="BC2" s="668"/>
      <c r="BD2" s="668"/>
      <c r="BE2" s="668"/>
      <c r="BF2" s="668"/>
      <c r="BG2" s="668"/>
      <c r="BH2" s="668"/>
      <c r="BI2" s="668"/>
      <c r="BJ2" s="668"/>
      <c r="BK2" s="668"/>
      <c r="BL2" s="668"/>
      <c r="BM2" s="668"/>
      <c r="BN2" s="668"/>
      <c r="BO2" s="668"/>
      <c r="BP2" s="668"/>
      <c r="BQ2" s="668"/>
      <c r="BR2" s="668"/>
      <c r="BS2" s="668"/>
      <c r="BT2" s="668"/>
      <c r="BU2" s="668"/>
      <c r="BV2" s="668"/>
      <c r="BW2" s="668"/>
      <c r="BX2" s="668"/>
      <c r="BY2" s="668"/>
      <c r="BZ2" s="668"/>
      <c r="CA2" s="668"/>
      <c r="CB2" s="668"/>
      <c r="CC2" s="668"/>
      <c r="CD2" s="668"/>
      <c r="CE2" s="668"/>
      <c r="CF2" s="668"/>
      <c r="CG2" s="668"/>
    </row>
    <row r="3" spans="3:85" ht="7.5" customHeight="1"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  <c r="BB3" s="668"/>
      <c r="BC3" s="668"/>
      <c r="BD3" s="668"/>
      <c r="BE3" s="668"/>
      <c r="BF3" s="668"/>
      <c r="BG3" s="668"/>
      <c r="BH3" s="668"/>
      <c r="BI3" s="668"/>
      <c r="BJ3" s="668"/>
      <c r="BK3" s="668"/>
      <c r="BL3" s="668"/>
      <c r="BM3" s="668"/>
      <c r="BN3" s="668"/>
      <c r="BO3" s="668"/>
      <c r="BP3" s="668"/>
      <c r="BQ3" s="668"/>
      <c r="BR3" s="668"/>
      <c r="BS3" s="668"/>
      <c r="BT3" s="668"/>
      <c r="BU3" s="668"/>
      <c r="BV3" s="668"/>
      <c r="BW3" s="668"/>
      <c r="BX3" s="668"/>
      <c r="BY3" s="668"/>
      <c r="BZ3" s="668"/>
      <c r="CA3" s="668"/>
      <c r="CB3" s="668"/>
      <c r="CC3" s="668"/>
      <c r="CD3" s="668"/>
      <c r="CE3" s="668"/>
      <c r="CF3" s="668"/>
      <c r="CG3" s="668"/>
    </row>
    <row r="4" spans="3:84" ht="7.5" customHeight="1">
      <c r="C4" s="367" t="s">
        <v>1840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2"/>
      <c r="AQ4" s="2"/>
      <c r="AS4" s="357" t="s">
        <v>1841</v>
      </c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2"/>
    </row>
    <row r="5" spans="3:84" ht="7.5" customHeight="1" thickBot="1"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2"/>
      <c r="AQ5" s="2"/>
      <c r="AS5" s="625"/>
      <c r="AT5" s="625"/>
      <c r="AU5" s="625"/>
      <c r="AV5" s="625"/>
      <c r="AW5" s="625"/>
      <c r="AX5" s="625"/>
      <c r="AY5" s="625"/>
      <c r="AZ5" s="625"/>
      <c r="BA5" s="625"/>
      <c r="BB5" s="625"/>
      <c r="BC5" s="625"/>
      <c r="BD5" s="625"/>
      <c r="BE5" s="625"/>
      <c r="BF5" s="625"/>
      <c r="BG5" s="625"/>
      <c r="BH5" s="625"/>
      <c r="BI5" s="625"/>
      <c r="BJ5" s="625"/>
      <c r="BK5" s="625"/>
      <c r="BL5" s="625"/>
      <c r="BM5" s="625"/>
      <c r="BN5" s="625"/>
      <c r="BO5" s="625"/>
      <c r="BP5" s="625"/>
      <c r="BQ5" s="625"/>
      <c r="BR5" s="625"/>
      <c r="BS5" s="625"/>
      <c r="BT5" s="625"/>
      <c r="BU5" s="625"/>
      <c r="BV5" s="625"/>
      <c r="BW5" s="625"/>
      <c r="BX5" s="625"/>
      <c r="BY5" s="625"/>
      <c r="BZ5" s="625"/>
      <c r="CA5" s="625"/>
      <c r="CB5" s="625"/>
      <c r="CC5" s="625"/>
      <c r="CD5" s="625"/>
      <c r="CE5" s="625"/>
      <c r="CF5" s="2"/>
    </row>
    <row r="6" spans="1:84" ht="7.5" customHeight="1">
      <c r="A6" s="13"/>
      <c r="B6" s="13"/>
      <c r="C6" s="356" t="s">
        <v>943</v>
      </c>
      <c r="D6" s="367"/>
      <c r="E6" s="367"/>
      <c r="F6" s="367"/>
      <c r="G6" s="367"/>
      <c r="H6" s="367"/>
      <c r="I6" s="367"/>
      <c r="J6" s="367"/>
      <c r="K6" s="440" t="str">
        <f>F10</f>
        <v>中山幸典</v>
      </c>
      <c r="L6" s="438"/>
      <c r="M6" s="438"/>
      <c r="N6" s="438"/>
      <c r="O6" s="438"/>
      <c r="P6" s="438"/>
      <c r="Q6" s="438"/>
      <c r="R6" s="439"/>
      <c r="S6" s="363" t="str">
        <f>F14</f>
        <v>東山 博</v>
      </c>
      <c r="T6" s="367"/>
      <c r="U6" s="367"/>
      <c r="V6" s="367"/>
      <c r="W6" s="367"/>
      <c r="X6" s="367"/>
      <c r="Y6" s="367"/>
      <c r="Z6" s="367"/>
      <c r="AA6" s="440" t="str">
        <f>F18</f>
        <v>福永一典</v>
      </c>
      <c r="AB6" s="438"/>
      <c r="AC6" s="438"/>
      <c r="AD6" s="438"/>
      <c r="AE6" s="438"/>
      <c r="AF6" s="438"/>
      <c r="AG6" s="438"/>
      <c r="AH6" s="563"/>
      <c r="AI6" s="347">
        <f>IF(AI12&lt;&gt;"","取得","")</f>
      </c>
      <c r="AJ6" s="32"/>
      <c r="AK6" s="438" t="s">
        <v>944</v>
      </c>
      <c r="AL6" s="438"/>
      <c r="AM6" s="438"/>
      <c r="AN6" s="438"/>
      <c r="AO6" s="438"/>
      <c r="AP6" s="474"/>
      <c r="AQ6" s="52"/>
      <c r="AR6" s="13"/>
      <c r="AS6" s="356" t="s">
        <v>959</v>
      </c>
      <c r="AT6" s="367"/>
      <c r="AU6" s="367"/>
      <c r="AV6" s="367"/>
      <c r="AW6" s="367"/>
      <c r="AX6" s="367"/>
      <c r="AY6" s="367"/>
      <c r="AZ6" s="367"/>
      <c r="BA6" s="440" t="str">
        <f>AV10</f>
        <v>杉山邦夫</v>
      </c>
      <c r="BB6" s="438"/>
      <c r="BC6" s="438"/>
      <c r="BD6" s="438"/>
      <c r="BE6" s="438"/>
      <c r="BF6" s="438"/>
      <c r="BG6" s="438"/>
      <c r="BH6" s="439"/>
      <c r="BI6" s="363" t="str">
        <f>AV14</f>
        <v>上原義弘</v>
      </c>
      <c r="BJ6" s="367"/>
      <c r="BK6" s="367"/>
      <c r="BL6" s="367"/>
      <c r="BM6" s="367"/>
      <c r="BN6" s="367"/>
      <c r="BO6" s="367"/>
      <c r="BP6" s="367"/>
      <c r="BQ6" s="440" t="str">
        <f>AV18</f>
        <v>大橋賢太郎</v>
      </c>
      <c r="BR6" s="438"/>
      <c r="BS6" s="438"/>
      <c r="BT6" s="438"/>
      <c r="BU6" s="438"/>
      <c r="BV6" s="438"/>
      <c r="BW6" s="438"/>
      <c r="BX6" s="563"/>
      <c r="BY6" s="347">
        <f>IF(BY12&lt;&gt;"","取得","")</f>
      </c>
      <c r="BZ6" s="32"/>
      <c r="CA6" s="438" t="s">
        <v>944</v>
      </c>
      <c r="CB6" s="438"/>
      <c r="CC6" s="438"/>
      <c r="CD6" s="438"/>
      <c r="CE6" s="438"/>
      <c r="CF6" s="474"/>
    </row>
    <row r="7" spans="1:84" ht="7.5" customHeight="1">
      <c r="A7" s="13"/>
      <c r="C7" s="356"/>
      <c r="D7" s="367"/>
      <c r="E7" s="367"/>
      <c r="F7" s="367"/>
      <c r="G7" s="367"/>
      <c r="H7" s="367"/>
      <c r="I7" s="367"/>
      <c r="J7" s="367"/>
      <c r="K7" s="363"/>
      <c r="L7" s="367"/>
      <c r="M7" s="367"/>
      <c r="N7" s="367"/>
      <c r="O7" s="367"/>
      <c r="P7" s="367"/>
      <c r="Q7" s="367"/>
      <c r="R7" s="368"/>
      <c r="S7" s="363"/>
      <c r="T7" s="367"/>
      <c r="U7" s="367"/>
      <c r="V7" s="367"/>
      <c r="W7" s="367"/>
      <c r="X7" s="367"/>
      <c r="Y7" s="367"/>
      <c r="Z7" s="367"/>
      <c r="AA7" s="363"/>
      <c r="AB7" s="367"/>
      <c r="AC7" s="367"/>
      <c r="AD7" s="367"/>
      <c r="AE7" s="367"/>
      <c r="AF7" s="367"/>
      <c r="AG7" s="367"/>
      <c r="AH7" s="441"/>
      <c r="AI7" s="348"/>
      <c r="AK7" s="367"/>
      <c r="AL7" s="367"/>
      <c r="AM7" s="367"/>
      <c r="AN7" s="367"/>
      <c r="AO7" s="367"/>
      <c r="AP7" s="475"/>
      <c r="AQ7" s="52"/>
      <c r="AS7" s="356"/>
      <c r="AT7" s="367"/>
      <c r="AU7" s="367"/>
      <c r="AV7" s="367"/>
      <c r="AW7" s="367"/>
      <c r="AX7" s="367"/>
      <c r="AY7" s="367"/>
      <c r="AZ7" s="367"/>
      <c r="BA7" s="363"/>
      <c r="BB7" s="367"/>
      <c r="BC7" s="367"/>
      <c r="BD7" s="367"/>
      <c r="BE7" s="367"/>
      <c r="BF7" s="367"/>
      <c r="BG7" s="367"/>
      <c r="BH7" s="368"/>
      <c r="BI7" s="363"/>
      <c r="BJ7" s="367"/>
      <c r="BK7" s="367"/>
      <c r="BL7" s="367"/>
      <c r="BM7" s="367"/>
      <c r="BN7" s="367"/>
      <c r="BO7" s="367"/>
      <c r="BP7" s="367"/>
      <c r="BQ7" s="363"/>
      <c r="BR7" s="367"/>
      <c r="BS7" s="367"/>
      <c r="BT7" s="367"/>
      <c r="BU7" s="367"/>
      <c r="BV7" s="367"/>
      <c r="BW7" s="367"/>
      <c r="BX7" s="441"/>
      <c r="BY7" s="348"/>
      <c r="CA7" s="367"/>
      <c r="CB7" s="367"/>
      <c r="CC7" s="367"/>
      <c r="CD7" s="367"/>
      <c r="CE7" s="367"/>
      <c r="CF7" s="475"/>
    </row>
    <row r="8" spans="1:84" ht="7.5" customHeight="1">
      <c r="A8" s="13"/>
      <c r="C8" s="356"/>
      <c r="D8" s="367"/>
      <c r="E8" s="367"/>
      <c r="F8" s="367"/>
      <c r="G8" s="367"/>
      <c r="H8" s="367"/>
      <c r="I8" s="367"/>
      <c r="J8" s="367"/>
      <c r="K8" s="363" t="str">
        <f>F12</f>
        <v>東近江グリフィンズ</v>
      </c>
      <c r="L8" s="367"/>
      <c r="M8" s="367"/>
      <c r="N8" s="367"/>
      <c r="O8" s="367"/>
      <c r="P8" s="367"/>
      <c r="Q8" s="367"/>
      <c r="R8" s="368"/>
      <c r="S8" s="363" t="str">
        <f>F16</f>
        <v>TDC</v>
      </c>
      <c r="T8" s="367"/>
      <c r="U8" s="367"/>
      <c r="V8" s="367"/>
      <c r="W8" s="367"/>
      <c r="X8" s="367"/>
      <c r="Y8" s="367"/>
      <c r="Z8" s="367"/>
      <c r="AA8" s="363" t="str">
        <f>F20</f>
        <v>一般</v>
      </c>
      <c r="AB8" s="367"/>
      <c r="AC8" s="367"/>
      <c r="AD8" s="367"/>
      <c r="AE8" s="367"/>
      <c r="AF8" s="367"/>
      <c r="AG8" s="367"/>
      <c r="AH8" s="368"/>
      <c r="AI8" s="348">
        <f>IF(AI12&lt;&gt;"","ゲーム率","")</f>
      </c>
      <c r="AJ8" s="367"/>
      <c r="AK8" s="367" t="s">
        <v>945</v>
      </c>
      <c r="AL8" s="367"/>
      <c r="AM8" s="367"/>
      <c r="AN8" s="367"/>
      <c r="AO8" s="367"/>
      <c r="AP8" s="475"/>
      <c r="AQ8" s="52"/>
      <c r="AS8" s="356"/>
      <c r="AT8" s="367"/>
      <c r="AU8" s="367"/>
      <c r="AV8" s="367"/>
      <c r="AW8" s="367"/>
      <c r="AX8" s="367"/>
      <c r="AY8" s="367"/>
      <c r="AZ8" s="367"/>
      <c r="BA8" s="363" t="str">
        <f>AV12</f>
        <v>村田八日市</v>
      </c>
      <c r="BB8" s="367"/>
      <c r="BC8" s="367"/>
      <c r="BD8" s="367"/>
      <c r="BE8" s="367"/>
      <c r="BF8" s="367"/>
      <c r="BG8" s="367"/>
      <c r="BH8" s="368"/>
      <c r="BI8" s="363" t="str">
        <f>AV16</f>
        <v>TDC</v>
      </c>
      <c r="BJ8" s="367"/>
      <c r="BK8" s="367"/>
      <c r="BL8" s="367"/>
      <c r="BM8" s="367"/>
      <c r="BN8" s="367"/>
      <c r="BO8" s="367"/>
      <c r="BP8" s="367"/>
      <c r="BQ8" s="363" t="str">
        <f>AV20</f>
        <v>一般</v>
      </c>
      <c r="BR8" s="367"/>
      <c r="BS8" s="367"/>
      <c r="BT8" s="367"/>
      <c r="BU8" s="367"/>
      <c r="BV8" s="367"/>
      <c r="BW8" s="367"/>
      <c r="BX8" s="368"/>
      <c r="BY8" s="348">
        <f>IF(BY12&lt;&gt;"","ゲーム率","")</f>
      </c>
      <c r="BZ8" s="367"/>
      <c r="CA8" s="367" t="s">
        <v>945</v>
      </c>
      <c r="CB8" s="367"/>
      <c r="CC8" s="367"/>
      <c r="CD8" s="367"/>
      <c r="CE8" s="367"/>
      <c r="CF8" s="475"/>
    </row>
    <row r="9" spans="1:84" ht="7.5" customHeight="1">
      <c r="A9" s="13"/>
      <c r="C9" s="360"/>
      <c r="D9" s="364"/>
      <c r="E9" s="364"/>
      <c r="F9" s="364"/>
      <c r="G9" s="364"/>
      <c r="H9" s="364"/>
      <c r="I9" s="364"/>
      <c r="J9" s="364"/>
      <c r="K9" s="352"/>
      <c r="L9" s="364"/>
      <c r="M9" s="364"/>
      <c r="N9" s="364"/>
      <c r="O9" s="364"/>
      <c r="P9" s="364"/>
      <c r="Q9" s="364"/>
      <c r="R9" s="358"/>
      <c r="S9" s="352"/>
      <c r="T9" s="364"/>
      <c r="U9" s="364"/>
      <c r="V9" s="364"/>
      <c r="W9" s="364"/>
      <c r="X9" s="364"/>
      <c r="Y9" s="364"/>
      <c r="Z9" s="364"/>
      <c r="AA9" s="352"/>
      <c r="AB9" s="364"/>
      <c r="AC9" s="364"/>
      <c r="AD9" s="364"/>
      <c r="AE9" s="364"/>
      <c r="AF9" s="364"/>
      <c r="AG9" s="364"/>
      <c r="AH9" s="358"/>
      <c r="AI9" s="341"/>
      <c r="AJ9" s="364"/>
      <c r="AK9" s="364"/>
      <c r="AL9" s="364"/>
      <c r="AM9" s="364"/>
      <c r="AN9" s="364"/>
      <c r="AO9" s="364"/>
      <c r="AP9" s="489"/>
      <c r="AQ9" s="52"/>
      <c r="AS9" s="360"/>
      <c r="AT9" s="364"/>
      <c r="AU9" s="364"/>
      <c r="AV9" s="364"/>
      <c r="AW9" s="364"/>
      <c r="AX9" s="364"/>
      <c r="AY9" s="364"/>
      <c r="AZ9" s="364"/>
      <c r="BA9" s="352"/>
      <c r="BB9" s="364"/>
      <c r="BC9" s="364"/>
      <c r="BD9" s="364"/>
      <c r="BE9" s="364"/>
      <c r="BF9" s="364"/>
      <c r="BG9" s="364"/>
      <c r="BH9" s="358"/>
      <c r="BI9" s="352"/>
      <c r="BJ9" s="364"/>
      <c r="BK9" s="364"/>
      <c r="BL9" s="364"/>
      <c r="BM9" s="364"/>
      <c r="BN9" s="364"/>
      <c r="BO9" s="364"/>
      <c r="BP9" s="364"/>
      <c r="BQ9" s="352"/>
      <c r="BR9" s="364"/>
      <c r="BS9" s="364"/>
      <c r="BT9" s="364"/>
      <c r="BU9" s="364"/>
      <c r="BV9" s="364"/>
      <c r="BW9" s="364"/>
      <c r="BX9" s="358"/>
      <c r="BY9" s="341"/>
      <c r="BZ9" s="364"/>
      <c r="CA9" s="364"/>
      <c r="CB9" s="364"/>
      <c r="CC9" s="364"/>
      <c r="CD9" s="364"/>
      <c r="CE9" s="364"/>
      <c r="CF9" s="489"/>
    </row>
    <row r="10" spans="1:84" s="2" customFormat="1" ht="7.5" customHeight="1">
      <c r="A10" s="48"/>
      <c r="B10" s="534">
        <f>AM12</f>
        <v>1</v>
      </c>
      <c r="C10" s="455" t="s">
        <v>1817</v>
      </c>
      <c r="D10" s="365"/>
      <c r="E10" s="365"/>
      <c r="F10" s="353" t="str">
        <f>IF(C10="ここに","",VLOOKUP(C10,'登録ナンバー'!$F$1:$I$600,2,0))</f>
        <v>中山幸典</v>
      </c>
      <c r="G10" s="353"/>
      <c r="H10" s="353"/>
      <c r="I10" s="353"/>
      <c r="J10" s="353"/>
      <c r="K10" s="630">
        <f>IF(S10="","丸付き数字は試合順番","")</f>
      </c>
      <c r="L10" s="631"/>
      <c r="M10" s="631"/>
      <c r="N10" s="631"/>
      <c r="O10" s="631"/>
      <c r="P10" s="631"/>
      <c r="Q10" s="631"/>
      <c r="R10" s="632"/>
      <c r="S10" s="402" t="s">
        <v>2</v>
      </c>
      <c r="T10" s="403"/>
      <c r="U10" s="403"/>
      <c r="V10" s="403" t="s">
        <v>947</v>
      </c>
      <c r="W10" s="403">
        <v>1</v>
      </c>
      <c r="X10" s="403"/>
      <c r="Y10" s="403"/>
      <c r="Z10" s="611"/>
      <c r="AA10" s="402" t="s">
        <v>2</v>
      </c>
      <c r="AB10" s="403"/>
      <c r="AC10" s="403"/>
      <c r="AD10" s="403" t="s">
        <v>947</v>
      </c>
      <c r="AE10" s="403">
        <v>0</v>
      </c>
      <c r="AF10" s="403"/>
      <c r="AG10" s="403"/>
      <c r="AH10" s="611"/>
      <c r="AI10" s="419">
        <f>IF(COUNTIF(AJ10:AL20,1)=2,"直接対決","")</f>
      </c>
      <c r="AJ10" s="505">
        <f>COUNTIF(K10:AH11,"⑤")</f>
        <v>2</v>
      </c>
      <c r="AK10" s="505"/>
      <c r="AL10" s="505"/>
      <c r="AM10" s="516">
        <f>IF(S10="","",2-AJ10)</f>
        <v>0</v>
      </c>
      <c r="AN10" s="516"/>
      <c r="AO10" s="516"/>
      <c r="AP10" s="517"/>
      <c r="AQ10" s="177"/>
      <c r="AR10" s="534">
        <f>CC30</f>
        <v>1</v>
      </c>
      <c r="AS10" s="455" t="s">
        <v>1821</v>
      </c>
      <c r="AT10" s="365"/>
      <c r="AU10" s="365"/>
      <c r="AV10" s="353" t="str">
        <f>IF(AS10="ここに","",VLOOKUP(AS10,'登録ナンバー'!$F$1:$I$600,2,0))</f>
        <v>杉山邦夫</v>
      </c>
      <c r="AW10" s="353"/>
      <c r="AX10" s="353"/>
      <c r="AY10" s="353"/>
      <c r="AZ10" s="353"/>
      <c r="BA10" s="630">
        <f>IF(BI10="","丸付き数字は試合順番","")</f>
      </c>
      <c r="BB10" s="631"/>
      <c r="BC10" s="631"/>
      <c r="BD10" s="631"/>
      <c r="BE10" s="631"/>
      <c r="BF10" s="631"/>
      <c r="BG10" s="631"/>
      <c r="BH10" s="632"/>
      <c r="BI10" s="402" t="s">
        <v>90</v>
      </c>
      <c r="BJ10" s="403"/>
      <c r="BK10" s="403"/>
      <c r="BL10" s="403" t="s">
        <v>947</v>
      </c>
      <c r="BM10" s="403">
        <v>0</v>
      </c>
      <c r="BN10" s="403"/>
      <c r="BO10" s="403"/>
      <c r="BP10" s="611"/>
      <c r="BQ10" s="402" t="s">
        <v>90</v>
      </c>
      <c r="BR10" s="403"/>
      <c r="BS10" s="403"/>
      <c r="BT10" s="403" t="s">
        <v>947</v>
      </c>
      <c r="BU10" s="403">
        <v>1</v>
      </c>
      <c r="BV10" s="403"/>
      <c r="BW10" s="403"/>
      <c r="BX10" s="611"/>
      <c r="BY10" s="419">
        <f>IF(COUNTIF(BZ10:CB20,1)=2,"直接対決","")</f>
      </c>
      <c r="BZ10" s="505">
        <f>COUNTIF(BA10:BX11,"⑤")</f>
        <v>2</v>
      </c>
      <c r="CA10" s="505"/>
      <c r="CB10" s="505"/>
      <c r="CC10" s="516">
        <f>IF(BI10="","",2-BZ10)</f>
        <v>0</v>
      </c>
      <c r="CD10" s="516"/>
      <c r="CE10" s="516"/>
      <c r="CF10" s="517"/>
    </row>
    <row r="11" spans="1:84" s="2" customFormat="1" ht="7.5" customHeight="1">
      <c r="A11" s="48"/>
      <c r="B11" s="534"/>
      <c r="C11" s="356"/>
      <c r="D11" s="367"/>
      <c r="E11" s="367"/>
      <c r="F11" s="357"/>
      <c r="G11" s="357"/>
      <c r="H11" s="357"/>
      <c r="I11" s="357"/>
      <c r="J11" s="357"/>
      <c r="K11" s="633"/>
      <c r="L11" s="634"/>
      <c r="M11" s="634"/>
      <c r="N11" s="634"/>
      <c r="O11" s="634"/>
      <c r="P11" s="634"/>
      <c r="Q11" s="634"/>
      <c r="R11" s="635"/>
      <c r="S11" s="404"/>
      <c r="T11" s="405"/>
      <c r="U11" s="405"/>
      <c r="V11" s="405"/>
      <c r="W11" s="405"/>
      <c r="X11" s="405"/>
      <c r="Y11" s="405"/>
      <c r="Z11" s="612"/>
      <c r="AA11" s="404"/>
      <c r="AB11" s="405"/>
      <c r="AC11" s="405"/>
      <c r="AD11" s="405"/>
      <c r="AE11" s="405"/>
      <c r="AF11" s="405"/>
      <c r="AG11" s="405"/>
      <c r="AH11" s="612"/>
      <c r="AI11" s="420"/>
      <c r="AJ11" s="506"/>
      <c r="AK11" s="506"/>
      <c r="AL11" s="506"/>
      <c r="AM11" s="518"/>
      <c r="AN11" s="518"/>
      <c r="AO11" s="518"/>
      <c r="AP11" s="519"/>
      <c r="AQ11" s="177"/>
      <c r="AR11" s="534"/>
      <c r="AS11" s="356"/>
      <c r="AT11" s="367"/>
      <c r="AU11" s="367"/>
      <c r="AV11" s="357"/>
      <c r="AW11" s="357"/>
      <c r="AX11" s="357"/>
      <c r="AY11" s="357"/>
      <c r="AZ11" s="357"/>
      <c r="BA11" s="633"/>
      <c r="BB11" s="634"/>
      <c r="BC11" s="634"/>
      <c r="BD11" s="634"/>
      <c r="BE11" s="634"/>
      <c r="BF11" s="634"/>
      <c r="BG11" s="634"/>
      <c r="BH11" s="635"/>
      <c r="BI11" s="404"/>
      <c r="BJ11" s="405"/>
      <c r="BK11" s="405"/>
      <c r="BL11" s="405"/>
      <c r="BM11" s="405"/>
      <c r="BN11" s="405"/>
      <c r="BO11" s="405"/>
      <c r="BP11" s="612"/>
      <c r="BQ11" s="404"/>
      <c r="BR11" s="405"/>
      <c r="BS11" s="405"/>
      <c r="BT11" s="405"/>
      <c r="BU11" s="405"/>
      <c r="BV11" s="405"/>
      <c r="BW11" s="405"/>
      <c r="BX11" s="612"/>
      <c r="BY11" s="420"/>
      <c r="BZ11" s="506"/>
      <c r="CA11" s="506"/>
      <c r="CB11" s="506"/>
      <c r="CC11" s="518"/>
      <c r="CD11" s="518"/>
      <c r="CE11" s="518"/>
      <c r="CF11" s="519"/>
    </row>
    <row r="12" spans="1:84" ht="18.75" customHeight="1">
      <c r="A12" s="13"/>
      <c r="C12" s="356" t="s">
        <v>948</v>
      </c>
      <c r="D12" s="367"/>
      <c r="E12" s="367"/>
      <c r="F12" s="357" t="str">
        <f>IF(C10="ここに","",VLOOKUP(C10,'登録ナンバー'!$F$4:$I$484,3,0))</f>
        <v>東近江グリフィンズ</v>
      </c>
      <c r="G12" s="357"/>
      <c r="H12" s="357"/>
      <c r="I12" s="357"/>
      <c r="J12" s="357"/>
      <c r="K12" s="633"/>
      <c r="L12" s="634"/>
      <c r="M12" s="634"/>
      <c r="N12" s="634"/>
      <c r="O12" s="634"/>
      <c r="P12" s="634"/>
      <c r="Q12" s="634"/>
      <c r="R12" s="635"/>
      <c r="S12" s="404"/>
      <c r="T12" s="405"/>
      <c r="U12" s="405"/>
      <c r="V12" s="405"/>
      <c r="W12" s="405"/>
      <c r="X12" s="405"/>
      <c r="Y12" s="405"/>
      <c r="Z12" s="612"/>
      <c r="AA12" s="404"/>
      <c r="AB12" s="405"/>
      <c r="AC12" s="405"/>
      <c r="AD12" s="405"/>
      <c r="AE12" s="405"/>
      <c r="AF12" s="405"/>
      <c r="AG12" s="405"/>
      <c r="AH12" s="612"/>
      <c r="AI12" s="529">
        <f>IF(OR(COUNTIF(AJ10:AL20,2)=3,COUNTIF(AJ10:AL20,1)=3),(S13+AA13)/(S13+AA13+W10+AE10),"")</f>
      </c>
      <c r="AJ12" s="507"/>
      <c r="AK12" s="507"/>
      <c r="AL12" s="507"/>
      <c r="AM12" s="501">
        <f>IF(AI12&lt;&gt;"",RANK(AI12,AI12:AI20),RANK(AJ10,AJ10:AL20))</f>
        <v>1</v>
      </c>
      <c r="AN12" s="501"/>
      <c r="AO12" s="501"/>
      <c r="AP12" s="502"/>
      <c r="AQ12" s="178"/>
      <c r="AS12" s="356" t="s">
        <v>948</v>
      </c>
      <c r="AT12" s="367"/>
      <c r="AU12" s="367"/>
      <c r="AV12" s="357" t="str">
        <f>IF(AS10="ここに","",VLOOKUP(AS10,'登録ナンバー'!$F$4:$I$484,3,0))</f>
        <v>村田八日市</v>
      </c>
      <c r="AW12" s="357"/>
      <c r="AX12" s="357"/>
      <c r="AY12" s="357"/>
      <c r="AZ12" s="357"/>
      <c r="BA12" s="633"/>
      <c r="BB12" s="634"/>
      <c r="BC12" s="634"/>
      <c r="BD12" s="634"/>
      <c r="BE12" s="634"/>
      <c r="BF12" s="634"/>
      <c r="BG12" s="634"/>
      <c r="BH12" s="635"/>
      <c r="BI12" s="404"/>
      <c r="BJ12" s="405"/>
      <c r="BK12" s="405"/>
      <c r="BL12" s="405"/>
      <c r="BM12" s="405"/>
      <c r="BN12" s="405"/>
      <c r="BO12" s="405"/>
      <c r="BP12" s="612"/>
      <c r="BQ12" s="404"/>
      <c r="BR12" s="405"/>
      <c r="BS12" s="405"/>
      <c r="BT12" s="405"/>
      <c r="BU12" s="405"/>
      <c r="BV12" s="405"/>
      <c r="BW12" s="405"/>
      <c r="BX12" s="612"/>
      <c r="BY12" s="529">
        <f>IF(OR(COUNTIF(BZ10:CB20,2)=3,COUNTIF(BZ10:CB20,1)=3),(BI13+BQ13)/(BI13+BQ13+BM10+BU10),"")</f>
      </c>
      <c r="BZ12" s="507"/>
      <c r="CA12" s="507"/>
      <c r="CB12" s="507"/>
      <c r="CC12" s="501">
        <f>IF(BY12&lt;&gt;"",RANK(BY12,BY12:BY20),RANK(BZ10,BZ10:CB20))</f>
        <v>1</v>
      </c>
      <c r="CD12" s="501"/>
      <c r="CE12" s="501"/>
      <c r="CF12" s="502"/>
    </row>
    <row r="13" spans="1:84" ht="3.75" customHeight="1" hidden="1">
      <c r="A13" s="13"/>
      <c r="C13" s="356"/>
      <c r="D13" s="367"/>
      <c r="E13" s="367"/>
      <c r="F13" s="202"/>
      <c r="G13" s="202"/>
      <c r="H13" s="202"/>
      <c r="I13" s="202"/>
      <c r="J13" s="202"/>
      <c r="K13" s="636"/>
      <c r="L13" s="637"/>
      <c r="M13" s="637"/>
      <c r="N13" s="637"/>
      <c r="O13" s="637"/>
      <c r="P13" s="637"/>
      <c r="Q13" s="637"/>
      <c r="R13" s="638"/>
      <c r="S13" s="220" t="str">
        <f>IF(S10="⑦","7",IF(S10="⑥","6",S10))</f>
        <v>⑤</v>
      </c>
      <c r="T13" s="221"/>
      <c r="U13" s="221"/>
      <c r="V13" s="221"/>
      <c r="W13" s="221"/>
      <c r="X13" s="221"/>
      <c r="Y13" s="221"/>
      <c r="Z13" s="221"/>
      <c r="AA13" s="220" t="str">
        <f>IF(AA10="⑦","7",IF(AA10="⑥","6",AA10))</f>
        <v>⑤</v>
      </c>
      <c r="AB13" s="221"/>
      <c r="AC13" s="221"/>
      <c r="AD13" s="221"/>
      <c r="AE13" s="221"/>
      <c r="AF13" s="221"/>
      <c r="AG13" s="221"/>
      <c r="AH13" s="222"/>
      <c r="AI13" s="530"/>
      <c r="AJ13" s="508"/>
      <c r="AK13" s="508"/>
      <c r="AL13" s="508"/>
      <c r="AM13" s="503"/>
      <c r="AN13" s="503"/>
      <c r="AO13" s="503"/>
      <c r="AP13" s="504"/>
      <c r="AQ13" s="178"/>
      <c r="AS13" s="356"/>
      <c r="AT13" s="367"/>
      <c r="AU13" s="367"/>
      <c r="AV13" s="202"/>
      <c r="AW13" s="202"/>
      <c r="AX13" s="202"/>
      <c r="AY13" s="202"/>
      <c r="AZ13" s="202"/>
      <c r="BA13" s="636"/>
      <c r="BB13" s="637"/>
      <c r="BC13" s="637"/>
      <c r="BD13" s="637"/>
      <c r="BE13" s="637"/>
      <c r="BF13" s="637"/>
      <c r="BG13" s="637"/>
      <c r="BH13" s="638"/>
      <c r="BI13" s="220" t="str">
        <f>IF(BI10="⑦","7",IF(BI10="⑥","6",BI10))</f>
        <v>⑤</v>
      </c>
      <c r="BJ13" s="221"/>
      <c r="BK13" s="221"/>
      <c r="BL13" s="221"/>
      <c r="BM13" s="221"/>
      <c r="BN13" s="221"/>
      <c r="BO13" s="221"/>
      <c r="BP13" s="221"/>
      <c r="BQ13" s="220" t="str">
        <f>IF(BQ10="⑦","7",IF(BQ10="⑥","6",BQ10))</f>
        <v>⑤</v>
      </c>
      <c r="BR13" s="221"/>
      <c r="BS13" s="221"/>
      <c r="BT13" s="221"/>
      <c r="BU13" s="221"/>
      <c r="BV13" s="221"/>
      <c r="BW13" s="221"/>
      <c r="BX13" s="222"/>
      <c r="BY13" s="530"/>
      <c r="BZ13" s="508"/>
      <c r="CA13" s="508"/>
      <c r="CB13" s="508"/>
      <c r="CC13" s="503"/>
      <c r="CD13" s="503"/>
      <c r="CE13" s="503"/>
      <c r="CF13" s="504"/>
    </row>
    <row r="14" spans="1:84" ht="7.5" customHeight="1">
      <c r="A14" s="13"/>
      <c r="B14" s="534">
        <f>AM16</f>
        <v>3</v>
      </c>
      <c r="C14" s="455" t="s">
        <v>1831</v>
      </c>
      <c r="D14" s="365"/>
      <c r="E14" s="365"/>
      <c r="F14" s="365" t="str">
        <f>IF(C14="ここに","",VLOOKUP(C14,'登録ナンバー'!$F$1:$I$600,2,0))</f>
        <v>東山 博</v>
      </c>
      <c r="G14" s="365"/>
      <c r="H14" s="365"/>
      <c r="I14" s="365"/>
      <c r="J14" s="365"/>
      <c r="K14" s="359">
        <f>IF(S10="","",IF(AND(W10=6,S10&lt;&gt;"⑦"),"⑥",IF(W10=7,"⑦",W10)))</f>
        <v>1</v>
      </c>
      <c r="L14" s="365"/>
      <c r="M14" s="365"/>
      <c r="N14" s="365" t="s">
        <v>947</v>
      </c>
      <c r="O14" s="365">
        <v>5</v>
      </c>
      <c r="P14" s="365"/>
      <c r="Q14" s="365"/>
      <c r="R14" s="366"/>
      <c r="S14" s="538"/>
      <c r="T14" s="539"/>
      <c r="U14" s="539"/>
      <c r="V14" s="539"/>
      <c r="W14" s="539"/>
      <c r="X14" s="539"/>
      <c r="Y14" s="539"/>
      <c r="Z14" s="539"/>
      <c r="AA14" s="559">
        <v>2</v>
      </c>
      <c r="AB14" s="560"/>
      <c r="AC14" s="560"/>
      <c r="AD14" s="560" t="s">
        <v>947</v>
      </c>
      <c r="AE14" s="560">
        <v>5</v>
      </c>
      <c r="AF14" s="560"/>
      <c r="AG14" s="560"/>
      <c r="AH14" s="622"/>
      <c r="AI14" s="510">
        <f>IF(COUNTIF(AJ10:AL20,1)=2,"直接対決","")</f>
      </c>
      <c r="AJ14" s="526">
        <f>COUNTIF(K14:AH15,"⑤")</f>
        <v>0</v>
      </c>
      <c r="AK14" s="526"/>
      <c r="AL14" s="526"/>
      <c r="AM14" s="522">
        <f>IF(S10="","",2-AJ14)</f>
        <v>2</v>
      </c>
      <c r="AN14" s="522"/>
      <c r="AO14" s="522"/>
      <c r="AP14" s="523"/>
      <c r="AQ14" s="177"/>
      <c r="AR14" s="534">
        <f>CC34</f>
        <v>2</v>
      </c>
      <c r="AS14" s="455" t="s">
        <v>1832</v>
      </c>
      <c r="AT14" s="365"/>
      <c r="AU14" s="365"/>
      <c r="AV14" s="389" t="str">
        <f>IF(AS14="ここに","",VLOOKUP(AS14,'登録ナンバー'!$F$1:$I$600,2,0))</f>
        <v>上原義弘</v>
      </c>
      <c r="AW14" s="389"/>
      <c r="AX14" s="389"/>
      <c r="AY14" s="389"/>
      <c r="AZ14" s="389"/>
      <c r="BA14" s="536">
        <f>IF(BI10="","",IF(AND(BM10=6,BI10&lt;&gt;"⑦"),"⑥",IF(BM10=7,"⑦",BM10)))</f>
        <v>0</v>
      </c>
      <c r="BB14" s="389"/>
      <c r="BC14" s="389"/>
      <c r="BD14" s="389" t="s">
        <v>947</v>
      </c>
      <c r="BE14" s="389">
        <v>5</v>
      </c>
      <c r="BF14" s="389"/>
      <c r="BG14" s="389"/>
      <c r="BH14" s="390"/>
      <c r="BI14" s="547"/>
      <c r="BJ14" s="548"/>
      <c r="BK14" s="548"/>
      <c r="BL14" s="548"/>
      <c r="BM14" s="548"/>
      <c r="BN14" s="548"/>
      <c r="BO14" s="548"/>
      <c r="BP14" s="548"/>
      <c r="BQ14" s="431" t="s">
        <v>1850</v>
      </c>
      <c r="BR14" s="429"/>
      <c r="BS14" s="429"/>
      <c r="BT14" s="429" t="s">
        <v>947</v>
      </c>
      <c r="BU14" s="429">
        <v>1</v>
      </c>
      <c r="BV14" s="429"/>
      <c r="BW14" s="429"/>
      <c r="BX14" s="433"/>
      <c r="BY14" s="349">
        <f>IF(COUNTIF(BZ10:CB20,1)=2,"直接対決","")</f>
      </c>
      <c r="BZ14" s="486">
        <f>COUNTIF(BA14:BX15,"⑤")</f>
        <v>1</v>
      </c>
      <c r="CA14" s="486"/>
      <c r="CB14" s="486"/>
      <c r="CC14" s="464">
        <f>IF(BI10="","",2-BZ14)</f>
        <v>1</v>
      </c>
      <c r="CD14" s="464"/>
      <c r="CE14" s="464"/>
      <c r="CF14" s="465"/>
    </row>
    <row r="15" spans="1:84" ht="7.5" customHeight="1">
      <c r="A15" s="13"/>
      <c r="B15" s="534"/>
      <c r="C15" s="356"/>
      <c r="D15" s="367"/>
      <c r="E15" s="367"/>
      <c r="F15" s="367"/>
      <c r="G15" s="367"/>
      <c r="H15" s="367"/>
      <c r="I15" s="367"/>
      <c r="J15" s="367"/>
      <c r="K15" s="363"/>
      <c r="L15" s="367"/>
      <c r="M15" s="367"/>
      <c r="N15" s="367"/>
      <c r="O15" s="367"/>
      <c r="P15" s="367"/>
      <c r="Q15" s="367"/>
      <c r="R15" s="368"/>
      <c r="S15" s="541"/>
      <c r="T15" s="542"/>
      <c r="U15" s="542"/>
      <c r="V15" s="542"/>
      <c r="W15" s="542"/>
      <c r="X15" s="542"/>
      <c r="Y15" s="542"/>
      <c r="Z15" s="542"/>
      <c r="AA15" s="561"/>
      <c r="AB15" s="562"/>
      <c r="AC15" s="562"/>
      <c r="AD15" s="562"/>
      <c r="AE15" s="562"/>
      <c r="AF15" s="562"/>
      <c r="AG15" s="562"/>
      <c r="AH15" s="623"/>
      <c r="AI15" s="511"/>
      <c r="AJ15" s="527"/>
      <c r="AK15" s="527"/>
      <c r="AL15" s="527"/>
      <c r="AM15" s="524"/>
      <c r="AN15" s="524"/>
      <c r="AO15" s="524"/>
      <c r="AP15" s="525"/>
      <c r="AQ15" s="177"/>
      <c r="AR15" s="534"/>
      <c r="AS15" s="356"/>
      <c r="AT15" s="367"/>
      <c r="AU15" s="367"/>
      <c r="AV15" s="383"/>
      <c r="AW15" s="383"/>
      <c r="AX15" s="383"/>
      <c r="AY15" s="383"/>
      <c r="AZ15" s="383"/>
      <c r="BA15" s="537"/>
      <c r="BB15" s="383"/>
      <c r="BC15" s="383"/>
      <c r="BD15" s="383"/>
      <c r="BE15" s="383"/>
      <c r="BF15" s="383"/>
      <c r="BG15" s="383"/>
      <c r="BH15" s="384"/>
      <c r="BI15" s="550"/>
      <c r="BJ15" s="551"/>
      <c r="BK15" s="551"/>
      <c r="BL15" s="551"/>
      <c r="BM15" s="551"/>
      <c r="BN15" s="551"/>
      <c r="BO15" s="551"/>
      <c r="BP15" s="551"/>
      <c r="BQ15" s="432"/>
      <c r="BR15" s="430"/>
      <c r="BS15" s="430"/>
      <c r="BT15" s="430"/>
      <c r="BU15" s="430"/>
      <c r="BV15" s="430"/>
      <c r="BW15" s="430"/>
      <c r="BX15" s="434"/>
      <c r="BY15" s="350"/>
      <c r="BZ15" s="487"/>
      <c r="CA15" s="487"/>
      <c r="CB15" s="487"/>
      <c r="CC15" s="466"/>
      <c r="CD15" s="466"/>
      <c r="CE15" s="466"/>
      <c r="CF15" s="467"/>
    </row>
    <row r="16" spans="1:84" ht="14.25" customHeight="1">
      <c r="A16" s="13"/>
      <c r="B16" s="13"/>
      <c r="C16" s="356" t="s">
        <v>948</v>
      </c>
      <c r="D16" s="367"/>
      <c r="E16" s="367"/>
      <c r="F16" s="367" t="s">
        <v>671</v>
      </c>
      <c r="G16" s="367"/>
      <c r="H16" s="367"/>
      <c r="I16" s="367"/>
      <c r="J16" s="367"/>
      <c r="K16" s="363"/>
      <c r="L16" s="367"/>
      <c r="M16" s="367"/>
      <c r="N16" s="367"/>
      <c r="O16" s="367"/>
      <c r="P16" s="367"/>
      <c r="Q16" s="367"/>
      <c r="R16" s="368"/>
      <c r="S16" s="541"/>
      <c r="T16" s="542"/>
      <c r="U16" s="542"/>
      <c r="V16" s="542"/>
      <c r="W16" s="542"/>
      <c r="X16" s="542"/>
      <c r="Y16" s="542"/>
      <c r="Z16" s="542"/>
      <c r="AA16" s="561"/>
      <c r="AB16" s="562"/>
      <c r="AC16" s="562"/>
      <c r="AD16" s="562"/>
      <c r="AE16" s="626"/>
      <c r="AF16" s="626"/>
      <c r="AG16" s="626"/>
      <c r="AH16" s="627"/>
      <c r="AI16" s="512">
        <f>IF(OR(COUNTIF(AJ10:AL20,2)=3,COUNTIF(AJ10:AL20,1)=3),(K17+AA17)/(K17+AA17+O14+AE14),"")</f>
      </c>
      <c r="AJ16" s="367"/>
      <c r="AK16" s="367"/>
      <c r="AL16" s="367"/>
      <c r="AM16" s="520">
        <f>IF(AI16&lt;&gt;"",RANK(AI16,AI12:AI20),RANK(AJ14,AJ10:AL20))</f>
        <v>3</v>
      </c>
      <c r="AN16" s="520"/>
      <c r="AO16" s="520"/>
      <c r="AP16" s="521"/>
      <c r="AQ16" s="178"/>
      <c r="AR16" s="13"/>
      <c r="AS16" s="356" t="s">
        <v>948</v>
      </c>
      <c r="AT16" s="367"/>
      <c r="AU16" s="367"/>
      <c r="AV16" s="383" t="s">
        <v>671</v>
      </c>
      <c r="AW16" s="383"/>
      <c r="AX16" s="383"/>
      <c r="AY16" s="383"/>
      <c r="AZ16" s="383"/>
      <c r="BA16" s="537"/>
      <c r="BB16" s="383"/>
      <c r="BC16" s="383"/>
      <c r="BD16" s="383"/>
      <c r="BE16" s="383"/>
      <c r="BF16" s="383"/>
      <c r="BG16" s="383"/>
      <c r="BH16" s="384"/>
      <c r="BI16" s="550"/>
      <c r="BJ16" s="551"/>
      <c r="BK16" s="551"/>
      <c r="BL16" s="551"/>
      <c r="BM16" s="551"/>
      <c r="BN16" s="551"/>
      <c r="BO16" s="551"/>
      <c r="BP16" s="551"/>
      <c r="BQ16" s="432"/>
      <c r="BR16" s="430"/>
      <c r="BS16" s="430"/>
      <c r="BT16" s="430"/>
      <c r="BU16" s="648"/>
      <c r="BV16" s="648"/>
      <c r="BW16" s="648"/>
      <c r="BX16" s="649"/>
      <c r="BY16" s="351">
        <f>IF(OR(COUNTIF(BZ10:CB20,2)=3,COUNTIF(BZ10:CB20,1)=3),(BA17+BQ17)/(BA17+BQ17+BE14+BU14),"")</f>
      </c>
      <c r="BZ16" s="383"/>
      <c r="CA16" s="383"/>
      <c r="CB16" s="383"/>
      <c r="CC16" s="476">
        <f>IF(BY16&lt;&gt;"",RANK(BY16,BY12:BY20),RANK(BZ14,BZ10:CB20))</f>
        <v>2</v>
      </c>
      <c r="CD16" s="476"/>
      <c r="CE16" s="476"/>
      <c r="CF16" s="477"/>
    </row>
    <row r="17" spans="1:84" ht="3" customHeight="1" hidden="1">
      <c r="A17" s="13"/>
      <c r="B17" s="13"/>
      <c r="C17" s="356"/>
      <c r="D17" s="367"/>
      <c r="E17" s="367"/>
      <c r="F17" s="2"/>
      <c r="G17" s="2"/>
      <c r="H17" s="2"/>
      <c r="I17" s="2"/>
      <c r="J17" s="2"/>
      <c r="K17" s="19">
        <f>IF(K14="⑦","7",IF(K14="⑥","6",K14))</f>
        <v>1</v>
      </c>
      <c r="L17" s="10"/>
      <c r="M17" s="10"/>
      <c r="N17" s="10"/>
      <c r="O17" s="10"/>
      <c r="P17" s="10"/>
      <c r="Q17" s="10"/>
      <c r="R17" s="22"/>
      <c r="S17" s="544"/>
      <c r="T17" s="545"/>
      <c r="U17" s="545"/>
      <c r="V17" s="545"/>
      <c r="W17" s="545"/>
      <c r="X17" s="545"/>
      <c r="Y17" s="545"/>
      <c r="Z17" s="545"/>
      <c r="AA17" s="19">
        <f>IF(AA14="⑦","7",IF(AA14="⑥","6",AA14))</f>
        <v>2</v>
      </c>
      <c r="AB17" s="20"/>
      <c r="AC17" s="20"/>
      <c r="AD17" s="20"/>
      <c r="AE17" s="20"/>
      <c r="AF17" s="20"/>
      <c r="AG17" s="20"/>
      <c r="AH17" s="21"/>
      <c r="AI17" s="513"/>
      <c r="AJ17" s="364"/>
      <c r="AK17" s="364"/>
      <c r="AL17" s="364"/>
      <c r="AM17" s="600"/>
      <c r="AN17" s="600"/>
      <c r="AO17" s="600"/>
      <c r="AP17" s="601"/>
      <c r="AQ17" s="178"/>
      <c r="AR17" s="13"/>
      <c r="AS17" s="356"/>
      <c r="AT17" s="367"/>
      <c r="AU17" s="367"/>
      <c r="AV17" s="205"/>
      <c r="AW17" s="205"/>
      <c r="AX17" s="205"/>
      <c r="AY17" s="205"/>
      <c r="AZ17" s="205"/>
      <c r="BA17" s="224">
        <f>IF(BA14="⑦","7",IF(BA14="⑥","6",BA14))</f>
        <v>0</v>
      </c>
      <c r="BB17" s="283"/>
      <c r="BC17" s="283"/>
      <c r="BD17" s="283"/>
      <c r="BE17" s="283"/>
      <c r="BF17" s="283"/>
      <c r="BG17" s="283"/>
      <c r="BH17" s="284"/>
      <c r="BI17" s="553"/>
      <c r="BJ17" s="554"/>
      <c r="BK17" s="554"/>
      <c r="BL17" s="554"/>
      <c r="BM17" s="554"/>
      <c r="BN17" s="554"/>
      <c r="BO17" s="554"/>
      <c r="BP17" s="554"/>
      <c r="BQ17" s="224" t="str">
        <f>IF(BQ14="⑦","7",IF(BQ14="⑥","6",BQ14))</f>
        <v>⑤</v>
      </c>
      <c r="BR17" s="239"/>
      <c r="BS17" s="239"/>
      <c r="BT17" s="239"/>
      <c r="BU17" s="239"/>
      <c r="BV17" s="239"/>
      <c r="BW17" s="239"/>
      <c r="BX17" s="240"/>
      <c r="BY17" s="342"/>
      <c r="BZ17" s="535"/>
      <c r="CA17" s="535"/>
      <c r="CB17" s="535"/>
      <c r="CC17" s="478"/>
      <c r="CD17" s="478"/>
      <c r="CE17" s="478"/>
      <c r="CF17" s="479"/>
    </row>
    <row r="18" spans="1:84" ht="7.5" customHeight="1">
      <c r="A18" s="13"/>
      <c r="B18" s="534">
        <f>AM20</f>
        <v>2</v>
      </c>
      <c r="C18" s="455" t="s">
        <v>946</v>
      </c>
      <c r="D18" s="365"/>
      <c r="E18" s="365"/>
      <c r="F18" s="389" t="s">
        <v>1834</v>
      </c>
      <c r="G18" s="389"/>
      <c r="H18" s="389"/>
      <c r="I18" s="389"/>
      <c r="J18" s="389"/>
      <c r="K18" s="536">
        <f>IF(S10="","",IF(AND(AE10=6,AA10&lt;&gt;"⑦"),"⑥",IF(AE10=7,"⑦",AE10)))</f>
        <v>0</v>
      </c>
      <c r="L18" s="389"/>
      <c r="M18" s="389"/>
      <c r="N18" s="389" t="s">
        <v>947</v>
      </c>
      <c r="O18" s="389">
        <v>5</v>
      </c>
      <c r="P18" s="389"/>
      <c r="Q18" s="389"/>
      <c r="R18" s="390"/>
      <c r="S18" s="536" t="s">
        <v>8</v>
      </c>
      <c r="T18" s="389"/>
      <c r="U18" s="389"/>
      <c r="V18" s="389" t="s">
        <v>947</v>
      </c>
      <c r="W18" s="389">
        <f>IF(S10="","",IF(AA14="⑥",6,IF(AA14="⑦",7,AA14)))</f>
        <v>2</v>
      </c>
      <c r="X18" s="389"/>
      <c r="Y18" s="389"/>
      <c r="Z18" s="390"/>
      <c r="AA18" s="578"/>
      <c r="AB18" s="579"/>
      <c r="AC18" s="579"/>
      <c r="AD18" s="579"/>
      <c r="AE18" s="579"/>
      <c r="AF18" s="579"/>
      <c r="AG18" s="582"/>
      <c r="AH18" s="659"/>
      <c r="AI18" s="349">
        <f>IF(COUNTIF(AJ10:AL24,1)=2,"直接対決","")</f>
      </c>
      <c r="AJ18" s="486">
        <f>COUNTIF(K18:AH19,"⑤")</f>
        <v>1</v>
      </c>
      <c r="AK18" s="486"/>
      <c r="AL18" s="486"/>
      <c r="AM18" s="464">
        <f>IF(S10="","",2-AJ18)</f>
        <v>1</v>
      </c>
      <c r="AN18" s="464"/>
      <c r="AO18" s="464"/>
      <c r="AP18" s="465"/>
      <c r="AQ18" s="177"/>
      <c r="AR18" s="534">
        <f>CC38</f>
        <v>3</v>
      </c>
      <c r="AS18" s="455" t="s">
        <v>946</v>
      </c>
      <c r="AT18" s="365"/>
      <c r="AU18" s="365"/>
      <c r="AV18" s="365" t="s">
        <v>1838</v>
      </c>
      <c r="AW18" s="365"/>
      <c r="AX18" s="365"/>
      <c r="AY18" s="365"/>
      <c r="AZ18" s="365"/>
      <c r="BA18" s="359">
        <f>IF(BI10="","",IF(AND(BU10=6,BQ10&lt;&gt;"⑦"),"⑥",IF(BU10=7,"⑦",BU10)))</f>
        <v>1</v>
      </c>
      <c r="BB18" s="365"/>
      <c r="BC18" s="365"/>
      <c r="BD18" s="365" t="s">
        <v>947</v>
      </c>
      <c r="BE18" s="365">
        <v>5</v>
      </c>
      <c r="BF18" s="365"/>
      <c r="BG18" s="365"/>
      <c r="BH18" s="366"/>
      <c r="BI18" s="359">
        <f>IF(BI10="","",IF(AND(BU14=6,BQ14&lt;&gt;"⑦"),"⑥",IF(BU14=7,"⑦",BU14)))</f>
        <v>1</v>
      </c>
      <c r="BJ18" s="365"/>
      <c r="BK18" s="365"/>
      <c r="BL18" s="365" t="s">
        <v>947</v>
      </c>
      <c r="BM18" s="365">
        <v>5</v>
      </c>
      <c r="BN18" s="365"/>
      <c r="BO18" s="365"/>
      <c r="BP18" s="366"/>
      <c r="BQ18" s="617"/>
      <c r="BR18" s="618"/>
      <c r="BS18" s="618"/>
      <c r="BT18" s="618"/>
      <c r="BU18" s="618"/>
      <c r="BV18" s="618"/>
      <c r="BW18" s="514"/>
      <c r="BX18" s="640"/>
      <c r="BY18" s="510">
        <f>IF(COUNTIF(BZ10:CB24,1)=2,"直接対決","")</f>
      </c>
      <c r="BZ18" s="526">
        <f>COUNTIF(BA18:BX19,"⑤")</f>
        <v>0</v>
      </c>
      <c r="CA18" s="526"/>
      <c r="CB18" s="526"/>
      <c r="CC18" s="522">
        <f>IF(BI10="","",2-BZ18)</f>
        <v>2</v>
      </c>
      <c r="CD18" s="522"/>
      <c r="CE18" s="522"/>
      <c r="CF18" s="523"/>
    </row>
    <row r="19" spans="1:84" ht="7.5" customHeight="1">
      <c r="A19" s="13"/>
      <c r="B19" s="534"/>
      <c r="C19" s="356"/>
      <c r="D19" s="367"/>
      <c r="E19" s="367"/>
      <c r="F19" s="383"/>
      <c r="G19" s="383"/>
      <c r="H19" s="383"/>
      <c r="I19" s="383"/>
      <c r="J19" s="383"/>
      <c r="K19" s="537"/>
      <c r="L19" s="383"/>
      <c r="M19" s="383"/>
      <c r="N19" s="383"/>
      <c r="O19" s="383"/>
      <c r="P19" s="383"/>
      <c r="Q19" s="383"/>
      <c r="R19" s="384"/>
      <c r="S19" s="537"/>
      <c r="T19" s="383"/>
      <c r="U19" s="383"/>
      <c r="V19" s="383"/>
      <c r="W19" s="383"/>
      <c r="X19" s="383"/>
      <c r="Y19" s="383"/>
      <c r="Z19" s="384"/>
      <c r="AA19" s="581"/>
      <c r="AB19" s="582"/>
      <c r="AC19" s="582"/>
      <c r="AD19" s="582"/>
      <c r="AE19" s="582"/>
      <c r="AF19" s="582"/>
      <c r="AG19" s="582"/>
      <c r="AH19" s="659"/>
      <c r="AI19" s="350"/>
      <c r="AJ19" s="487"/>
      <c r="AK19" s="487"/>
      <c r="AL19" s="487"/>
      <c r="AM19" s="466"/>
      <c r="AN19" s="466"/>
      <c r="AO19" s="466"/>
      <c r="AP19" s="467"/>
      <c r="AQ19" s="177"/>
      <c r="AR19" s="534"/>
      <c r="AS19" s="356"/>
      <c r="AT19" s="367"/>
      <c r="AU19" s="367"/>
      <c r="AV19" s="367"/>
      <c r="AW19" s="367"/>
      <c r="AX19" s="367"/>
      <c r="AY19" s="367"/>
      <c r="AZ19" s="367"/>
      <c r="BA19" s="363"/>
      <c r="BB19" s="367"/>
      <c r="BC19" s="367"/>
      <c r="BD19" s="367"/>
      <c r="BE19" s="367"/>
      <c r="BF19" s="367"/>
      <c r="BG19" s="367"/>
      <c r="BH19" s="368"/>
      <c r="BI19" s="363"/>
      <c r="BJ19" s="367"/>
      <c r="BK19" s="367"/>
      <c r="BL19" s="367"/>
      <c r="BM19" s="367"/>
      <c r="BN19" s="367"/>
      <c r="BO19" s="367"/>
      <c r="BP19" s="368"/>
      <c r="BQ19" s="620"/>
      <c r="BR19" s="514"/>
      <c r="BS19" s="514"/>
      <c r="BT19" s="514"/>
      <c r="BU19" s="514"/>
      <c r="BV19" s="514"/>
      <c r="BW19" s="514"/>
      <c r="BX19" s="640"/>
      <c r="BY19" s="511"/>
      <c r="BZ19" s="527"/>
      <c r="CA19" s="527"/>
      <c r="CB19" s="527"/>
      <c r="CC19" s="524"/>
      <c r="CD19" s="524"/>
      <c r="CE19" s="524"/>
      <c r="CF19" s="525"/>
    </row>
    <row r="20" spans="1:84" ht="14.25" customHeight="1" thickBot="1">
      <c r="A20" s="13"/>
      <c r="B20" s="13"/>
      <c r="C20" s="356" t="s">
        <v>948</v>
      </c>
      <c r="D20" s="367"/>
      <c r="E20" s="367"/>
      <c r="F20" s="383" t="s">
        <v>822</v>
      </c>
      <c r="G20" s="383"/>
      <c r="H20" s="383"/>
      <c r="I20" s="383"/>
      <c r="J20" s="383"/>
      <c r="K20" s="537"/>
      <c r="L20" s="383"/>
      <c r="M20" s="383"/>
      <c r="N20" s="383"/>
      <c r="O20" s="535"/>
      <c r="P20" s="535"/>
      <c r="Q20" s="535"/>
      <c r="R20" s="558"/>
      <c r="S20" s="537"/>
      <c r="T20" s="383"/>
      <c r="U20" s="383"/>
      <c r="V20" s="383"/>
      <c r="W20" s="383"/>
      <c r="X20" s="383"/>
      <c r="Y20" s="383"/>
      <c r="Z20" s="384"/>
      <c r="AA20" s="581"/>
      <c r="AB20" s="582"/>
      <c r="AC20" s="582"/>
      <c r="AD20" s="582"/>
      <c r="AE20" s="582"/>
      <c r="AF20" s="582"/>
      <c r="AG20" s="582"/>
      <c r="AH20" s="659"/>
      <c r="AI20" s="351">
        <f>IF(OR(COUNTIF(AJ10:AL20,2)=3,COUNTIF(AJ10:AL20,1)=3),(S21+K21)/(K21+W18+O18+S21),"")</f>
      </c>
      <c r="AJ20" s="484"/>
      <c r="AK20" s="484"/>
      <c r="AL20" s="484"/>
      <c r="AM20" s="476">
        <f>IF(AI20&lt;&gt;"",RANK(AI20,AI12:AI20),RANK(AJ18,AJ10:AL20))</f>
        <v>2</v>
      </c>
      <c r="AN20" s="476"/>
      <c r="AO20" s="476"/>
      <c r="AP20" s="477"/>
      <c r="AQ20" s="178"/>
      <c r="AR20" s="13"/>
      <c r="AS20" s="356" t="s">
        <v>948</v>
      </c>
      <c r="AT20" s="367"/>
      <c r="AU20" s="367"/>
      <c r="AV20" s="367" t="s">
        <v>822</v>
      </c>
      <c r="AW20" s="367"/>
      <c r="AX20" s="367"/>
      <c r="AY20" s="367"/>
      <c r="AZ20" s="367"/>
      <c r="BA20" s="363"/>
      <c r="BB20" s="367"/>
      <c r="BC20" s="367"/>
      <c r="BD20" s="367"/>
      <c r="BE20" s="364"/>
      <c r="BF20" s="364"/>
      <c r="BG20" s="364"/>
      <c r="BH20" s="358"/>
      <c r="BI20" s="363"/>
      <c r="BJ20" s="367"/>
      <c r="BK20" s="367"/>
      <c r="BL20" s="367"/>
      <c r="BM20" s="367"/>
      <c r="BN20" s="367"/>
      <c r="BO20" s="367"/>
      <c r="BP20" s="368"/>
      <c r="BQ20" s="620"/>
      <c r="BR20" s="514"/>
      <c r="BS20" s="514"/>
      <c r="BT20" s="514"/>
      <c r="BU20" s="514"/>
      <c r="BV20" s="514"/>
      <c r="BW20" s="514"/>
      <c r="BX20" s="640"/>
      <c r="BY20" s="512">
        <f>IF(OR(COUNTIF(BZ10:CB20,2)=3,COUNTIF(BZ10:CB20,1)=3),(BI21+BA21)/(BA21+BM18+BE18+BI21),"")</f>
      </c>
      <c r="BZ20" s="509"/>
      <c r="CA20" s="509"/>
      <c r="CB20" s="509"/>
      <c r="CC20" s="520">
        <f>IF(BY20&lt;&gt;"",RANK(BY20,BY12:BY20),RANK(BZ18,BZ10:CB20))</f>
        <v>3</v>
      </c>
      <c r="CD20" s="520"/>
      <c r="CE20" s="520"/>
      <c r="CF20" s="521"/>
    </row>
    <row r="21" spans="2:84" ht="3" customHeight="1" hidden="1">
      <c r="B21" s="13"/>
      <c r="C21" s="356"/>
      <c r="D21" s="367"/>
      <c r="E21" s="367"/>
      <c r="F21" s="205"/>
      <c r="G21" s="205"/>
      <c r="H21" s="205"/>
      <c r="I21" s="205"/>
      <c r="J21" s="205"/>
      <c r="K21" s="238">
        <f>IF(K18="⑦","7",IF(K18="⑥","6",K18))</f>
        <v>0</v>
      </c>
      <c r="L21" s="50"/>
      <c r="M21" s="50"/>
      <c r="N21" s="50"/>
      <c r="O21" s="50"/>
      <c r="P21" s="50"/>
      <c r="Q21" s="50"/>
      <c r="R21" s="226"/>
      <c r="S21" s="238" t="str">
        <f>IF(S18="⑦","7",IF(S18="⑥","6",S18))</f>
        <v>⑤</v>
      </c>
      <c r="T21" s="50"/>
      <c r="U21" s="50"/>
      <c r="V21" s="50"/>
      <c r="W21" s="50"/>
      <c r="X21" s="50"/>
      <c r="Y21" s="50"/>
      <c r="Z21" s="50"/>
      <c r="AA21" s="581"/>
      <c r="AB21" s="582"/>
      <c r="AC21" s="582"/>
      <c r="AD21" s="582"/>
      <c r="AE21" s="582"/>
      <c r="AF21" s="582"/>
      <c r="AG21" s="582"/>
      <c r="AH21" s="659"/>
      <c r="AI21" s="351"/>
      <c r="AJ21" s="484"/>
      <c r="AK21" s="484"/>
      <c r="AL21" s="484"/>
      <c r="AM21" s="476"/>
      <c r="AN21" s="476"/>
      <c r="AO21" s="476"/>
      <c r="AP21" s="477"/>
      <c r="AQ21" s="49"/>
      <c r="AR21" s="13"/>
      <c r="AS21" s="356"/>
      <c r="AT21" s="367"/>
      <c r="AU21" s="367"/>
      <c r="AV21" s="2"/>
      <c r="AW21" s="2"/>
      <c r="AX21" s="2"/>
      <c r="AY21" s="2"/>
      <c r="AZ21" s="2"/>
      <c r="BA21" s="33">
        <f>IF(BA18="⑦","7",IF(BA18="⑥","6",BA18))</f>
        <v>1</v>
      </c>
      <c r="BH21" s="17"/>
      <c r="BI21" s="33">
        <f>IF(BI18="⑦","7",IF(BI18="⑥","6",BI18))</f>
        <v>1</v>
      </c>
      <c r="BQ21" s="620"/>
      <c r="BR21" s="514"/>
      <c r="BS21" s="514"/>
      <c r="BT21" s="514"/>
      <c r="BU21" s="514"/>
      <c r="BV21" s="514"/>
      <c r="BW21" s="514"/>
      <c r="BX21" s="640"/>
      <c r="BY21" s="512"/>
      <c r="BZ21" s="509"/>
      <c r="CA21" s="509"/>
      <c r="CB21" s="509"/>
      <c r="CC21" s="520"/>
      <c r="CD21" s="520"/>
      <c r="CE21" s="520"/>
      <c r="CF21" s="521"/>
    </row>
    <row r="22" spans="3:84" ht="7.5" customHeight="1">
      <c r="C22" s="438" t="s">
        <v>1840</v>
      </c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"/>
      <c r="AQ22" s="2"/>
      <c r="AS22" s="624" t="s">
        <v>1842</v>
      </c>
      <c r="AT22" s="624"/>
      <c r="AU22" s="624"/>
      <c r="AV22" s="624"/>
      <c r="AW22" s="624"/>
      <c r="AX22" s="624"/>
      <c r="AY22" s="624"/>
      <c r="AZ22" s="624"/>
      <c r="BA22" s="624"/>
      <c r="BB22" s="624"/>
      <c r="BC22" s="624"/>
      <c r="BD22" s="624"/>
      <c r="BE22" s="624"/>
      <c r="BF22" s="624"/>
      <c r="BG22" s="624"/>
      <c r="BH22" s="624"/>
      <c r="BI22" s="624"/>
      <c r="BJ22" s="624"/>
      <c r="BK22" s="624"/>
      <c r="BL22" s="624"/>
      <c r="BM22" s="624"/>
      <c r="BN22" s="624"/>
      <c r="BO22" s="624"/>
      <c r="BP22" s="624"/>
      <c r="BQ22" s="624"/>
      <c r="BR22" s="624"/>
      <c r="BS22" s="624"/>
      <c r="BT22" s="624"/>
      <c r="BU22" s="624"/>
      <c r="BV22" s="624"/>
      <c r="BW22" s="624"/>
      <c r="BX22" s="624"/>
      <c r="BY22" s="624"/>
      <c r="BZ22" s="624"/>
      <c r="CA22" s="624"/>
      <c r="CB22" s="624"/>
      <c r="CC22" s="624"/>
      <c r="CD22" s="624"/>
      <c r="CE22" s="32"/>
      <c r="CF22" s="32"/>
    </row>
    <row r="23" spans="3:82" ht="7.5" customHeight="1" thickBot="1"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  <c r="AJ23" s="556"/>
      <c r="AK23" s="556"/>
      <c r="AL23" s="556"/>
      <c r="AM23" s="556"/>
      <c r="AN23" s="556"/>
      <c r="AO23" s="556"/>
      <c r="AP23" s="2"/>
      <c r="AQ23" s="2"/>
      <c r="AS23" s="625"/>
      <c r="AT23" s="625"/>
      <c r="AU23" s="625"/>
      <c r="AV23" s="625"/>
      <c r="AW23" s="625"/>
      <c r="AX23" s="625"/>
      <c r="AY23" s="625"/>
      <c r="AZ23" s="625"/>
      <c r="BA23" s="625"/>
      <c r="BB23" s="625"/>
      <c r="BC23" s="625"/>
      <c r="BD23" s="625"/>
      <c r="BE23" s="625"/>
      <c r="BF23" s="625"/>
      <c r="BG23" s="625"/>
      <c r="BH23" s="625"/>
      <c r="BI23" s="625"/>
      <c r="BJ23" s="625"/>
      <c r="BK23" s="625"/>
      <c r="BL23" s="625"/>
      <c r="BM23" s="625"/>
      <c r="BN23" s="625"/>
      <c r="BO23" s="625"/>
      <c r="BP23" s="625"/>
      <c r="BQ23" s="625"/>
      <c r="BR23" s="625"/>
      <c r="BS23" s="625"/>
      <c r="BT23" s="625"/>
      <c r="BU23" s="625"/>
      <c r="BV23" s="625"/>
      <c r="BW23" s="625"/>
      <c r="BX23" s="625"/>
      <c r="BY23" s="625"/>
      <c r="BZ23" s="625"/>
      <c r="CA23" s="625"/>
      <c r="CB23" s="625"/>
      <c r="CC23" s="625"/>
      <c r="CD23" s="625"/>
    </row>
    <row r="24" spans="1:84" ht="7.5" customHeight="1">
      <c r="A24" s="13"/>
      <c r="B24" s="13"/>
      <c r="C24" s="356" t="s">
        <v>951</v>
      </c>
      <c r="D24" s="367"/>
      <c r="E24" s="367"/>
      <c r="F24" s="367"/>
      <c r="G24" s="367"/>
      <c r="H24" s="367"/>
      <c r="I24" s="367"/>
      <c r="J24" s="367"/>
      <c r="K24" s="440" t="str">
        <f>F28</f>
        <v>奥村隆広</v>
      </c>
      <c r="L24" s="438"/>
      <c r="M24" s="438"/>
      <c r="N24" s="438"/>
      <c r="O24" s="438"/>
      <c r="P24" s="438"/>
      <c r="Q24" s="438"/>
      <c r="R24" s="439"/>
      <c r="S24" s="363" t="str">
        <f>F32</f>
        <v>上村悠大</v>
      </c>
      <c r="T24" s="367"/>
      <c r="U24" s="367"/>
      <c r="V24" s="367"/>
      <c r="W24" s="367"/>
      <c r="X24" s="367"/>
      <c r="Y24" s="367"/>
      <c r="Z24" s="367"/>
      <c r="AA24" s="440" t="str">
        <f>F36</f>
        <v>渡辺昭裕</v>
      </c>
      <c r="AB24" s="438"/>
      <c r="AC24" s="438"/>
      <c r="AD24" s="438"/>
      <c r="AE24" s="438"/>
      <c r="AF24" s="438"/>
      <c r="AG24" s="438"/>
      <c r="AH24" s="563"/>
      <c r="AI24" s="347">
        <f>IF(AI30&lt;&gt;"","取得","")</f>
      </c>
      <c r="AJ24" s="32"/>
      <c r="AK24" s="438" t="s">
        <v>944</v>
      </c>
      <c r="AL24" s="438"/>
      <c r="AM24" s="438"/>
      <c r="AN24" s="438"/>
      <c r="AO24" s="438"/>
      <c r="AP24" s="474"/>
      <c r="AQ24" s="52"/>
      <c r="AR24" s="13"/>
      <c r="AS24" s="356" t="s">
        <v>960</v>
      </c>
      <c r="AT24" s="367"/>
      <c r="AU24" s="367"/>
      <c r="AV24" s="367"/>
      <c r="AW24" s="367"/>
      <c r="AX24" s="367"/>
      <c r="AY24" s="367"/>
      <c r="AZ24" s="367"/>
      <c r="BA24" s="440" t="str">
        <f>AV28</f>
        <v>赤木 拓</v>
      </c>
      <c r="BB24" s="438"/>
      <c r="BC24" s="438"/>
      <c r="BD24" s="438"/>
      <c r="BE24" s="438"/>
      <c r="BF24" s="438"/>
      <c r="BG24" s="438"/>
      <c r="BH24" s="439"/>
      <c r="BI24" s="363" t="str">
        <f>AV32</f>
        <v>白井秀幸</v>
      </c>
      <c r="BJ24" s="367"/>
      <c r="BK24" s="367"/>
      <c r="BL24" s="367"/>
      <c r="BM24" s="367"/>
      <c r="BN24" s="367"/>
      <c r="BO24" s="367"/>
      <c r="BP24" s="367"/>
      <c r="BQ24" s="440" t="str">
        <f>AV36</f>
        <v>坂下真央</v>
      </c>
      <c r="BR24" s="438"/>
      <c r="BS24" s="438"/>
      <c r="BT24" s="438"/>
      <c r="BU24" s="438"/>
      <c r="BV24" s="438"/>
      <c r="BW24" s="438"/>
      <c r="BX24" s="563"/>
      <c r="BY24" s="347" t="str">
        <f>IF(BY30&lt;&gt;"","取得","")</f>
        <v>取得</v>
      </c>
      <c r="BZ24" s="32"/>
      <c r="CA24" s="438" t="s">
        <v>944</v>
      </c>
      <c r="CB24" s="438"/>
      <c r="CC24" s="438"/>
      <c r="CD24" s="438"/>
      <c r="CE24" s="438"/>
      <c r="CF24" s="474"/>
    </row>
    <row r="25" spans="1:84" ht="7.5" customHeight="1">
      <c r="A25" s="13"/>
      <c r="C25" s="356"/>
      <c r="D25" s="367"/>
      <c r="E25" s="367"/>
      <c r="F25" s="367"/>
      <c r="G25" s="367"/>
      <c r="H25" s="367"/>
      <c r="I25" s="367"/>
      <c r="J25" s="367"/>
      <c r="K25" s="363"/>
      <c r="L25" s="367"/>
      <c r="M25" s="367"/>
      <c r="N25" s="367"/>
      <c r="O25" s="367"/>
      <c r="P25" s="367"/>
      <c r="Q25" s="367"/>
      <c r="R25" s="368"/>
      <c r="S25" s="363"/>
      <c r="T25" s="367"/>
      <c r="U25" s="367"/>
      <c r="V25" s="367"/>
      <c r="W25" s="367"/>
      <c r="X25" s="367"/>
      <c r="Y25" s="367"/>
      <c r="Z25" s="367"/>
      <c r="AA25" s="363"/>
      <c r="AB25" s="367"/>
      <c r="AC25" s="367"/>
      <c r="AD25" s="367"/>
      <c r="AE25" s="367"/>
      <c r="AF25" s="367"/>
      <c r="AG25" s="367"/>
      <c r="AH25" s="441"/>
      <c r="AI25" s="348"/>
      <c r="AK25" s="367"/>
      <c r="AL25" s="367"/>
      <c r="AM25" s="367"/>
      <c r="AN25" s="367"/>
      <c r="AO25" s="367"/>
      <c r="AP25" s="475"/>
      <c r="AQ25" s="52"/>
      <c r="AS25" s="356"/>
      <c r="AT25" s="367"/>
      <c r="AU25" s="367"/>
      <c r="AV25" s="367"/>
      <c r="AW25" s="367"/>
      <c r="AX25" s="367"/>
      <c r="AY25" s="367"/>
      <c r="AZ25" s="367"/>
      <c r="BA25" s="363"/>
      <c r="BB25" s="367"/>
      <c r="BC25" s="367"/>
      <c r="BD25" s="367"/>
      <c r="BE25" s="367"/>
      <c r="BF25" s="367"/>
      <c r="BG25" s="367"/>
      <c r="BH25" s="368"/>
      <c r="BI25" s="363"/>
      <c r="BJ25" s="367"/>
      <c r="BK25" s="367"/>
      <c r="BL25" s="367"/>
      <c r="BM25" s="367"/>
      <c r="BN25" s="367"/>
      <c r="BO25" s="367"/>
      <c r="BP25" s="367"/>
      <c r="BQ25" s="363"/>
      <c r="BR25" s="367"/>
      <c r="BS25" s="367"/>
      <c r="BT25" s="367"/>
      <c r="BU25" s="367"/>
      <c r="BV25" s="367"/>
      <c r="BW25" s="367"/>
      <c r="BX25" s="441"/>
      <c r="BY25" s="348"/>
      <c r="CA25" s="367"/>
      <c r="CB25" s="367"/>
      <c r="CC25" s="367"/>
      <c r="CD25" s="367"/>
      <c r="CE25" s="367"/>
      <c r="CF25" s="475"/>
    </row>
    <row r="26" spans="1:84" ht="8.25" customHeight="1">
      <c r="A26" s="13"/>
      <c r="C26" s="356"/>
      <c r="D26" s="367"/>
      <c r="E26" s="367"/>
      <c r="F26" s="367"/>
      <c r="G26" s="367"/>
      <c r="H26" s="367"/>
      <c r="I26" s="367"/>
      <c r="J26" s="367"/>
      <c r="K26" s="363" t="str">
        <f>F30</f>
        <v>東近江グリフィンズ</v>
      </c>
      <c r="L26" s="367"/>
      <c r="M26" s="367"/>
      <c r="N26" s="367"/>
      <c r="O26" s="367"/>
      <c r="P26" s="367"/>
      <c r="Q26" s="367"/>
      <c r="R26" s="368"/>
      <c r="S26" s="363" t="str">
        <f>F34</f>
        <v>Ｋテニスカレッジ</v>
      </c>
      <c r="T26" s="367"/>
      <c r="U26" s="367"/>
      <c r="V26" s="367"/>
      <c r="W26" s="367"/>
      <c r="X26" s="367"/>
      <c r="Y26" s="367"/>
      <c r="Z26" s="367"/>
      <c r="AA26" s="363" t="str">
        <f>F38</f>
        <v>一般</v>
      </c>
      <c r="AB26" s="367"/>
      <c r="AC26" s="367"/>
      <c r="AD26" s="367"/>
      <c r="AE26" s="367"/>
      <c r="AF26" s="367"/>
      <c r="AG26" s="367"/>
      <c r="AH26" s="368"/>
      <c r="AI26" s="348">
        <f>IF(AI30&lt;&gt;"","ゲーム率","")</f>
      </c>
      <c r="AJ26" s="367"/>
      <c r="AK26" s="367" t="s">
        <v>945</v>
      </c>
      <c r="AL26" s="367"/>
      <c r="AM26" s="367"/>
      <c r="AN26" s="367"/>
      <c r="AO26" s="367"/>
      <c r="AP26" s="475"/>
      <c r="AQ26" s="52"/>
      <c r="AS26" s="356"/>
      <c r="AT26" s="367"/>
      <c r="AU26" s="367"/>
      <c r="AV26" s="367"/>
      <c r="AW26" s="367"/>
      <c r="AX26" s="367"/>
      <c r="AY26" s="367"/>
      <c r="AZ26" s="367"/>
      <c r="BA26" s="363" t="str">
        <f>AV30</f>
        <v>京セラTC</v>
      </c>
      <c r="BB26" s="367"/>
      <c r="BC26" s="367"/>
      <c r="BD26" s="367"/>
      <c r="BE26" s="367"/>
      <c r="BF26" s="367"/>
      <c r="BG26" s="367"/>
      <c r="BH26" s="368"/>
      <c r="BI26" s="363" t="str">
        <f>AV34</f>
        <v>Mut</v>
      </c>
      <c r="BJ26" s="367"/>
      <c r="BK26" s="367"/>
      <c r="BL26" s="367"/>
      <c r="BM26" s="367"/>
      <c r="BN26" s="367"/>
      <c r="BO26" s="367"/>
      <c r="BP26" s="367"/>
      <c r="BQ26" s="363" t="str">
        <f>AV38</f>
        <v>一般Jr</v>
      </c>
      <c r="BR26" s="367"/>
      <c r="BS26" s="367"/>
      <c r="BT26" s="367"/>
      <c r="BU26" s="367"/>
      <c r="BV26" s="367"/>
      <c r="BW26" s="367"/>
      <c r="BX26" s="368"/>
      <c r="BY26" s="348" t="str">
        <f>IF(BY30&lt;&gt;"","ゲーム率","")</f>
        <v>ゲーム率</v>
      </c>
      <c r="BZ26" s="367"/>
      <c r="CA26" s="367" t="s">
        <v>945</v>
      </c>
      <c r="CB26" s="367"/>
      <c r="CC26" s="367"/>
      <c r="CD26" s="367"/>
      <c r="CE26" s="367"/>
      <c r="CF26" s="475"/>
    </row>
    <row r="27" spans="1:84" ht="7.5" customHeight="1">
      <c r="A27" s="13"/>
      <c r="C27" s="360"/>
      <c r="D27" s="364"/>
      <c r="E27" s="364"/>
      <c r="F27" s="364"/>
      <c r="G27" s="364"/>
      <c r="H27" s="364"/>
      <c r="I27" s="364"/>
      <c r="J27" s="364"/>
      <c r="K27" s="352"/>
      <c r="L27" s="364"/>
      <c r="M27" s="364"/>
      <c r="N27" s="364"/>
      <c r="O27" s="364"/>
      <c r="P27" s="364"/>
      <c r="Q27" s="364"/>
      <c r="R27" s="358"/>
      <c r="S27" s="352"/>
      <c r="T27" s="364"/>
      <c r="U27" s="364"/>
      <c r="V27" s="364"/>
      <c r="W27" s="364"/>
      <c r="X27" s="364"/>
      <c r="Y27" s="364"/>
      <c r="Z27" s="364"/>
      <c r="AA27" s="352"/>
      <c r="AB27" s="364"/>
      <c r="AC27" s="364"/>
      <c r="AD27" s="364"/>
      <c r="AE27" s="364"/>
      <c r="AF27" s="364"/>
      <c r="AG27" s="364"/>
      <c r="AH27" s="358"/>
      <c r="AI27" s="341"/>
      <c r="AJ27" s="364"/>
      <c r="AK27" s="364"/>
      <c r="AL27" s="364"/>
      <c r="AM27" s="364"/>
      <c r="AN27" s="364"/>
      <c r="AO27" s="364"/>
      <c r="AP27" s="489"/>
      <c r="AQ27" s="52"/>
      <c r="AS27" s="360"/>
      <c r="AT27" s="364"/>
      <c r="AU27" s="364"/>
      <c r="AV27" s="364"/>
      <c r="AW27" s="364"/>
      <c r="AX27" s="364"/>
      <c r="AY27" s="364"/>
      <c r="AZ27" s="364"/>
      <c r="BA27" s="352"/>
      <c r="BB27" s="364"/>
      <c r="BC27" s="364"/>
      <c r="BD27" s="364"/>
      <c r="BE27" s="364"/>
      <c r="BF27" s="364"/>
      <c r="BG27" s="364"/>
      <c r="BH27" s="358"/>
      <c r="BI27" s="352"/>
      <c r="BJ27" s="364"/>
      <c r="BK27" s="364"/>
      <c r="BL27" s="364"/>
      <c r="BM27" s="364"/>
      <c r="BN27" s="364"/>
      <c r="BO27" s="364"/>
      <c r="BP27" s="364"/>
      <c r="BQ27" s="352"/>
      <c r="BR27" s="364"/>
      <c r="BS27" s="364"/>
      <c r="BT27" s="364"/>
      <c r="BU27" s="364"/>
      <c r="BV27" s="364"/>
      <c r="BW27" s="364"/>
      <c r="BX27" s="358"/>
      <c r="BY27" s="341"/>
      <c r="BZ27" s="364"/>
      <c r="CA27" s="364"/>
      <c r="CB27" s="364"/>
      <c r="CC27" s="364"/>
      <c r="CD27" s="364"/>
      <c r="CE27" s="364"/>
      <c r="CF27" s="489"/>
    </row>
    <row r="28" spans="1:84" s="2" customFormat="1" ht="7.5" customHeight="1">
      <c r="A28" s="48"/>
      <c r="B28" s="534">
        <f>AM30</f>
        <v>2</v>
      </c>
      <c r="C28" s="455" t="s">
        <v>1823</v>
      </c>
      <c r="D28" s="365"/>
      <c r="E28" s="365"/>
      <c r="F28" s="389" t="str">
        <f>IF(C28="ここに","",VLOOKUP(C28,'登録ナンバー'!$F$1:$I$600,2,0))</f>
        <v>奥村隆広</v>
      </c>
      <c r="G28" s="389"/>
      <c r="H28" s="389"/>
      <c r="I28" s="389"/>
      <c r="J28" s="389"/>
      <c r="K28" s="442">
        <f>IF(S28="","丸付き数字は試合順番","")</f>
      </c>
      <c r="L28" s="443"/>
      <c r="M28" s="443"/>
      <c r="N28" s="443"/>
      <c r="O28" s="443"/>
      <c r="P28" s="443"/>
      <c r="Q28" s="443"/>
      <c r="R28" s="444"/>
      <c r="S28" s="431" t="s">
        <v>2</v>
      </c>
      <c r="T28" s="429"/>
      <c r="U28" s="429"/>
      <c r="V28" s="429" t="s">
        <v>947</v>
      </c>
      <c r="W28" s="429">
        <v>1</v>
      </c>
      <c r="X28" s="429"/>
      <c r="Y28" s="429"/>
      <c r="Z28" s="433"/>
      <c r="AA28" s="431">
        <v>2</v>
      </c>
      <c r="AB28" s="429"/>
      <c r="AC28" s="429"/>
      <c r="AD28" s="429" t="s">
        <v>947</v>
      </c>
      <c r="AE28" s="429">
        <v>5</v>
      </c>
      <c r="AF28" s="429"/>
      <c r="AG28" s="429"/>
      <c r="AH28" s="433"/>
      <c r="AI28" s="349">
        <f>IF(COUNTIF(AJ28:AL38,1)=2,"直接対決","")</f>
      </c>
      <c r="AJ28" s="486">
        <f>COUNTIF(K28:AH29,"⑤")</f>
        <v>1</v>
      </c>
      <c r="AK28" s="486"/>
      <c r="AL28" s="486"/>
      <c r="AM28" s="464">
        <f>IF(S28="","",2-AJ28)</f>
        <v>1</v>
      </c>
      <c r="AN28" s="464"/>
      <c r="AO28" s="464"/>
      <c r="AP28" s="465"/>
      <c r="AQ28" s="177"/>
      <c r="AR28" s="534">
        <f>CC48</f>
        <v>2</v>
      </c>
      <c r="AS28" s="455" t="s">
        <v>1826</v>
      </c>
      <c r="AT28" s="365"/>
      <c r="AU28" s="365"/>
      <c r="AV28" s="353" t="str">
        <f>IF(AS28="ここに","",VLOOKUP(AS28,'登録ナンバー'!$F$1:$I$600,2,0))</f>
        <v>赤木 拓</v>
      </c>
      <c r="AW28" s="353"/>
      <c r="AX28" s="353"/>
      <c r="AY28" s="353"/>
      <c r="AZ28" s="353"/>
      <c r="BA28" s="630">
        <f>IF(BI28="","丸付き数字は試合順番","")</f>
      </c>
      <c r="BB28" s="631"/>
      <c r="BC28" s="631"/>
      <c r="BD28" s="631"/>
      <c r="BE28" s="631"/>
      <c r="BF28" s="631"/>
      <c r="BG28" s="631"/>
      <c r="BH28" s="632"/>
      <c r="BI28" s="402">
        <v>4</v>
      </c>
      <c r="BJ28" s="403"/>
      <c r="BK28" s="403"/>
      <c r="BL28" s="403" t="s">
        <v>947</v>
      </c>
      <c r="BM28" s="403">
        <v>5</v>
      </c>
      <c r="BN28" s="403"/>
      <c r="BO28" s="403"/>
      <c r="BP28" s="611"/>
      <c r="BQ28" s="402" t="s">
        <v>1850</v>
      </c>
      <c r="BR28" s="403"/>
      <c r="BS28" s="403"/>
      <c r="BT28" s="403" t="s">
        <v>947</v>
      </c>
      <c r="BU28" s="403">
        <v>1</v>
      </c>
      <c r="BV28" s="403"/>
      <c r="BW28" s="403"/>
      <c r="BX28" s="611"/>
      <c r="BY28" s="419">
        <f>IF(COUNTIF(BZ28:CB38,1)=2,"直接対決","")</f>
      </c>
      <c r="BZ28" s="505">
        <f>COUNTIF(BA28:BX29,"⑤")</f>
        <v>1</v>
      </c>
      <c r="CA28" s="505"/>
      <c r="CB28" s="505"/>
      <c r="CC28" s="516">
        <f>IF(BI28="","",2-BZ28)</f>
        <v>1</v>
      </c>
      <c r="CD28" s="516"/>
      <c r="CE28" s="516"/>
      <c r="CF28" s="517"/>
    </row>
    <row r="29" spans="1:84" s="2" customFormat="1" ht="7.5" customHeight="1">
      <c r="A29" s="48"/>
      <c r="B29" s="534"/>
      <c r="C29" s="356"/>
      <c r="D29" s="367"/>
      <c r="E29" s="367"/>
      <c r="F29" s="383"/>
      <c r="G29" s="383"/>
      <c r="H29" s="383"/>
      <c r="I29" s="383"/>
      <c r="J29" s="383"/>
      <c r="K29" s="445"/>
      <c r="L29" s="446"/>
      <c r="M29" s="446"/>
      <c r="N29" s="446"/>
      <c r="O29" s="446"/>
      <c r="P29" s="446"/>
      <c r="Q29" s="446"/>
      <c r="R29" s="447"/>
      <c r="S29" s="432"/>
      <c r="T29" s="430"/>
      <c r="U29" s="430"/>
      <c r="V29" s="430"/>
      <c r="W29" s="430"/>
      <c r="X29" s="430"/>
      <c r="Y29" s="430"/>
      <c r="Z29" s="434"/>
      <c r="AA29" s="432"/>
      <c r="AB29" s="430"/>
      <c r="AC29" s="430"/>
      <c r="AD29" s="430"/>
      <c r="AE29" s="430"/>
      <c r="AF29" s="430"/>
      <c r="AG29" s="430"/>
      <c r="AH29" s="434"/>
      <c r="AI29" s="350"/>
      <c r="AJ29" s="487"/>
      <c r="AK29" s="487"/>
      <c r="AL29" s="487"/>
      <c r="AM29" s="466"/>
      <c r="AN29" s="466"/>
      <c r="AO29" s="466"/>
      <c r="AP29" s="467"/>
      <c r="AQ29" s="177"/>
      <c r="AR29" s="534"/>
      <c r="AS29" s="356"/>
      <c r="AT29" s="367"/>
      <c r="AU29" s="367"/>
      <c r="AV29" s="357"/>
      <c r="AW29" s="357"/>
      <c r="AX29" s="357"/>
      <c r="AY29" s="357"/>
      <c r="AZ29" s="357"/>
      <c r="BA29" s="633"/>
      <c r="BB29" s="634"/>
      <c r="BC29" s="634"/>
      <c r="BD29" s="634"/>
      <c r="BE29" s="634"/>
      <c r="BF29" s="634"/>
      <c r="BG29" s="634"/>
      <c r="BH29" s="635"/>
      <c r="BI29" s="404"/>
      <c r="BJ29" s="405"/>
      <c r="BK29" s="405"/>
      <c r="BL29" s="405"/>
      <c r="BM29" s="405"/>
      <c r="BN29" s="405"/>
      <c r="BO29" s="405"/>
      <c r="BP29" s="612"/>
      <c r="BQ29" s="404"/>
      <c r="BR29" s="405"/>
      <c r="BS29" s="405"/>
      <c r="BT29" s="405"/>
      <c r="BU29" s="405"/>
      <c r="BV29" s="405"/>
      <c r="BW29" s="405"/>
      <c r="BX29" s="612"/>
      <c r="BY29" s="420"/>
      <c r="BZ29" s="506"/>
      <c r="CA29" s="506"/>
      <c r="CB29" s="506"/>
      <c r="CC29" s="518"/>
      <c r="CD29" s="518"/>
      <c r="CE29" s="518"/>
      <c r="CF29" s="519"/>
    </row>
    <row r="30" spans="1:84" ht="16.5" customHeight="1">
      <c r="A30" s="13"/>
      <c r="C30" s="356" t="s">
        <v>948</v>
      </c>
      <c r="D30" s="367"/>
      <c r="E30" s="367"/>
      <c r="F30" s="383" t="str">
        <f>IF(C28="ここに","",VLOOKUP(C28,'登録ナンバー'!$F$4:$I$484,3,0))</f>
        <v>東近江グリフィンズ</v>
      </c>
      <c r="G30" s="383"/>
      <c r="H30" s="383"/>
      <c r="I30" s="383"/>
      <c r="J30" s="383"/>
      <c r="K30" s="445"/>
      <c r="L30" s="446"/>
      <c r="M30" s="446"/>
      <c r="N30" s="446"/>
      <c r="O30" s="446"/>
      <c r="P30" s="446"/>
      <c r="Q30" s="446"/>
      <c r="R30" s="447"/>
      <c r="S30" s="432"/>
      <c r="T30" s="430"/>
      <c r="U30" s="430"/>
      <c r="V30" s="430"/>
      <c r="W30" s="430"/>
      <c r="X30" s="430"/>
      <c r="Y30" s="430"/>
      <c r="Z30" s="434"/>
      <c r="AA30" s="432"/>
      <c r="AB30" s="430"/>
      <c r="AC30" s="430"/>
      <c r="AD30" s="430"/>
      <c r="AE30" s="430"/>
      <c r="AF30" s="430"/>
      <c r="AG30" s="430"/>
      <c r="AH30" s="434"/>
      <c r="AI30" s="351">
        <f>IF(OR(COUNTIF(AJ28:AL38,2)=3,COUNTIF(AJ28:AL38,1)=3),(S31+AA31)/(S31+AA31+W28+AE28),"")</f>
      </c>
      <c r="AJ30" s="484"/>
      <c r="AK30" s="484"/>
      <c r="AL30" s="484"/>
      <c r="AM30" s="476">
        <f>IF(AI30&lt;&gt;"",RANK(AI30,AI30:AI38),RANK(AJ28,AJ28:AL38))</f>
        <v>2</v>
      </c>
      <c r="AN30" s="476"/>
      <c r="AO30" s="476"/>
      <c r="AP30" s="477"/>
      <c r="AQ30" s="178"/>
      <c r="AS30" s="356" t="s">
        <v>948</v>
      </c>
      <c r="AT30" s="367"/>
      <c r="AU30" s="367"/>
      <c r="AV30" s="357" t="str">
        <f>IF(AS28="ここに","",VLOOKUP(AS28,'登録ナンバー'!$F$4:$I$484,3,0))</f>
        <v>京セラTC</v>
      </c>
      <c r="AW30" s="357"/>
      <c r="AX30" s="357"/>
      <c r="AY30" s="357"/>
      <c r="AZ30" s="357"/>
      <c r="BA30" s="633"/>
      <c r="BB30" s="634"/>
      <c r="BC30" s="634"/>
      <c r="BD30" s="634"/>
      <c r="BE30" s="634"/>
      <c r="BF30" s="634"/>
      <c r="BG30" s="634"/>
      <c r="BH30" s="635"/>
      <c r="BI30" s="404"/>
      <c r="BJ30" s="405"/>
      <c r="BK30" s="405"/>
      <c r="BL30" s="405"/>
      <c r="BM30" s="405"/>
      <c r="BN30" s="405"/>
      <c r="BO30" s="405"/>
      <c r="BP30" s="612"/>
      <c r="BQ30" s="404"/>
      <c r="BR30" s="405"/>
      <c r="BS30" s="405"/>
      <c r="BT30" s="405"/>
      <c r="BU30" s="405"/>
      <c r="BV30" s="405"/>
      <c r="BW30" s="405"/>
      <c r="BX30" s="612"/>
      <c r="BY30" s="529">
        <v>0.6</v>
      </c>
      <c r="BZ30" s="507"/>
      <c r="CA30" s="507"/>
      <c r="CB30" s="507"/>
      <c r="CC30" s="501">
        <f>IF(BY30&lt;&gt;"",RANK(BY30,BY30:BY38),RANK(BZ28,BZ28:CB38))</f>
        <v>1</v>
      </c>
      <c r="CD30" s="501"/>
      <c r="CE30" s="501"/>
      <c r="CF30" s="502"/>
    </row>
    <row r="31" spans="1:84" ht="4.5" customHeight="1" hidden="1">
      <c r="A31" s="13"/>
      <c r="C31" s="356"/>
      <c r="D31" s="367"/>
      <c r="E31" s="367"/>
      <c r="F31" s="205"/>
      <c r="G31" s="205"/>
      <c r="H31" s="205"/>
      <c r="I31" s="205"/>
      <c r="J31" s="205"/>
      <c r="K31" s="448"/>
      <c r="L31" s="449"/>
      <c r="M31" s="449"/>
      <c r="N31" s="449"/>
      <c r="O31" s="449"/>
      <c r="P31" s="449"/>
      <c r="Q31" s="449"/>
      <c r="R31" s="450"/>
      <c r="S31" s="224" t="str">
        <f>IF(S28="⑦","7",IF(S28="⑥","6",S28))</f>
        <v>⑤</v>
      </c>
      <c r="T31" s="239"/>
      <c r="U31" s="239"/>
      <c r="V31" s="239"/>
      <c r="W31" s="239"/>
      <c r="X31" s="239"/>
      <c r="Y31" s="239"/>
      <c r="Z31" s="239"/>
      <c r="AA31" s="224">
        <f>IF(AA28="⑦","7",IF(AA28="⑥","6",AA28))</f>
        <v>2</v>
      </c>
      <c r="AB31" s="239"/>
      <c r="AC31" s="239"/>
      <c r="AD31" s="239"/>
      <c r="AE31" s="239"/>
      <c r="AF31" s="239"/>
      <c r="AG31" s="239"/>
      <c r="AH31" s="240"/>
      <c r="AI31" s="342"/>
      <c r="AJ31" s="485"/>
      <c r="AK31" s="485"/>
      <c r="AL31" s="485"/>
      <c r="AM31" s="478"/>
      <c r="AN31" s="478"/>
      <c r="AO31" s="478"/>
      <c r="AP31" s="479"/>
      <c r="AQ31" s="178"/>
      <c r="AS31" s="356"/>
      <c r="AT31" s="367"/>
      <c r="AU31" s="367"/>
      <c r="AV31" s="202"/>
      <c r="AW31" s="202"/>
      <c r="AX31" s="202"/>
      <c r="AY31" s="202"/>
      <c r="AZ31" s="202"/>
      <c r="BA31" s="636"/>
      <c r="BB31" s="637"/>
      <c r="BC31" s="637"/>
      <c r="BD31" s="637"/>
      <c r="BE31" s="637"/>
      <c r="BF31" s="637"/>
      <c r="BG31" s="637"/>
      <c r="BH31" s="638"/>
      <c r="BI31" s="220">
        <f>IF(BI28="⑦","7",IF(BI28="⑥","6",BI28))</f>
        <v>4</v>
      </c>
      <c r="BJ31" s="221"/>
      <c r="BK31" s="221"/>
      <c r="BL31" s="221"/>
      <c r="BM31" s="221"/>
      <c r="BN31" s="221"/>
      <c r="BO31" s="221"/>
      <c r="BP31" s="221"/>
      <c r="BQ31" s="220" t="str">
        <f>IF(BQ28="⑦","7",IF(BQ28="⑥","6",BQ28))</f>
        <v>⑤</v>
      </c>
      <c r="BR31" s="221"/>
      <c r="BS31" s="221"/>
      <c r="BT31" s="221"/>
      <c r="BU31" s="221"/>
      <c r="BV31" s="221"/>
      <c r="BW31" s="221"/>
      <c r="BX31" s="222"/>
      <c r="BY31" s="530"/>
      <c r="BZ31" s="508"/>
      <c r="CA31" s="508"/>
      <c r="CB31" s="508"/>
      <c r="CC31" s="503"/>
      <c r="CD31" s="503"/>
      <c r="CE31" s="503"/>
      <c r="CF31" s="504"/>
    </row>
    <row r="32" spans="1:84" ht="7.5" customHeight="1">
      <c r="A32" s="13"/>
      <c r="B32" s="534">
        <f>AM34</f>
        <v>3</v>
      </c>
      <c r="C32" s="455" t="s">
        <v>1825</v>
      </c>
      <c r="D32" s="365"/>
      <c r="E32" s="365"/>
      <c r="F32" s="365" t="str">
        <f>IF(C32="ここに","",VLOOKUP(C32,'登録ナンバー'!$F$1:$I$600,2,0))</f>
        <v>上村悠大</v>
      </c>
      <c r="G32" s="365"/>
      <c r="H32" s="365"/>
      <c r="I32" s="365"/>
      <c r="J32" s="365"/>
      <c r="K32" s="359">
        <f>IF(S28="","",IF(AND(W28=6,S28&lt;&gt;"⑦"),"⑥",IF(W28=7,"⑦",W28)))</f>
        <v>1</v>
      </c>
      <c r="L32" s="365"/>
      <c r="M32" s="365"/>
      <c r="N32" s="365" t="s">
        <v>947</v>
      </c>
      <c r="O32" s="365">
        <v>5</v>
      </c>
      <c r="P32" s="365"/>
      <c r="Q32" s="365"/>
      <c r="R32" s="366"/>
      <c r="S32" s="538"/>
      <c r="T32" s="539"/>
      <c r="U32" s="539"/>
      <c r="V32" s="539"/>
      <c r="W32" s="539"/>
      <c r="X32" s="539"/>
      <c r="Y32" s="539"/>
      <c r="Z32" s="539"/>
      <c r="AA32" s="559">
        <v>2</v>
      </c>
      <c r="AB32" s="560"/>
      <c r="AC32" s="560"/>
      <c r="AD32" s="560" t="s">
        <v>947</v>
      </c>
      <c r="AE32" s="560">
        <v>5</v>
      </c>
      <c r="AF32" s="560"/>
      <c r="AG32" s="560"/>
      <c r="AH32" s="622"/>
      <c r="AI32" s="510">
        <f>IF(COUNTIF(AJ28:AL38,1)=2,"直接対決","")</f>
      </c>
      <c r="AJ32" s="526">
        <f>COUNTIF(K32:AH33,"⑤")</f>
        <v>0</v>
      </c>
      <c r="AK32" s="526"/>
      <c r="AL32" s="526"/>
      <c r="AM32" s="522">
        <f>IF(S28="","",2-AJ32)</f>
        <v>2</v>
      </c>
      <c r="AN32" s="522"/>
      <c r="AO32" s="522"/>
      <c r="AP32" s="523"/>
      <c r="AQ32" s="177"/>
      <c r="AR32" s="534">
        <f>CC52</f>
        <v>3</v>
      </c>
      <c r="AS32" s="455" t="s">
        <v>946</v>
      </c>
      <c r="AT32" s="365"/>
      <c r="AU32" s="365"/>
      <c r="AV32" s="389" t="s">
        <v>1851</v>
      </c>
      <c r="AW32" s="389"/>
      <c r="AX32" s="389"/>
      <c r="AY32" s="389"/>
      <c r="AZ32" s="390"/>
      <c r="BA32" s="536" t="s">
        <v>1850</v>
      </c>
      <c r="BB32" s="389"/>
      <c r="BC32" s="389"/>
      <c r="BD32" s="389" t="s">
        <v>947</v>
      </c>
      <c r="BE32" s="389">
        <f>IF(BI28="","",IF(BI28="⑥",6,IF(BI28="⑦",7,BI28)))</f>
        <v>4</v>
      </c>
      <c r="BF32" s="389"/>
      <c r="BG32" s="389"/>
      <c r="BH32" s="390"/>
      <c r="BI32" s="547"/>
      <c r="BJ32" s="548"/>
      <c r="BK32" s="548"/>
      <c r="BL32" s="548"/>
      <c r="BM32" s="548"/>
      <c r="BN32" s="548"/>
      <c r="BO32" s="548"/>
      <c r="BP32" s="548"/>
      <c r="BQ32" s="431">
        <v>3</v>
      </c>
      <c r="BR32" s="429"/>
      <c r="BS32" s="429"/>
      <c r="BT32" s="429" t="s">
        <v>947</v>
      </c>
      <c r="BU32" s="429">
        <v>5</v>
      </c>
      <c r="BV32" s="429"/>
      <c r="BW32" s="429"/>
      <c r="BX32" s="433"/>
      <c r="BY32" s="349">
        <f>IF(COUNTIF(BZ28:CB38,1)=2,"直接対決","")</f>
      </c>
      <c r="BZ32" s="486">
        <f>COUNTIF(BA32:BX33,"⑤")</f>
        <v>1</v>
      </c>
      <c r="CA32" s="486"/>
      <c r="CB32" s="486"/>
      <c r="CC32" s="464">
        <f>IF(BI28="","",2-BZ32)</f>
        <v>1</v>
      </c>
      <c r="CD32" s="464"/>
      <c r="CE32" s="464"/>
      <c r="CF32" s="465"/>
    </row>
    <row r="33" spans="1:84" ht="7.5" customHeight="1">
      <c r="A33" s="13"/>
      <c r="B33" s="534"/>
      <c r="C33" s="356"/>
      <c r="D33" s="367"/>
      <c r="E33" s="367"/>
      <c r="F33" s="367"/>
      <c r="G33" s="367"/>
      <c r="H33" s="367"/>
      <c r="I33" s="367"/>
      <c r="J33" s="367"/>
      <c r="K33" s="363"/>
      <c r="L33" s="367"/>
      <c r="M33" s="367"/>
      <c r="N33" s="367"/>
      <c r="O33" s="367"/>
      <c r="P33" s="367"/>
      <c r="Q33" s="367"/>
      <c r="R33" s="368"/>
      <c r="S33" s="541"/>
      <c r="T33" s="542"/>
      <c r="U33" s="542"/>
      <c r="V33" s="542"/>
      <c r="W33" s="542"/>
      <c r="X33" s="542"/>
      <c r="Y33" s="542"/>
      <c r="Z33" s="542"/>
      <c r="AA33" s="561"/>
      <c r="AB33" s="562"/>
      <c r="AC33" s="562"/>
      <c r="AD33" s="562"/>
      <c r="AE33" s="562"/>
      <c r="AF33" s="562"/>
      <c r="AG33" s="562"/>
      <c r="AH33" s="623"/>
      <c r="AI33" s="511"/>
      <c r="AJ33" s="527"/>
      <c r="AK33" s="527"/>
      <c r="AL33" s="527"/>
      <c r="AM33" s="524"/>
      <c r="AN33" s="524"/>
      <c r="AO33" s="524"/>
      <c r="AP33" s="525"/>
      <c r="AQ33" s="177"/>
      <c r="AR33" s="534"/>
      <c r="AS33" s="356"/>
      <c r="AT33" s="367"/>
      <c r="AU33" s="367"/>
      <c r="AV33" s="383"/>
      <c r="AW33" s="383"/>
      <c r="AX33" s="383"/>
      <c r="AY33" s="383"/>
      <c r="AZ33" s="384"/>
      <c r="BA33" s="537"/>
      <c r="BB33" s="383"/>
      <c r="BC33" s="383"/>
      <c r="BD33" s="383"/>
      <c r="BE33" s="383"/>
      <c r="BF33" s="383"/>
      <c r="BG33" s="383"/>
      <c r="BH33" s="384"/>
      <c r="BI33" s="550"/>
      <c r="BJ33" s="551"/>
      <c r="BK33" s="551"/>
      <c r="BL33" s="551"/>
      <c r="BM33" s="551"/>
      <c r="BN33" s="551"/>
      <c r="BO33" s="551"/>
      <c r="BP33" s="551"/>
      <c r="BQ33" s="432"/>
      <c r="BR33" s="430"/>
      <c r="BS33" s="430"/>
      <c r="BT33" s="430"/>
      <c r="BU33" s="430"/>
      <c r="BV33" s="430"/>
      <c r="BW33" s="430"/>
      <c r="BX33" s="434"/>
      <c r="BY33" s="350"/>
      <c r="BZ33" s="487"/>
      <c r="CA33" s="487"/>
      <c r="CB33" s="487"/>
      <c r="CC33" s="466"/>
      <c r="CD33" s="466"/>
      <c r="CE33" s="466"/>
      <c r="CF33" s="467"/>
    </row>
    <row r="34" spans="1:84" ht="15.75" customHeight="1">
      <c r="A34" s="13"/>
      <c r="B34" s="13"/>
      <c r="C34" s="356" t="s">
        <v>948</v>
      </c>
      <c r="D34" s="367"/>
      <c r="E34" s="367"/>
      <c r="F34" s="367" t="str">
        <f>IF(C32="ここに","",VLOOKUP(C32,'登録ナンバー'!$F$4:$H$484,3,0))</f>
        <v>Ｋテニスカレッジ</v>
      </c>
      <c r="G34" s="367"/>
      <c r="H34" s="367"/>
      <c r="I34" s="367"/>
      <c r="J34" s="367"/>
      <c r="K34" s="363"/>
      <c r="L34" s="367"/>
      <c r="M34" s="367"/>
      <c r="N34" s="367"/>
      <c r="O34" s="367"/>
      <c r="P34" s="367"/>
      <c r="Q34" s="367"/>
      <c r="R34" s="368"/>
      <c r="S34" s="541"/>
      <c r="T34" s="542"/>
      <c r="U34" s="542"/>
      <c r="V34" s="542"/>
      <c r="W34" s="542"/>
      <c r="X34" s="542"/>
      <c r="Y34" s="542"/>
      <c r="Z34" s="542"/>
      <c r="AA34" s="561"/>
      <c r="AB34" s="562"/>
      <c r="AC34" s="562"/>
      <c r="AD34" s="562"/>
      <c r="AE34" s="626"/>
      <c r="AF34" s="626"/>
      <c r="AG34" s="626"/>
      <c r="AH34" s="627"/>
      <c r="AI34" s="512">
        <f>IF(OR(COUNTIF(AJ28:AL38,2)=3,COUNTIF(AJ28:AL38,1)=3),(K35+AA35)/(K35+AA35+O32+AE32),"")</f>
      </c>
      <c r="AJ34" s="367"/>
      <c r="AK34" s="367"/>
      <c r="AL34" s="367"/>
      <c r="AM34" s="520">
        <f>IF(AI34&lt;&gt;"",RANK(AI34,AI30:AI38),RANK(AJ32,AJ28:AL38))</f>
        <v>3</v>
      </c>
      <c r="AN34" s="520"/>
      <c r="AO34" s="520"/>
      <c r="AP34" s="521"/>
      <c r="AQ34" s="178"/>
      <c r="AR34" s="13"/>
      <c r="AS34" s="356" t="s">
        <v>948</v>
      </c>
      <c r="AT34" s="367"/>
      <c r="AU34" s="367"/>
      <c r="AV34" s="383" t="s">
        <v>781</v>
      </c>
      <c r="AW34" s="383"/>
      <c r="AX34" s="383"/>
      <c r="AY34" s="383"/>
      <c r="AZ34" s="384"/>
      <c r="BA34" s="537"/>
      <c r="BB34" s="383"/>
      <c r="BC34" s="383"/>
      <c r="BD34" s="383"/>
      <c r="BE34" s="383"/>
      <c r="BF34" s="383"/>
      <c r="BG34" s="383"/>
      <c r="BH34" s="384"/>
      <c r="BI34" s="550"/>
      <c r="BJ34" s="551"/>
      <c r="BK34" s="551"/>
      <c r="BL34" s="551"/>
      <c r="BM34" s="551"/>
      <c r="BN34" s="551"/>
      <c r="BO34" s="551"/>
      <c r="BP34" s="551"/>
      <c r="BQ34" s="432"/>
      <c r="BR34" s="430"/>
      <c r="BS34" s="430"/>
      <c r="BT34" s="430"/>
      <c r="BU34" s="648"/>
      <c r="BV34" s="648"/>
      <c r="BW34" s="648"/>
      <c r="BX34" s="649"/>
      <c r="BY34" s="351">
        <v>0.47</v>
      </c>
      <c r="BZ34" s="383"/>
      <c r="CA34" s="383"/>
      <c r="CB34" s="383"/>
      <c r="CC34" s="476">
        <f>IF(BY34&lt;&gt;"",RANK(BY34,BY30:BY38),RANK(BZ32,BZ28:CB38))</f>
        <v>2</v>
      </c>
      <c r="CD34" s="476"/>
      <c r="CE34" s="476"/>
      <c r="CF34" s="477"/>
    </row>
    <row r="35" spans="1:84" ht="3.75" customHeight="1" hidden="1">
      <c r="A35" s="13"/>
      <c r="B35" s="13"/>
      <c r="C35" s="356"/>
      <c r="D35" s="367"/>
      <c r="E35" s="367"/>
      <c r="F35" s="2"/>
      <c r="G35" s="2"/>
      <c r="H35" s="2"/>
      <c r="I35" s="2"/>
      <c r="J35" s="2"/>
      <c r="K35" s="19">
        <f>IF(K32="⑦","7",IF(K32="⑥","6",K32))</f>
        <v>1</v>
      </c>
      <c r="L35" s="10"/>
      <c r="M35" s="10"/>
      <c r="N35" s="10"/>
      <c r="O35" s="10"/>
      <c r="P35" s="10"/>
      <c r="Q35" s="10"/>
      <c r="R35" s="22"/>
      <c r="S35" s="544"/>
      <c r="T35" s="545"/>
      <c r="U35" s="545"/>
      <c r="V35" s="545"/>
      <c r="W35" s="545"/>
      <c r="X35" s="545"/>
      <c r="Y35" s="545"/>
      <c r="Z35" s="545"/>
      <c r="AA35" s="19">
        <f>IF(AA32="⑦","7",IF(AA32="⑥","6",AA32))</f>
        <v>2</v>
      </c>
      <c r="AB35" s="20"/>
      <c r="AC35" s="20"/>
      <c r="AD35" s="20"/>
      <c r="AE35" s="20"/>
      <c r="AF35" s="20"/>
      <c r="AG35" s="20"/>
      <c r="AH35" s="21"/>
      <c r="AI35" s="513"/>
      <c r="AJ35" s="364"/>
      <c r="AK35" s="364"/>
      <c r="AL35" s="364"/>
      <c r="AM35" s="600"/>
      <c r="AN35" s="600"/>
      <c r="AO35" s="600"/>
      <c r="AP35" s="601"/>
      <c r="AQ35" s="178"/>
      <c r="AR35" s="13"/>
      <c r="AS35" s="356"/>
      <c r="AT35" s="367"/>
      <c r="AU35" s="367"/>
      <c r="AV35" s="205"/>
      <c r="AW35" s="205"/>
      <c r="AX35" s="205"/>
      <c r="AY35" s="205"/>
      <c r="AZ35" s="205"/>
      <c r="BA35" s="224" t="str">
        <f>IF(BA32="⑦","7",IF(BA32="⑥","6",BA32))</f>
        <v>⑤</v>
      </c>
      <c r="BB35" s="283"/>
      <c r="BC35" s="283"/>
      <c r="BD35" s="283"/>
      <c r="BE35" s="283"/>
      <c r="BF35" s="283"/>
      <c r="BG35" s="283"/>
      <c r="BH35" s="284"/>
      <c r="BI35" s="553"/>
      <c r="BJ35" s="554"/>
      <c r="BK35" s="554"/>
      <c r="BL35" s="554"/>
      <c r="BM35" s="554"/>
      <c r="BN35" s="554"/>
      <c r="BO35" s="554"/>
      <c r="BP35" s="554"/>
      <c r="BQ35" s="224">
        <f>IF(BQ32="⑦","7",IF(BQ32="⑥","6",BQ32))</f>
        <v>3</v>
      </c>
      <c r="BR35" s="239"/>
      <c r="BS35" s="239"/>
      <c r="BT35" s="239"/>
      <c r="BU35" s="239"/>
      <c r="BV35" s="239"/>
      <c r="BW35" s="239"/>
      <c r="BX35" s="240"/>
      <c r="BY35" s="342"/>
      <c r="BZ35" s="535"/>
      <c r="CA35" s="535"/>
      <c r="CB35" s="535"/>
      <c r="CC35" s="478"/>
      <c r="CD35" s="478"/>
      <c r="CE35" s="478"/>
      <c r="CF35" s="479"/>
    </row>
    <row r="36" spans="1:84" ht="7.5" customHeight="1">
      <c r="A36" s="13"/>
      <c r="B36" s="534">
        <f>AM38</f>
        <v>1</v>
      </c>
      <c r="C36" s="455" t="s">
        <v>946</v>
      </c>
      <c r="D36" s="365"/>
      <c r="E36" s="365"/>
      <c r="F36" s="353" t="s">
        <v>1839</v>
      </c>
      <c r="G36" s="353"/>
      <c r="H36" s="353"/>
      <c r="I36" s="353"/>
      <c r="J36" s="353"/>
      <c r="K36" s="344" t="s">
        <v>1850</v>
      </c>
      <c r="L36" s="353"/>
      <c r="M36" s="353"/>
      <c r="N36" s="353" t="s">
        <v>947</v>
      </c>
      <c r="O36" s="353">
        <f>IF(S28="","",IF(AA28="⑥",6,IF(AA28="⑦",7,AA28)))</f>
        <v>2</v>
      </c>
      <c r="P36" s="353"/>
      <c r="Q36" s="353"/>
      <c r="R36" s="354"/>
      <c r="S36" s="344" t="s">
        <v>4</v>
      </c>
      <c r="T36" s="353"/>
      <c r="U36" s="353"/>
      <c r="V36" s="353" t="s">
        <v>947</v>
      </c>
      <c r="W36" s="353">
        <f>IF(S28="","",IF(AA32="⑥",6,IF(AA32="⑦",7,AA32)))</f>
        <v>2</v>
      </c>
      <c r="X36" s="353"/>
      <c r="Y36" s="353"/>
      <c r="Z36" s="354"/>
      <c r="AA36" s="336"/>
      <c r="AB36" s="337"/>
      <c r="AC36" s="337"/>
      <c r="AD36" s="337"/>
      <c r="AE36" s="337"/>
      <c r="AF36" s="337"/>
      <c r="AG36" s="327"/>
      <c r="AH36" s="328"/>
      <c r="AI36" s="419">
        <f>IF(COUNTIF(AJ28:AL42,1)=2,"直接対決","")</f>
      </c>
      <c r="AJ36" s="505">
        <f>COUNTIF(K36:AH37,"⑤")</f>
        <v>2</v>
      </c>
      <c r="AK36" s="505"/>
      <c r="AL36" s="505"/>
      <c r="AM36" s="516">
        <f>IF(S28="","",2-AJ36)</f>
        <v>0</v>
      </c>
      <c r="AN36" s="516"/>
      <c r="AO36" s="516"/>
      <c r="AP36" s="517"/>
      <c r="AQ36" s="177"/>
      <c r="AR36" s="534">
        <f>CC56</f>
        <v>1</v>
      </c>
      <c r="AS36" s="455" t="s">
        <v>946</v>
      </c>
      <c r="AT36" s="365"/>
      <c r="AU36" s="365"/>
      <c r="AV36" s="365" t="s">
        <v>1733</v>
      </c>
      <c r="AW36" s="365"/>
      <c r="AX36" s="365"/>
      <c r="AY36" s="365"/>
      <c r="AZ36" s="365"/>
      <c r="BA36" s="359">
        <f>IF(BI28="","",IF(AND(BU28=6,BQ28&lt;&gt;"⑦"),"⑥",IF(BU28=7,"⑦",BU28)))</f>
        <v>1</v>
      </c>
      <c r="BB36" s="365"/>
      <c r="BC36" s="365"/>
      <c r="BD36" s="365" t="s">
        <v>947</v>
      </c>
      <c r="BE36" s="365">
        <v>5</v>
      </c>
      <c r="BF36" s="365"/>
      <c r="BG36" s="365"/>
      <c r="BH36" s="366"/>
      <c r="BI36" s="359" t="s">
        <v>1854</v>
      </c>
      <c r="BJ36" s="365"/>
      <c r="BK36" s="365"/>
      <c r="BL36" s="365" t="s">
        <v>947</v>
      </c>
      <c r="BM36" s="365">
        <f>IF(BI28="","",IF(BQ32="⑥",6,IF(BQ32="⑦",7,BQ32)))</f>
        <v>3</v>
      </c>
      <c r="BN36" s="365"/>
      <c r="BO36" s="365"/>
      <c r="BP36" s="366"/>
      <c r="BQ36" s="617"/>
      <c r="BR36" s="618"/>
      <c r="BS36" s="618"/>
      <c r="BT36" s="618"/>
      <c r="BU36" s="618"/>
      <c r="BV36" s="618"/>
      <c r="BW36" s="514"/>
      <c r="BX36" s="640"/>
      <c r="BY36" s="510">
        <f>IF(COUNTIF(BZ28:CB42,1)=2,"直接対決","")</f>
      </c>
      <c r="BZ36" s="526">
        <f>COUNTIF(BA36:BX37,"⑤")</f>
        <v>1</v>
      </c>
      <c r="CA36" s="526"/>
      <c r="CB36" s="526"/>
      <c r="CC36" s="522">
        <f>IF(BI28="","",2-BZ36)</f>
        <v>1</v>
      </c>
      <c r="CD36" s="522"/>
      <c r="CE36" s="522"/>
      <c r="CF36" s="523"/>
    </row>
    <row r="37" spans="1:84" ht="7.5" customHeight="1">
      <c r="A37" s="13"/>
      <c r="B37" s="534"/>
      <c r="C37" s="356"/>
      <c r="D37" s="367"/>
      <c r="E37" s="367"/>
      <c r="F37" s="357"/>
      <c r="G37" s="357"/>
      <c r="H37" s="357"/>
      <c r="I37" s="357"/>
      <c r="J37" s="357"/>
      <c r="K37" s="345"/>
      <c r="L37" s="357"/>
      <c r="M37" s="357"/>
      <c r="N37" s="357"/>
      <c r="O37" s="357"/>
      <c r="P37" s="357"/>
      <c r="Q37" s="357"/>
      <c r="R37" s="355"/>
      <c r="S37" s="345"/>
      <c r="T37" s="357"/>
      <c r="U37" s="357"/>
      <c r="V37" s="357"/>
      <c r="W37" s="357"/>
      <c r="X37" s="357"/>
      <c r="Y37" s="357"/>
      <c r="Z37" s="355"/>
      <c r="AA37" s="326"/>
      <c r="AB37" s="327"/>
      <c r="AC37" s="327"/>
      <c r="AD37" s="327"/>
      <c r="AE37" s="327"/>
      <c r="AF37" s="327"/>
      <c r="AG37" s="327"/>
      <c r="AH37" s="328"/>
      <c r="AI37" s="420"/>
      <c r="AJ37" s="506"/>
      <c r="AK37" s="506"/>
      <c r="AL37" s="506"/>
      <c r="AM37" s="518"/>
      <c r="AN37" s="518"/>
      <c r="AO37" s="518"/>
      <c r="AP37" s="519"/>
      <c r="AQ37" s="177"/>
      <c r="AR37" s="534"/>
      <c r="AS37" s="356"/>
      <c r="AT37" s="367"/>
      <c r="AU37" s="367"/>
      <c r="AV37" s="367"/>
      <c r="AW37" s="367"/>
      <c r="AX37" s="367"/>
      <c r="AY37" s="367"/>
      <c r="AZ37" s="367"/>
      <c r="BA37" s="363"/>
      <c r="BB37" s="367"/>
      <c r="BC37" s="367"/>
      <c r="BD37" s="367"/>
      <c r="BE37" s="367"/>
      <c r="BF37" s="367"/>
      <c r="BG37" s="367"/>
      <c r="BH37" s="368"/>
      <c r="BI37" s="363"/>
      <c r="BJ37" s="367"/>
      <c r="BK37" s="367"/>
      <c r="BL37" s="367"/>
      <c r="BM37" s="367"/>
      <c r="BN37" s="367"/>
      <c r="BO37" s="367"/>
      <c r="BP37" s="368"/>
      <c r="BQ37" s="620"/>
      <c r="BR37" s="514"/>
      <c r="BS37" s="514"/>
      <c r="BT37" s="514"/>
      <c r="BU37" s="514"/>
      <c r="BV37" s="514"/>
      <c r="BW37" s="514"/>
      <c r="BX37" s="640"/>
      <c r="BY37" s="511"/>
      <c r="BZ37" s="527"/>
      <c r="CA37" s="527"/>
      <c r="CB37" s="527"/>
      <c r="CC37" s="524"/>
      <c r="CD37" s="524"/>
      <c r="CE37" s="524"/>
      <c r="CF37" s="525"/>
    </row>
    <row r="38" spans="1:84" ht="14.25" customHeight="1" thickBot="1">
      <c r="A38" s="13"/>
      <c r="B38" s="13"/>
      <c r="C38" s="356" t="s">
        <v>948</v>
      </c>
      <c r="D38" s="367"/>
      <c r="E38" s="367"/>
      <c r="F38" s="357" t="s">
        <v>822</v>
      </c>
      <c r="G38" s="357"/>
      <c r="H38" s="357"/>
      <c r="I38" s="357"/>
      <c r="J38" s="357"/>
      <c r="K38" s="345"/>
      <c r="L38" s="357"/>
      <c r="M38" s="357"/>
      <c r="N38" s="357"/>
      <c r="O38" s="361"/>
      <c r="P38" s="361"/>
      <c r="Q38" s="361"/>
      <c r="R38" s="362"/>
      <c r="S38" s="345"/>
      <c r="T38" s="357"/>
      <c r="U38" s="357"/>
      <c r="V38" s="357"/>
      <c r="W38" s="357"/>
      <c r="X38" s="357"/>
      <c r="Y38" s="357"/>
      <c r="Z38" s="355"/>
      <c r="AA38" s="326"/>
      <c r="AB38" s="327"/>
      <c r="AC38" s="327"/>
      <c r="AD38" s="327"/>
      <c r="AE38" s="327"/>
      <c r="AF38" s="327"/>
      <c r="AG38" s="327"/>
      <c r="AH38" s="328"/>
      <c r="AI38" s="529">
        <f>IF(OR(COUNTIF(AJ28:AL38,2)=3,COUNTIF(AJ28:AL38,1)=3),(S39+K39)/(K39+W36+O36+S39),"")</f>
      </c>
      <c r="AJ38" s="507"/>
      <c r="AK38" s="507"/>
      <c r="AL38" s="507"/>
      <c r="AM38" s="501">
        <f>IF(AI38&lt;&gt;"",RANK(AI38,AI30:AI38),RANK(AJ36,AJ28:AL38))</f>
        <v>1</v>
      </c>
      <c r="AN38" s="501"/>
      <c r="AO38" s="501"/>
      <c r="AP38" s="502"/>
      <c r="AQ38" s="178"/>
      <c r="AR38" s="13"/>
      <c r="AS38" s="356" t="s">
        <v>948</v>
      </c>
      <c r="AT38" s="367"/>
      <c r="AU38" s="367"/>
      <c r="AV38" s="367" t="s">
        <v>1735</v>
      </c>
      <c r="AW38" s="367"/>
      <c r="AX38" s="367"/>
      <c r="AY38" s="367"/>
      <c r="AZ38" s="367"/>
      <c r="BA38" s="363"/>
      <c r="BB38" s="367"/>
      <c r="BC38" s="367"/>
      <c r="BD38" s="367"/>
      <c r="BE38" s="364"/>
      <c r="BF38" s="364"/>
      <c r="BG38" s="364"/>
      <c r="BH38" s="358"/>
      <c r="BI38" s="363"/>
      <c r="BJ38" s="367"/>
      <c r="BK38" s="367"/>
      <c r="BL38" s="367"/>
      <c r="BM38" s="367"/>
      <c r="BN38" s="367"/>
      <c r="BO38" s="367"/>
      <c r="BP38" s="368"/>
      <c r="BQ38" s="620"/>
      <c r="BR38" s="514"/>
      <c r="BS38" s="514"/>
      <c r="BT38" s="514"/>
      <c r="BU38" s="514"/>
      <c r="BV38" s="514"/>
      <c r="BW38" s="514"/>
      <c r="BX38" s="640"/>
      <c r="BY38" s="512">
        <v>0.42</v>
      </c>
      <c r="BZ38" s="509"/>
      <c r="CA38" s="509"/>
      <c r="CB38" s="509"/>
      <c r="CC38" s="520">
        <f>IF(BY38&lt;&gt;"",RANK(BY38,BY30:BY38),RANK(BZ36,BZ28:CB38))</f>
        <v>3</v>
      </c>
      <c r="CD38" s="520"/>
      <c r="CE38" s="520"/>
      <c r="CF38" s="521"/>
    </row>
    <row r="39" spans="2:84" ht="3.75" customHeight="1" hidden="1">
      <c r="B39" s="13"/>
      <c r="C39" s="356"/>
      <c r="D39" s="367"/>
      <c r="E39" s="367"/>
      <c r="F39" s="202"/>
      <c r="G39" s="202"/>
      <c r="H39" s="202"/>
      <c r="I39" s="202"/>
      <c r="J39" s="202"/>
      <c r="K39" s="219" t="str">
        <f>IF(K36="⑦","7",IF(K36="⑥","6",K36))</f>
        <v>⑤</v>
      </c>
      <c r="L39" s="44"/>
      <c r="M39" s="44"/>
      <c r="N39" s="44"/>
      <c r="O39" s="44"/>
      <c r="P39" s="44"/>
      <c r="Q39" s="44"/>
      <c r="R39" s="181"/>
      <c r="S39" s="219" t="str">
        <f>IF(S36="⑦","7",IF(S36="⑥","6",S36))</f>
        <v>⑤</v>
      </c>
      <c r="T39" s="44"/>
      <c r="U39" s="44"/>
      <c r="V39" s="44"/>
      <c r="W39" s="44"/>
      <c r="X39" s="44"/>
      <c r="Y39" s="44"/>
      <c r="Z39" s="44"/>
      <c r="AA39" s="326"/>
      <c r="AB39" s="327"/>
      <c r="AC39" s="327"/>
      <c r="AD39" s="327"/>
      <c r="AE39" s="327"/>
      <c r="AF39" s="327"/>
      <c r="AG39" s="327"/>
      <c r="AH39" s="328"/>
      <c r="AI39" s="529"/>
      <c r="AJ39" s="507"/>
      <c r="AK39" s="507"/>
      <c r="AL39" s="507"/>
      <c r="AM39" s="501"/>
      <c r="AN39" s="501"/>
      <c r="AO39" s="501"/>
      <c r="AP39" s="502"/>
      <c r="AQ39" s="49"/>
      <c r="AR39" s="13"/>
      <c r="AS39" s="356"/>
      <c r="AT39" s="367"/>
      <c r="AU39" s="367"/>
      <c r="AV39" s="2"/>
      <c r="AW39" s="2"/>
      <c r="AX39" s="2"/>
      <c r="AY39" s="2"/>
      <c r="AZ39" s="2"/>
      <c r="BA39" s="33">
        <f>IF(BA36="⑦","7",IF(BA36="⑥","6",BA36))</f>
        <v>1</v>
      </c>
      <c r="BH39" s="17"/>
      <c r="BI39" s="33" t="str">
        <f>IF(BI36="⑦","7",IF(BI36="⑥","6",BI36))</f>
        <v>⑤</v>
      </c>
      <c r="BQ39" s="620"/>
      <c r="BR39" s="514"/>
      <c r="BS39" s="514"/>
      <c r="BT39" s="514"/>
      <c r="BU39" s="514"/>
      <c r="BV39" s="514"/>
      <c r="BW39" s="514"/>
      <c r="BX39" s="640"/>
      <c r="BY39" s="512"/>
      <c r="BZ39" s="509"/>
      <c r="CA39" s="509"/>
      <c r="CB39" s="509"/>
      <c r="CC39" s="520"/>
      <c r="CD39" s="520"/>
      <c r="CE39" s="520"/>
      <c r="CF39" s="521"/>
    </row>
    <row r="40" spans="3:84" ht="7.5" customHeight="1">
      <c r="C40" s="438" t="s">
        <v>1840</v>
      </c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"/>
      <c r="AQ40" s="2"/>
      <c r="AS40" s="624" t="s">
        <v>1842</v>
      </c>
      <c r="AT40" s="624"/>
      <c r="AU40" s="624"/>
      <c r="AV40" s="624"/>
      <c r="AW40" s="624"/>
      <c r="AX40" s="624"/>
      <c r="AY40" s="624"/>
      <c r="AZ40" s="624"/>
      <c r="BA40" s="624"/>
      <c r="BB40" s="624"/>
      <c r="BC40" s="624"/>
      <c r="BD40" s="624"/>
      <c r="BE40" s="624"/>
      <c r="BF40" s="624"/>
      <c r="BG40" s="624"/>
      <c r="BH40" s="624"/>
      <c r="BI40" s="624"/>
      <c r="BJ40" s="624"/>
      <c r="BK40" s="624"/>
      <c r="BL40" s="624"/>
      <c r="BM40" s="624"/>
      <c r="BN40" s="624"/>
      <c r="BO40" s="624"/>
      <c r="BP40" s="624"/>
      <c r="BQ40" s="624"/>
      <c r="BR40" s="624"/>
      <c r="BS40" s="624"/>
      <c r="BT40" s="624"/>
      <c r="BU40" s="624"/>
      <c r="BV40" s="624"/>
      <c r="BW40" s="624"/>
      <c r="BX40" s="624"/>
      <c r="BY40" s="624"/>
      <c r="BZ40" s="624"/>
      <c r="CA40" s="624"/>
      <c r="CB40" s="624"/>
      <c r="CC40" s="624"/>
      <c r="CD40" s="624"/>
      <c r="CE40" s="32"/>
      <c r="CF40" s="32"/>
    </row>
    <row r="41" spans="3:82" ht="7.5" customHeight="1" thickBot="1"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556"/>
      <c r="AK41" s="556"/>
      <c r="AL41" s="556"/>
      <c r="AM41" s="556"/>
      <c r="AN41" s="556"/>
      <c r="AO41" s="556"/>
      <c r="AP41" s="2"/>
      <c r="AQ41" s="2"/>
      <c r="AS41" s="625"/>
      <c r="AT41" s="625"/>
      <c r="AU41" s="625"/>
      <c r="AV41" s="625"/>
      <c r="AW41" s="625"/>
      <c r="AX41" s="625"/>
      <c r="AY41" s="625"/>
      <c r="AZ41" s="625"/>
      <c r="BA41" s="625"/>
      <c r="BB41" s="625"/>
      <c r="BC41" s="625"/>
      <c r="BD41" s="625"/>
      <c r="BE41" s="625"/>
      <c r="BF41" s="625"/>
      <c r="BG41" s="625"/>
      <c r="BH41" s="625"/>
      <c r="BI41" s="625"/>
      <c r="BJ41" s="625"/>
      <c r="BK41" s="625"/>
      <c r="BL41" s="625"/>
      <c r="BM41" s="625"/>
      <c r="BN41" s="625"/>
      <c r="BO41" s="625"/>
      <c r="BP41" s="625"/>
      <c r="BQ41" s="625"/>
      <c r="BR41" s="625"/>
      <c r="BS41" s="625"/>
      <c r="BT41" s="625"/>
      <c r="BU41" s="625"/>
      <c r="BV41" s="625"/>
      <c r="BW41" s="625"/>
      <c r="BX41" s="625"/>
      <c r="BY41" s="625"/>
      <c r="BZ41" s="625"/>
      <c r="CA41" s="625"/>
      <c r="CB41" s="625"/>
      <c r="CC41" s="625"/>
      <c r="CD41" s="625"/>
    </row>
    <row r="42" spans="1:84" ht="7.5" customHeight="1">
      <c r="A42" s="13"/>
      <c r="B42" s="13"/>
      <c r="C42" s="356" t="s">
        <v>953</v>
      </c>
      <c r="D42" s="367"/>
      <c r="E42" s="367"/>
      <c r="F42" s="367"/>
      <c r="G42" s="367"/>
      <c r="H42" s="367"/>
      <c r="I42" s="367"/>
      <c r="J42" s="367"/>
      <c r="K42" s="440" t="str">
        <f>F46</f>
        <v>上津慶和</v>
      </c>
      <c r="L42" s="438"/>
      <c r="M42" s="438"/>
      <c r="N42" s="438"/>
      <c r="O42" s="438"/>
      <c r="P42" s="438"/>
      <c r="Q42" s="438"/>
      <c r="R42" s="439"/>
      <c r="S42" s="363" t="str">
        <f>F50</f>
        <v>小川文雄</v>
      </c>
      <c r="T42" s="367"/>
      <c r="U42" s="367"/>
      <c r="V42" s="367"/>
      <c r="W42" s="367"/>
      <c r="X42" s="367"/>
      <c r="Y42" s="367"/>
      <c r="Z42" s="367"/>
      <c r="AA42" s="363" t="str">
        <f>F54</f>
        <v>原　和輝</v>
      </c>
      <c r="AB42" s="367"/>
      <c r="AC42" s="367"/>
      <c r="AD42" s="367"/>
      <c r="AE42" s="367"/>
      <c r="AF42" s="367"/>
      <c r="AG42" s="367"/>
      <c r="AH42" s="368"/>
      <c r="AI42" s="347">
        <f>IF(AI48&lt;&gt;"","取得","")</f>
      </c>
      <c r="AJ42" s="32"/>
      <c r="AK42" s="438" t="s">
        <v>944</v>
      </c>
      <c r="AL42" s="438"/>
      <c r="AM42" s="438"/>
      <c r="AN42" s="438"/>
      <c r="AO42" s="438"/>
      <c r="AP42" s="474"/>
      <c r="AQ42" s="52"/>
      <c r="AR42" s="13"/>
      <c r="AS42" s="437" t="s">
        <v>961</v>
      </c>
      <c r="AT42" s="438"/>
      <c r="AU42" s="438"/>
      <c r="AV42" s="438"/>
      <c r="AW42" s="438"/>
      <c r="AX42" s="438"/>
      <c r="AY42" s="438"/>
      <c r="AZ42" s="438"/>
      <c r="BA42" s="440" t="str">
        <f>AV46</f>
        <v>川合優</v>
      </c>
      <c r="BB42" s="438"/>
      <c r="BC42" s="438"/>
      <c r="BD42" s="438"/>
      <c r="BE42" s="438"/>
      <c r="BF42" s="438"/>
      <c r="BG42" s="438"/>
      <c r="BH42" s="439"/>
      <c r="BI42" s="440" t="str">
        <f>AV50</f>
        <v>小倉俊郎</v>
      </c>
      <c r="BJ42" s="438"/>
      <c r="BK42" s="438"/>
      <c r="BL42" s="438"/>
      <c r="BM42" s="438"/>
      <c r="BN42" s="438"/>
      <c r="BO42" s="438"/>
      <c r="BP42" s="438"/>
      <c r="BQ42" s="440" t="str">
        <f>AV54</f>
        <v>中村敏寛</v>
      </c>
      <c r="BR42" s="438"/>
      <c r="BS42" s="438"/>
      <c r="BT42" s="438"/>
      <c r="BU42" s="438"/>
      <c r="BV42" s="438"/>
      <c r="BW42" s="438"/>
      <c r="BX42" s="563"/>
      <c r="BY42" s="347">
        <f>IF(BY48&lt;&gt;"","取得","")</f>
      </c>
      <c r="BZ42" s="32"/>
      <c r="CA42" s="438" t="s">
        <v>944</v>
      </c>
      <c r="CB42" s="438"/>
      <c r="CC42" s="438"/>
      <c r="CD42" s="438"/>
      <c r="CE42" s="438"/>
      <c r="CF42" s="474"/>
    </row>
    <row r="43" spans="1:84" ht="7.5" customHeight="1">
      <c r="A43" s="13"/>
      <c r="C43" s="356"/>
      <c r="D43" s="367"/>
      <c r="E43" s="367"/>
      <c r="F43" s="367"/>
      <c r="G43" s="367"/>
      <c r="H43" s="367"/>
      <c r="I43" s="367"/>
      <c r="J43" s="367"/>
      <c r="K43" s="363"/>
      <c r="L43" s="367"/>
      <c r="M43" s="367"/>
      <c r="N43" s="367"/>
      <c r="O43" s="367"/>
      <c r="P43" s="367"/>
      <c r="Q43" s="367"/>
      <c r="R43" s="368"/>
      <c r="S43" s="363"/>
      <c r="T43" s="367"/>
      <c r="U43" s="367"/>
      <c r="V43" s="367"/>
      <c r="W43" s="367"/>
      <c r="X43" s="367"/>
      <c r="Y43" s="367"/>
      <c r="Z43" s="367"/>
      <c r="AA43" s="363"/>
      <c r="AB43" s="367"/>
      <c r="AC43" s="367"/>
      <c r="AD43" s="367"/>
      <c r="AE43" s="367"/>
      <c r="AF43" s="367"/>
      <c r="AG43" s="367"/>
      <c r="AH43" s="368"/>
      <c r="AI43" s="348"/>
      <c r="AK43" s="367"/>
      <c r="AL43" s="367"/>
      <c r="AM43" s="367"/>
      <c r="AN43" s="367"/>
      <c r="AO43" s="367"/>
      <c r="AP43" s="475"/>
      <c r="AQ43" s="52"/>
      <c r="AS43" s="356"/>
      <c r="AT43" s="367"/>
      <c r="AU43" s="367"/>
      <c r="AV43" s="367"/>
      <c r="AW43" s="367"/>
      <c r="AX43" s="367"/>
      <c r="AY43" s="367"/>
      <c r="AZ43" s="367"/>
      <c r="BA43" s="363"/>
      <c r="BB43" s="367"/>
      <c r="BC43" s="367"/>
      <c r="BD43" s="367"/>
      <c r="BE43" s="367"/>
      <c r="BF43" s="367"/>
      <c r="BG43" s="367"/>
      <c r="BH43" s="368"/>
      <c r="BI43" s="363"/>
      <c r="BJ43" s="367"/>
      <c r="BK43" s="367"/>
      <c r="BL43" s="367"/>
      <c r="BM43" s="367"/>
      <c r="BN43" s="367"/>
      <c r="BO43" s="367"/>
      <c r="BP43" s="367"/>
      <c r="BQ43" s="363"/>
      <c r="BR43" s="367"/>
      <c r="BS43" s="367"/>
      <c r="BT43" s="367"/>
      <c r="BU43" s="367"/>
      <c r="BV43" s="367"/>
      <c r="BW43" s="367"/>
      <c r="BX43" s="441"/>
      <c r="BY43" s="348"/>
      <c r="CA43" s="367"/>
      <c r="CB43" s="367"/>
      <c r="CC43" s="367"/>
      <c r="CD43" s="367"/>
      <c r="CE43" s="367"/>
      <c r="CF43" s="475"/>
    </row>
    <row r="44" spans="1:84" ht="7.5" customHeight="1">
      <c r="A44" s="13"/>
      <c r="C44" s="356"/>
      <c r="D44" s="367"/>
      <c r="E44" s="367"/>
      <c r="F44" s="367"/>
      <c r="G44" s="367"/>
      <c r="H44" s="367"/>
      <c r="I44" s="367"/>
      <c r="J44" s="367"/>
      <c r="K44" s="363" t="str">
        <f>F48</f>
        <v>TDC</v>
      </c>
      <c r="L44" s="367"/>
      <c r="M44" s="367"/>
      <c r="N44" s="367"/>
      <c r="O44" s="367"/>
      <c r="P44" s="367"/>
      <c r="Q44" s="367"/>
      <c r="R44" s="368"/>
      <c r="S44" s="363" t="str">
        <f>F52</f>
        <v>Mut</v>
      </c>
      <c r="T44" s="367"/>
      <c r="U44" s="367"/>
      <c r="V44" s="367"/>
      <c r="W44" s="367"/>
      <c r="X44" s="367"/>
      <c r="Y44" s="367"/>
      <c r="Z44" s="367"/>
      <c r="AA44" s="363" t="str">
        <f>F56</f>
        <v>一般</v>
      </c>
      <c r="AB44" s="367"/>
      <c r="AC44" s="367"/>
      <c r="AD44" s="367"/>
      <c r="AE44" s="367"/>
      <c r="AF44" s="367"/>
      <c r="AG44" s="367"/>
      <c r="AH44" s="368"/>
      <c r="AI44" s="348">
        <f>IF(AI48&lt;&gt;"","ゲーム率","")</f>
      </c>
      <c r="AJ44" s="367"/>
      <c r="AK44" s="367" t="s">
        <v>945</v>
      </c>
      <c r="AL44" s="367"/>
      <c r="AM44" s="367"/>
      <c r="AN44" s="367"/>
      <c r="AO44" s="367"/>
      <c r="AP44" s="475"/>
      <c r="AQ44" s="52"/>
      <c r="AS44" s="356"/>
      <c r="AT44" s="367"/>
      <c r="AU44" s="367"/>
      <c r="AV44" s="367"/>
      <c r="AW44" s="367"/>
      <c r="AX44" s="367"/>
      <c r="AY44" s="367"/>
      <c r="AZ44" s="367"/>
      <c r="BA44" s="363" t="str">
        <f>AV48</f>
        <v>Mut</v>
      </c>
      <c r="BB44" s="367"/>
      <c r="BC44" s="367"/>
      <c r="BD44" s="367"/>
      <c r="BE44" s="367"/>
      <c r="BF44" s="367"/>
      <c r="BG44" s="367"/>
      <c r="BH44" s="368"/>
      <c r="BI44" s="363" t="str">
        <f>AV52</f>
        <v>サプライズ</v>
      </c>
      <c r="BJ44" s="367"/>
      <c r="BK44" s="367"/>
      <c r="BL44" s="367"/>
      <c r="BM44" s="367"/>
      <c r="BN44" s="367"/>
      <c r="BO44" s="367"/>
      <c r="BP44" s="367"/>
      <c r="BQ44" s="363" t="str">
        <f>AV56</f>
        <v>一般Jr</v>
      </c>
      <c r="BR44" s="367"/>
      <c r="BS44" s="367"/>
      <c r="BT44" s="367"/>
      <c r="BU44" s="367"/>
      <c r="BV44" s="367"/>
      <c r="BW44" s="367"/>
      <c r="BX44" s="368"/>
      <c r="BY44" s="348">
        <f>IF(BY48&lt;&gt;"","ゲーム率","")</f>
      </c>
      <c r="BZ44" s="367"/>
      <c r="CA44" s="367" t="s">
        <v>945</v>
      </c>
      <c r="CB44" s="367"/>
      <c r="CC44" s="367"/>
      <c r="CD44" s="367"/>
      <c r="CE44" s="367"/>
      <c r="CF44" s="475"/>
    </row>
    <row r="45" spans="1:84" ht="7.5" customHeight="1">
      <c r="A45" s="13"/>
      <c r="C45" s="360"/>
      <c r="D45" s="364"/>
      <c r="E45" s="364"/>
      <c r="F45" s="364"/>
      <c r="G45" s="364"/>
      <c r="H45" s="364"/>
      <c r="I45" s="364"/>
      <c r="J45" s="364"/>
      <c r="K45" s="352"/>
      <c r="L45" s="364"/>
      <c r="M45" s="364"/>
      <c r="N45" s="364"/>
      <c r="O45" s="364"/>
      <c r="P45" s="364"/>
      <c r="Q45" s="364"/>
      <c r="R45" s="358"/>
      <c r="S45" s="352"/>
      <c r="T45" s="364"/>
      <c r="U45" s="364"/>
      <c r="V45" s="364"/>
      <c r="W45" s="364"/>
      <c r="X45" s="364"/>
      <c r="Y45" s="364"/>
      <c r="Z45" s="364"/>
      <c r="AA45" s="352"/>
      <c r="AB45" s="364"/>
      <c r="AC45" s="364"/>
      <c r="AD45" s="364"/>
      <c r="AE45" s="364"/>
      <c r="AF45" s="364"/>
      <c r="AG45" s="364"/>
      <c r="AH45" s="358"/>
      <c r="AI45" s="341"/>
      <c r="AJ45" s="364"/>
      <c r="AK45" s="364"/>
      <c r="AL45" s="364"/>
      <c r="AM45" s="364"/>
      <c r="AN45" s="364"/>
      <c r="AO45" s="364"/>
      <c r="AP45" s="489"/>
      <c r="AQ45" s="52"/>
      <c r="AS45" s="360"/>
      <c r="AT45" s="364"/>
      <c r="AU45" s="364"/>
      <c r="AV45" s="364"/>
      <c r="AW45" s="364"/>
      <c r="AX45" s="364"/>
      <c r="AY45" s="364"/>
      <c r="AZ45" s="364"/>
      <c r="BA45" s="352"/>
      <c r="BB45" s="364"/>
      <c r="BC45" s="364"/>
      <c r="BD45" s="364"/>
      <c r="BE45" s="364"/>
      <c r="BF45" s="364"/>
      <c r="BG45" s="364"/>
      <c r="BH45" s="358"/>
      <c r="BI45" s="352"/>
      <c r="BJ45" s="364"/>
      <c r="BK45" s="364"/>
      <c r="BL45" s="364"/>
      <c r="BM45" s="364"/>
      <c r="BN45" s="364"/>
      <c r="BO45" s="364"/>
      <c r="BP45" s="364"/>
      <c r="BQ45" s="352"/>
      <c r="BR45" s="364"/>
      <c r="BS45" s="364"/>
      <c r="BT45" s="364"/>
      <c r="BU45" s="364"/>
      <c r="BV45" s="364"/>
      <c r="BW45" s="364"/>
      <c r="BX45" s="358"/>
      <c r="BY45" s="341"/>
      <c r="BZ45" s="364"/>
      <c r="CA45" s="364"/>
      <c r="CB45" s="364"/>
      <c r="CC45" s="364"/>
      <c r="CD45" s="364"/>
      <c r="CE45" s="364"/>
      <c r="CF45" s="489"/>
    </row>
    <row r="46" spans="1:86" s="2" customFormat="1" ht="7.5" customHeight="1">
      <c r="A46" s="48"/>
      <c r="B46" s="534">
        <f>AM48</f>
        <v>2</v>
      </c>
      <c r="C46" s="455" t="s">
        <v>1824</v>
      </c>
      <c r="D46" s="365"/>
      <c r="E46" s="365"/>
      <c r="F46" s="365" t="str">
        <f>IF(C46="ここに","",VLOOKUP(C46,'登録ナンバー'!$F$1:$I$600,2,0))</f>
        <v>上津慶和</v>
      </c>
      <c r="G46" s="365"/>
      <c r="H46" s="365"/>
      <c r="I46" s="365"/>
      <c r="J46" s="365"/>
      <c r="K46" s="650">
        <f>IF(S46="","丸付き数字は試合順番","")</f>
      </c>
      <c r="L46" s="651"/>
      <c r="M46" s="651"/>
      <c r="N46" s="651"/>
      <c r="O46" s="651"/>
      <c r="P46" s="651"/>
      <c r="Q46" s="651"/>
      <c r="R46" s="652"/>
      <c r="S46" s="559" t="s">
        <v>12</v>
      </c>
      <c r="T46" s="560"/>
      <c r="U46" s="560"/>
      <c r="V46" s="560" t="s">
        <v>947</v>
      </c>
      <c r="W46" s="560">
        <v>1</v>
      </c>
      <c r="X46" s="560"/>
      <c r="Y46" s="560"/>
      <c r="Z46" s="622"/>
      <c r="AA46" s="559">
        <v>4</v>
      </c>
      <c r="AB46" s="560"/>
      <c r="AC46" s="560"/>
      <c r="AD46" s="560" t="s">
        <v>947</v>
      </c>
      <c r="AE46" s="560">
        <v>5</v>
      </c>
      <c r="AF46" s="560"/>
      <c r="AG46" s="560"/>
      <c r="AH46" s="622"/>
      <c r="AI46" s="510">
        <f>IF(COUNTIF(AJ46:AL56,1)=2,"直接対決","")</f>
      </c>
      <c r="AJ46" s="526">
        <f>COUNTIF(K46:AH47,"⑤")</f>
        <v>1</v>
      </c>
      <c r="AK46" s="526"/>
      <c r="AL46" s="526"/>
      <c r="AM46" s="522">
        <f>IF(S46="","",2-AJ46)</f>
        <v>1</v>
      </c>
      <c r="AN46" s="522"/>
      <c r="AO46" s="522"/>
      <c r="AP46" s="523"/>
      <c r="AQ46" s="177"/>
      <c r="AR46" s="534" t="e">
        <f>#REF!</f>
        <v>#REF!</v>
      </c>
      <c r="AS46" s="455" t="s">
        <v>1827</v>
      </c>
      <c r="AT46" s="365"/>
      <c r="AU46" s="365"/>
      <c r="AV46" s="389" t="str">
        <f>IF(AS46="ここに","",VLOOKUP(AS46,'登録ナンバー'!$F$1:$I$600,2,0))</f>
        <v>川合優</v>
      </c>
      <c r="AW46" s="389"/>
      <c r="AX46" s="389"/>
      <c r="AY46" s="389"/>
      <c r="AZ46" s="389"/>
      <c r="BA46" s="442">
        <f>IF(BI46="","丸付き数字は試合順番","")</f>
      </c>
      <c r="BB46" s="443"/>
      <c r="BC46" s="443"/>
      <c r="BD46" s="443"/>
      <c r="BE46" s="443"/>
      <c r="BF46" s="443"/>
      <c r="BG46" s="443"/>
      <c r="BH46" s="444"/>
      <c r="BI46" s="431" t="s">
        <v>1850</v>
      </c>
      <c r="BJ46" s="429"/>
      <c r="BK46" s="429"/>
      <c r="BL46" s="429" t="s">
        <v>947</v>
      </c>
      <c r="BM46" s="429">
        <v>0</v>
      </c>
      <c r="BN46" s="429"/>
      <c r="BO46" s="429"/>
      <c r="BP46" s="433"/>
      <c r="BQ46" s="431">
        <v>3</v>
      </c>
      <c r="BR46" s="429"/>
      <c r="BS46" s="429"/>
      <c r="BT46" s="429" t="s">
        <v>947</v>
      </c>
      <c r="BU46" s="429">
        <v>5</v>
      </c>
      <c r="BV46" s="429"/>
      <c r="BW46" s="429"/>
      <c r="BX46" s="433"/>
      <c r="BY46" s="349">
        <f>IF(COUNTIF(BZ46:CB56,1)=2,"直接対決","")</f>
      </c>
      <c r="BZ46" s="486">
        <f>COUNTIF(BA46:BX47,"⑤")</f>
        <v>1</v>
      </c>
      <c r="CA46" s="486"/>
      <c r="CB46" s="486"/>
      <c r="CC46" s="464">
        <f>IF(BI46="","",2-BZ46)</f>
        <v>1</v>
      </c>
      <c r="CD46" s="464"/>
      <c r="CE46" s="464"/>
      <c r="CF46" s="465"/>
      <c r="CG46" s="3"/>
      <c r="CH46" s="3"/>
    </row>
    <row r="47" spans="1:86" s="2" customFormat="1" ht="7.5" customHeight="1">
      <c r="A47" s="48"/>
      <c r="B47" s="534"/>
      <c r="C47" s="356"/>
      <c r="D47" s="367"/>
      <c r="E47" s="367"/>
      <c r="F47" s="367"/>
      <c r="G47" s="367"/>
      <c r="H47" s="367"/>
      <c r="I47" s="367"/>
      <c r="J47" s="367"/>
      <c r="K47" s="653"/>
      <c r="L47" s="654"/>
      <c r="M47" s="654"/>
      <c r="N47" s="654"/>
      <c r="O47" s="654"/>
      <c r="P47" s="654"/>
      <c r="Q47" s="654"/>
      <c r="R47" s="655"/>
      <c r="S47" s="561"/>
      <c r="T47" s="562"/>
      <c r="U47" s="562"/>
      <c r="V47" s="562"/>
      <c r="W47" s="562"/>
      <c r="X47" s="562"/>
      <c r="Y47" s="562"/>
      <c r="Z47" s="623"/>
      <c r="AA47" s="561"/>
      <c r="AB47" s="562"/>
      <c r="AC47" s="562"/>
      <c r="AD47" s="562"/>
      <c r="AE47" s="562"/>
      <c r="AF47" s="562"/>
      <c r="AG47" s="562"/>
      <c r="AH47" s="623"/>
      <c r="AI47" s="511"/>
      <c r="AJ47" s="527"/>
      <c r="AK47" s="527"/>
      <c r="AL47" s="527"/>
      <c r="AM47" s="524"/>
      <c r="AN47" s="524"/>
      <c r="AO47" s="524"/>
      <c r="AP47" s="525"/>
      <c r="AQ47" s="177"/>
      <c r="AR47" s="534"/>
      <c r="AS47" s="356"/>
      <c r="AT47" s="367"/>
      <c r="AU47" s="367"/>
      <c r="AV47" s="383"/>
      <c r="AW47" s="383"/>
      <c r="AX47" s="383"/>
      <c r="AY47" s="383"/>
      <c r="AZ47" s="383"/>
      <c r="BA47" s="445"/>
      <c r="BB47" s="446"/>
      <c r="BC47" s="446"/>
      <c r="BD47" s="446"/>
      <c r="BE47" s="446"/>
      <c r="BF47" s="446"/>
      <c r="BG47" s="446"/>
      <c r="BH47" s="447"/>
      <c r="BI47" s="432"/>
      <c r="BJ47" s="430"/>
      <c r="BK47" s="430"/>
      <c r="BL47" s="430"/>
      <c r="BM47" s="430"/>
      <c r="BN47" s="430"/>
      <c r="BO47" s="430"/>
      <c r="BP47" s="434"/>
      <c r="BQ47" s="432"/>
      <c r="BR47" s="430"/>
      <c r="BS47" s="430"/>
      <c r="BT47" s="430"/>
      <c r="BU47" s="430"/>
      <c r="BV47" s="430"/>
      <c r="BW47" s="430"/>
      <c r="BX47" s="434"/>
      <c r="BY47" s="350"/>
      <c r="BZ47" s="487"/>
      <c r="CA47" s="487"/>
      <c r="CB47" s="487"/>
      <c r="CC47" s="466"/>
      <c r="CD47" s="466"/>
      <c r="CE47" s="466"/>
      <c r="CF47" s="467"/>
      <c r="CG47" s="3"/>
      <c r="CH47" s="3"/>
    </row>
    <row r="48" spans="1:84" ht="17.25" customHeight="1">
      <c r="A48" s="13"/>
      <c r="C48" s="356" t="s">
        <v>948</v>
      </c>
      <c r="D48" s="367"/>
      <c r="E48" s="367"/>
      <c r="F48" s="367" t="str">
        <f>IF(C46="ここに","",VLOOKUP(C46,'登録ナンバー'!$F$4:$I$484,3,0))</f>
        <v>TDC</v>
      </c>
      <c r="G48" s="367"/>
      <c r="H48" s="367"/>
      <c r="I48" s="367"/>
      <c r="J48" s="367"/>
      <c r="K48" s="653"/>
      <c r="L48" s="654"/>
      <c r="M48" s="654"/>
      <c r="N48" s="654"/>
      <c r="O48" s="654"/>
      <c r="P48" s="654"/>
      <c r="Q48" s="654"/>
      <c r="R48" s="655"/>
      <c r="S48" s="561"/>
      <c r="T48" s="562"/>
      <c r="U48" s="562"/>
      <c r="V48" s="562"/>
      <c r="W48" s="562"/>
      <c r="X48" s="562"/>
      <c r="Y48" s="562"/>
      <c r="Z48" s="623"/>
      <c r="AA48" s="561"/>
      <c r="AB48" s="562"/>
      <c r="AC48" s="562"/>
      <c r="AD48" s="562"/>
      <c r="AE48" s="562"/>
      <c r="AF48" s="562"/>
      <c r="AG48" s="562"/>
      <c r="AH48" s="623"/>
      <c r="AI48" s="512">
        <f>IF(OR(COUNTIF(AJ46:AL56,2)=3,COUNTIF(AJ46:AL56,1)=3),(S49+AA49)/(S49+AA49+W46+AE46),"")</f>
      </c>
      <c r="AJ48" s="509"/>
      <c r="AK48" s="509"/>
      <c r="AL48" s="509"/>
      <c r="AM48" s="520">
        <f>IF(AI48&lt;&gt;"",RANK(AI48,AI48:AI56),RANK(AJ46,AJ46:AL56))</f>
        <v>2</v>
      </c>
      <c r="AN48" s="520"/>
      <c r="AO48" s="520"/>
      <c r="AP48" s="521"/>
      <c r="AQ48" s="178"/>
      <c r="AS48" s="356" t="s">
        <v>948</v>
      </c>
      <c r="AT48" s="367"/>
      <c r="AU48" s="367"/>
      <c r="AV48" s="383" t="s">
        <v>781</v>
      </c>
      <c r="AW48" s="383"/>
      <c r="AX48" s="383"/>
      <c r="AY48" s="383"/>
      <c r="AZ48" s="383"/>
      <c r="BA48" s="445"/>
      <c r="BB48" s="446"/>
      <c r="BC48" s="446"/>
      <c r="BD48" s="446"/>
      <c r="BE48" s="446"/>
      <c r="BF48" s="446"/>
      <c r="BG48" s="446"/>
      <c r="BH48" s="447"/>
      <c r="BI48" s="432"/>
      <c r="BJ48" s="430"/>
      <c r="BK48" s="430"/>
      <c r="BL48" s="430"/>
      <c r="BM48" s="430"/>
      <c r="BN48" s="430"/>
      <c r="BO48" s="430"/>
      <c r="BP48" s="434"/>
      <c r="BQ48" s="432"/>
      <c r="BR48" s="430"/>
      <c r="BS48" s="430"/>
      <c r="BT48" s="430"/>
      <c r="BU48" s="430"/>
      <c r="BV48" s="430"/>
      <c r="BW48" s="430"/>
      <c r="BX48" s="434"/>
      <c r="BY48" s="351">
        <f>IF(OR(COUNTIF(BZ46:CB56,2)=3,COUNTIF(BZ46:CB56,1)=3),(BI49+BQ49)/(BI49+BQ49+BM46+BU46),"")</f>
      </c>
      <c r="BZ48" s="484"/>
      <c r="CA48" s="484"/>
      <c r="CB48" s="484"/>
      <c r="CC48" s="476">
        <f>IF(BY48&lt;&gt;"",RANK(BY48,BY48:BY56),RANK(BZ46,BZ46:CB56))</f>
        <v>2</v>
      </c>
      <c r="CD48" s="476"/>
      <c r="CE48" s="476"/>
      <c r="CF48" s="477"/>
    </row>
    <row r="49" spans="1:84" ht="3.75" customHeight="1" hidden="1">
      <c r="A49" s="13"/>
      <c r="C49" s="356"/>
      <c r="D49" s="367"/>
      <c r="E49" s="367"/>
      <c r="F49" s="2"/>
      <c r="G49" s="2"/>
      <c r="H49" s="2"/>
      <c r="I49" s="2"/>
      <c r="J49" s="2"/>
      <c r="K49" s="656"/>
      <c r="L49" s="657"/>
      <c r="M49" s="657"/>
      <c r="N49" s="657"/>
      <c r="O49" s="657"/>
      <c r="P49" s="657"/>
      <c r="Q49" s="657"/>
      <c r="R49" s="658"/>
      <c r="S49" s="19" t="str">
        <f>IF(S46="⑦","7",IF(S46="⑥","6",S46))</f>
        <v>⑤</v>
      </c>
      <c r="T49" s="20"/>
      <c r="U49" s="20"/>
      <c r="V49" s="20"/>
      <c r="W49" s="20"/>
      <c r="X49" s="20"/>
      <c r="Y49" s="20"/>
      <c r="Z49" s="20"/>
      <c r="AA49" s="19">
        <f>IF(AA46="⑦","7",IF(AA46="⑥","6",AA46))</f>
        <v>4</v>
      </c>
      <c r="AB49" s="20"/>
      <c r="AC49" s="20"/>
      <c r="AD49" s="20"/>
      <c r="AE49" s="20"/>
      <c r="AF49" s="20"/>
      <c r="AG49" s="20"/>
      <c r="AH49" s="21"/>
      <c r="AI49" s="513"/>
      <c r="AJ49" s="660"/>
      <c r="AK49" s="660"/>
      <c r="AL49" s="660"/>
      <c r="AM49" s="600"/>
      <c r="AN49" s="600"/>
      <c r="AO49" s="600"/>
      <c r="AP49" s="601"/>
      <c r="AQ49" s="178"/>
      <c r="AS49" s="356"/>
      <c r="AT49" s="367"/>
      <c r="AU49" s="367"/>
      <c r="AV49" s="205"/>
      <c r="AW49" s="205"/>
      <c r="AX49" s="205"/>
      <c r="AY49" s="205"/>
      <c r="AZ49" s="205"/>
      <c r="BA49" s="448"/>
      <c r="BB49" s="449"/>
      <c r="BC49" s="449"/>
      <c r="BD49" s="449"/>
      <c r="BE49" s="449"/>
      <c r="BF49" s="449"/>
      <c r="BG49" s="449"/>
      <c r="BH49" s="450"/>
      <c r="BI49" s="224" t="str">
        <f>IF(BI46="⑦","7",IF(BI46="⑥","6",BI46))</f>
        <v>⑤</v>
      </c>
      <c r="BJ49" s="239"/>
      <c r="BK49" s="239"/>
      <c r="BL49" s="239"/>
      <c r="BM49" s="239"/>
      <c r="BN49" s="239"/>
      <c r="BO49" s="239"/>
      <c r="BP49" s="239"/>
      <c r="BQ49" s="224">
        <f>IF(BQ46="⑦","7",IF(BQ46="⑥","6",BQ46))</f>
        <v>3</v>
      </c>
      <c r="BR49" s="239"/>
      <c r="BS49" s="239"/>
      <c r="BT49" s="239"/>
      <c r="BU49" s="239"/>
      <c r="BV49" s="239"/>
      <c r="BW49" s="239"/>
      <c r="BX49" s="240"/>
      <c r="BY49" s="342"/>
      <c r="BZ49" s="485"/>
      <c r="CA49" s="485"/>
      <c r="CB49" s="485"/>
      <c r="CC49" s="478"/>
      <c r="CD49" s="478"/>
      <c r="CE49" s="478"/>
      <c r="CF49" s="479"/>
    </row>
    <row r="50" spans="1:84" ht="7.5" customHeight="1">
      <c r="A50" s="13"/>
      <c r="B50" s="534">
        <f>AM52</f>
        <v>3</v>
      </c>
      <c r="C50" s="455" t="s">
        <v>1830</v>
      </c>
      <c r="D50" s="365"/>
      <c r="E50" s="365"/>
      <c r="F50" s="365" t="str">
        <f>IF(C50="ここに","",VLOOKUP(C50,'登録ナンバー'!$F$1:$I$600,2,0))</f>
        <v>小川文雄</v>
      </c>
      <c r="G50" s="365"/>
      <c r="H50" s="365"/>
      <c r="I50" s="365"/>
      <c r="J50" s="365"/>
      <c r="K50" s="359">
        <f>IF(S46="","",IF(AND(W46=6,S46&lt;&gt;"⑦"),"⑥",IF(W46=7,"⑦",W46)))</f>
        <v>1</v>
      </c>
      <c r="L50" s="365"/>
      <c r="M50" s="365"/>
      <c r="N50" s="365" t="s">
        <v>947</v>
      </c>
      <c r="O50" s="365">
        <v>5</v>
      </c>
      <c r="P50" s="365"/>
      <c r="Q50" s="365"/>
      <c r="R50" s="366"/>
      <c r="S50" s="538"/>
      <c r="T50" s="539"/>
      <c r="U50" s="539"/>
      <c r="V50" s="539"/>
      <c r="W50" s="539"/>
      <c r="X50" s="539"/>
      <c r="Y50" s="539"/>
      <c r="Z50" s="539"/>
      <c r="AA50" s="559">
        <v>2</v>
      </c>
      <c r="AB50" s="560"/>
      <c r="AC50" s="560"/>
      <c r="AD50" s="560" t="s">
        <v>947</v>
      </c>
      <c r="AE50" s="560">
        <v>5</v>
      </c>
      <c r="AF50" s="560"/>
      <c r="AG50" s="560"/>
      <c r="AH50" s="622"/>
      <c r="AI50" s="510">
        <f>IF(COUNTIF(AJ46:AL56,1)=2,"直接対決","")</f>
      </c>
      <c r="AJ50" s="526">
        <f>COUNTIF(K50:AH51,"⑤")</f>
        <v>0</v>
      </c>
      <c r="AK50" s="526"/>
      <c r="AL50" s="526"/>
      <c r="AM50" s="522">
        <f>IF(S46="","",2-AJ50)</f>
        <v>2</v>
      </c>
      <c r="AN50" s="522"/>
      <c r="AO50" s="522"/>
      <c r="AP50" s="523"/>
      <c r="AQ50" s="177"/>
      <c r="AR50" s="534" t="e">
        <f>#REF!</f>
        <v>#REF!</v>
      </c>
      <c r="AS50" s="455" t="s">
        <v>1822</v>
      </c>
      <c r="AT50" s="365"/>
      <c r="AU50" s="365"/>
      <c r="AV50" s="365" t="str">
        <f>IF(AS50="ここに","",VLOOKUP(AS50,'登録ナンバー'!$F$1:$I$600,2,0))</f>
        <v>小倉俊郎</v>
      </c>
      <c r="AW50" s="365"/>
      <c r="AX50" s="365"/>
      <c r="AY50" s="365"/>
      <c r="AZ50" s="365"/>
      <c r="BA50" s="359">
        <f>IF(BI46="","",IF(AND(BM46=6,BI46&lt;&gt;"⑦"),"⑥",IF(BM46=7,"⑦",BM46)))</f>
        <v>0</v>
      </c>
      <c r="BB50" s="365"/>
      <c r="BC50" s="365"/>
      <c r="BD50" s="365" t="s">
        <v>947</v>
      </c>
      <c r="BE50" s="365">
        <v>5</v>
      </c>
      <c r="BF50" s="365"/>
      <c r="BG50" s="365"/>
      <c r="BH50" s="366"/>
      <c r="BI50" s="538"/>
      <c r="BJ50" s="539"/>
      <c r="BK50" s="539"/>
      <c r="BL50" s="539"/>
      <c r="BM50" s="539"/>
      <c r="BN50" s="539"/>
      <c r="BO50" s="539"/>
      <c r="BP50" s="539"/>
      <c r="BQ50" s="559">
        <v>1</v>
      </c>
      <c r="BR50" s="560"/>
      <c r="BS50" s="560"/>
      <c r="BT50" s="560" t="s">
        <v>947</v>
      </c>
      <c r="BU50" s="560">
        <v>5</v>
      </c>
      <c r="BV50" s="560"/>
      <c r="BW50" s="560"/>
      <c r="BX50" s="622"/>
      <c r="BY50" s="510">
        <f>IF(COUNTIF(BZ46:CB56,1)=2,"直接対決","")</f>
      </c>
      <c r="BZ50" s="526">
        <f>COUNTIF(BA50:BX51,"⑤")</f>
        <v>0</v>
      </c>
      <c r="CA50" s="526"/>
      <c r="CB50" s="526"/>
      <c r="CC50" s="522">
        <f>IF(BI46="","",2-BZ50)</f>
        <v>2</v>
      </c>
      <c r="CD50" s="522"/>
      <c r="CE50" s="522"/>
      <c r="CF50" s="523"/>
    </row>
    <row r="51" spans="1:84" ht="7.5" customHeight="1">
      <c r="A51" s="13"/>
      <c r="B51" s="534"/>
      <c r="C51" s="356"/>
      <c r="D51" s="367"/>
      <c r="E51" s="367"/>
      <c r="F51" s="367"/>
      <c r="G51" s="367"/>
      <c r="H51" s="367"/>
      <c r="I51" s="367"/>
      <c r="J51" s="367"/>
      <c r="K51" s="363"/>
      <c r="L51" s="367"/>
      <c r="M51" s="367"/>
      <c r="N51" s="367"/>
      <c r="O51" s="367"/>
      <c r="P51" s="367"/>
      <c r="Q51" s="367"/>
      <c r="R51" s="368"/>
      <c r="S51" s="541"/>
      <c r="T51" s="542"/>
      <c r="U51" s="542"/>
      <c r="V51" s="542"/>
      <c r="W51" s="542"/>
      <c r="X51" s="542"/>
      <c r="Y51" s="542"/>
      <c r="Z51" s="542"/>
      <c r="AA51" s="561"/>
      <c r="AB51" s="562"/>
      <c r="AC51" s="562"/>
      <c r="AD51" s="562"/>
      <c r="AE51" s="562"/>
      <c r="AF51" s="562"/>
      <c r="AG51" s="562"/>
      <c r="AH51" s="623"/>
      <c r="AI51" s="511"/>
      <c r="AJ51" s="527"/>
      <c r="AK51" s="527"/>
      <c r="AL51" s="527"/>
      <c r="AM51" s="524"/>
      <c r="AN51" s="524"/>
      <c r="AO51" s="524"/>
      <c r="AP51" s="525"/>
      <c r="AQ51" s="177"/>
      <c r="AR51" s="534"/>
      <c r="AS51" s="356"/>
      <c r="AT51" s="367"/>
      <c r="AU51" s="367"/>
      <c r="AV51" s="367"/>
      <c r="AW51" s="367"/>
      <c r="AX51" s="367"/>
      <c r="AY51" s="367"/>
      <c r="AZ51" s="367"/>
      <c r="BA51" s="363"/>
      <c r="BB51" s="367"/>
      <c r="BC51" s="367"/>
      <c r="BD51" s="367"/>
      <c r="BE51" s="367"/>
      <c r="BF51" s="367"/>
      <c r="BG51" s="367"/>
      <c r="BH51" s="368"/>
      <c r="BI51" s="541"/>
      <c r="BJ51" s="542"/>
      <c r="BK51" s="542"/>
      <c r="BL51" s="542"/>
      <c r="BM51" s="542"/>
      <c r="BN51" s="542"/>
      <c r="BO51" s="542"/>
      <c r="BP51" s="542"/>
      <c r="BQ51" s="561"/>
      <c r="BR51" s="562"/>
      <c r="BS51" s="562"/>
      <c r="BT51" s="562"/>
      <c r="BU51" s="562"/>
      <c r="BV51" s="562"/>
      <c r="BW51" s="562"/>
      <c r="BX51" s="623"/>
      <c r="BY51" s="511"/>
      <c r="BZ51" s="527"/>
      <c r="CA51" s="527"/>
      <c r="CB51" s="527"/>
      <c r="CC51" s="524"/>
      <c r="CD51" s="524"/>
      <c r="CE51" s="524"/>
      <c r="CF51" s="525"/>
    </row>
    <row r="52" spans="1:84" ht="13.5" customHeight="1">
      <c r="A52" s="13"/>
      <c r="B52" s="13"/>
      <c r="C52" s="356" t="s">
        <v>948</v>
      </c>
      <c r="D52" s="367"/>
      <c r="E52" s="367"/>
      <c r="F52" s="367" t="s">
        <v>781</v>
      </c>
      <c r="G52" s="367"/>
      <c r="H52" s="367"/>
      <c r="I52" s="367"/>
      <c r="J52" s="367"/>
      <c r="K52" s="363"/>
      <c r="L52" s="367"/>
      <c r="M52" s="367"/>
      <c r="N52" s="367"/>
      <c r="O52" s="367"/>
      <c r="P52" s="367"/>
      <c r="Q52" s="367"/>
      <c r="R52" s="368"/>
      <c r="S52" s="541"/>
      <c r="T52" s="542"/>
      <c r="U52" s="542"/>
      <c r="V52" s="542"/>
      <c r="W52" s="542"/>
      <c r="X52" s="542"/>
      <c r="Y52" s="542"/>
      <c r="Z52" s="542"/>
      <c r="AA52" s="561"/>
      <c r="AB52" s="562"/>
      <c r="AC52" s="562"/>
      <c r="AD52" s="562"/>
      <c r="AE52" s="626"/>
      <c r="AF52" s="626"/>
      <c r="AG52" s="626"/>
      <c r="AH52" s="627"/>
      <c r="AI52" s="512">
        <f>IF(OR(COUNTIF(AJ46:AL56,2)=3,COUNTIF(AJ46:AL56,1)=3),(K53+AA53)/(K53+AA53+O50+AE50),"")</f>
      </c>
      <c r="AJ52" s="367"/>
      <c r="AK52" s="367"/>
      <c r="AL52" s="367"/>
      <c r="AM52" s="520">
        <f>IF(AI52&lt;&gt;"",RANK(AI52,AI48:AI56),RANK(AJ50,AJ46:AL56))</f>
        <v>3</v>
      </c>
      <c r="AN52" s="520"/>
      <c r="AO52" s="520"/>
      <c r="AP52" s="521"/>
      <c r="AQ52" s="178"/>
      <c r="AR52" s="13"/>
      <c r="AS52" s="356" t="s">
        <v>948</v>
      </c>
      <c r="AT52" s="367"/>
      <c r="AU52" s="367"/>
      <c r="AV52" s="367" t="str">
        <f>IF(AS50="ここに","",VLOOKUP(AS50,'登録ナンバー'!$F$4:$H$484,3,0))</f>
        <v>サプライズ</v>
      </c>
      <c r="AW52" s="367"/>
      <c r="AX52" s="367"/>
      <c r="AY52" s="367"/>
      <c r="AZ52" s="367"/>
      <c r="BA52" s="363"/>
      <c r="BB52" s="367"/>
      <c r="BC52" s="367"/>
      <c r="BD52" s="367"/>
      <c r="BE52" s="367"/>
      <c r="BF52" s="367"/>
      <c r="BG52" s="367"/>
      <c r="BH52" s="368"/>
      <c r="BI52" s="541"/>
      <c r="BJ52" s="542"/>
      <c r="BK52" s="542"/>
      <c r="BL52" s="542"/>
      <c r="BM52" s="542"/>
      <c r="BN52" s="542"/>
      <c r="BO52" s="542"/>
      <c r="BP52" s="542"/>
      <c r="BQ52" s="561"/>
      <c r="BR52" s="562"/>
      <c r="BS52" s="562"/>
      <c r="BT52" s="562"/>
      <c r="BU52" s="626"/>
      <c r="BV52" s="626"/>
      <c r="BW52" s="626"/>
      <c r="BX52" s="627"/>
      <c r="BY52" s="512">
        <f>IF(OR(COUNTIF(BZ46:CB56,2)=3,COUNTIF(BZ46:CB56,1)=3),(BA53+BQ53)/(BA53+BQ53+BE50+BU50),"")</f>
      </c>
      <c r="BZ52" s="367"/>
      <c r="CA52" s="367"/>
      <c r="CB52" s="367"/>
      <c r="CC52" s="520">
        <f>IF(BY52&lt;&gt;"",RANK(BY52,BY48:BY56),RANK(BZ50,BZ46:CB56))</f>
        <v>3</v>
      </c>
      <c r="CD52" s="520"/>
      <c r="CE52" s="520"/>
      <c r="CF52" s="521"/>
    </row>
    <row r="53" spans="1:84" ht="4.5" customHeight="1" hidden="1">
      <c r="A53" s="13"/>
      <c r="B53" s="13"/>
      <c r="C53" s="356"/>
      <c r="D53" s="367"/>
      <c r="E53" s="367"/>
      <c r="F53" s="2"/>
      <c r="G53" s="2"/>
      <c r="H53" s="2"/>
      <c r="I53" s="2"/>
      <c r="J53" s="2"/>
      <c r="K53" s="19">
        <f>IF(K50="⑦","7",IF(K50="⑥","6",K50))</f>
        <v>1</v>
      </c>
      <c r="L53" s="10"/>
      <c r="M53" s="10"/>
      <c r="N53" s="10"/>
      <c r="O53" s="10"/>
      <c r="P53" s="10"/>
      <c r="Q53" s="10"/>
      <c r="R53" s="22"/>
      <c r="S53" s="544"/>
      <c r="T53" s="545"/>
      <c r="U53" s="545"/>
      <c r="V53" s="545"/>
      <c r="W53" s="545"/>
      <c r="X53" s="545"/>
      <c r="Y53" s="545"/>
      <c r="Z53" s="545"/>
      <c r="AA53" s="19">
        <f>IF(AA50="⑦","7",IF(AA50="⑥","6",AA50))</f>
        <v>2</v>
      </c>
      <c r="AB53" s="20"/>
      <c r="AC53" s="20"/>
      <c r="AD53" s="20"/>
      <c r="AE53" s="20"/>
      <c r="AF53" s="20"/>
      <c r="AG53" s="20"/>
      <c r="AH53" s="21"/>
      <c r="AI53" s="513"/>
      <c r="AJ53" s="364"/>
      <c r="AK53" s="364"/>
      <c r="AL53" s="364"/>
      <c r="AM53" s="600"/>
      <c r="AN53" s="600"/>
      <c r="AO53" s="600"/>
      <c r="AP53" s="601"/>
      <c r="AQ53" s="178"/>
      <c r="AR53" s="13"/>
      <c r="AS53" s="356"/>
      <c r="AT53" s="367"/>
      <c r="AU53" s="367"/>
      <c r="AV53" s="2"/>
      <c r="AW53" s="2"/>
      <c r="AX53" s="2"/>
      <c r="AY53" s="2"/>
      <c r="AZ53" s="2"/>
      <c r="BA53" s="19">
        <f>IF(BA50="⑦","7",IF(BA50="⑥","6",BA50))</f>
        <v>0</v>
      </c>
      <c r="BB53" s="10"/>
      <c r="BC53" s="10"/>
      <c r="BD53" s="10"/>
      <c r="BE53" s="10"/>
      <c r="BF53" s="10"/>
      <c r="BG53" s="10"/>
      <c r="BH53" s="22"/>
      <c r="BI53" s="544"/>
      <c r="BJ53" s="545"/>
      <c r="BK53" s="545"/>
      <c r="BL53" s="545"/>
      <c r="BM53" s="545"/>
      <c r="BN53" s="545"/>
      <c r="BO53" s="545"/>
      <c r="BP53" s="545"/>
      <c r="BQ53" s="19">
        <f>IF(BQ50="⑦","7",IF(BQ50="⑥","6",BQ50))</f>
        <v>1</v>
      </c>
      <c r="BR53" s="20"/>
      <c r="BS53" s="20"/>
      <c r="BT53" s="20"/>
      <c r="BU53" s="20"/>
      <c r="BV53" s="20"/>
      <c r="BW53" s="20"/>
      <c r="BX53" s="21"/>
      <c r="BY53" s="513"/>
      <c r="BZ53" s="364"/>
      <c r="CA53" s="364"/>
      <c r="CB53" s="364"/>
      <c r="CC53" s="600"/>
      <c r="CD53" s="600"/>
      <c r="CE53" s="600"/>
      <c r="CF53" s="601"/>
    </row>
    <row r="54" spans="1:84" ht="7.5" customHeight="1">
      <c r="A54" s="13"/>
      <c r="B54" s="534">
        <f>AM56</f>
        <v>1</v>
      </c>
      <c r="C54" s="455" t="s">
        <v>946</v>
      </c>
      <c r="D54" s="365"/>
      <c r="E54" s="365"/>
      <c r="F54" s="353" t="s">
        <v>1736</v>
      </c>
      <c r="G54" s="353"/>
      <c r="H54" s="353"/>
      <c r="I54" s="353"/>
      <c r="J54" s="353"/>
      <c r="K54" s="344" t="s">
        <v>12</v>
      </c>
      <c r="L54" s="353"/>
      <c r="M54" s="353"/>
      <c r="N54" s="353" t="s">
        <v>947</v>
      </c>
      <c r="O54" s="353">
        <f>IF(S46="","",IF(AA46="⑥",6,IF(AA46="⑦",7,AA46)))</f>
        <v>4</v>
      </c>
      <c r="P54" s="353"/>
      <c r="Q54" s="353"/>
      <c r="R54" s="354"/>
      <c r="S54" s="344" t="s">
        <v>12</v>
      </c>
      <c r="T54" s="353"/>
      <c r="U54" s="353"/>
      <c r="V54" s="353" t="s">
        <v>947</v>
      </c>
      <c r="W54" s="353">
        <f>IF(S46="","",IF(AA50="⑥",6,IF(AA50="⑦",7,AA50)))</f>
        <v>2</v>
      </c>
      <c r="X54" s="353"/>
      <c r="Y54" s="353"/>
      <c r="Z54" s="354"/>
      <c r="AA54" s="336"/>
      <c r="AB54" s="337"/>
      <c r="AC54" s="337"/>
      <c r="AD54" s="337"/>
      <c r="AE54" s="337"/>
      <c r="AF54" s="337"/>
      <c r="AG54" s="327"/>
      <c r="AH54" s="328"/>
      <c r="AI54" s="419">
        <f>IF(COUNTIF(AJ46:AL60,1)=2,"直接対決","")</f>
      </c>
      <c r="AJ54" s="505">
        <f>COUNTIF(K54:AH55,"⑤")</f>
        <v>2</v>
      </c>
      <c r="AK54" s="505"/>
      <c r="AL54" s="505"/>
      <c r="AM54" s="516">
        <f>IF(S46="","",2-AJ54)</f>
        <v>0</v>
      </c>
      <c r="AN54" s="516"/>
      <c r="AO54" s="516"/>
      <c r="AP54" s="517"/>
      <c r="AQ54" s="177"/>
      <c r="AR54" s="534" t="e">
        <f>#REF!</f>
        <v>#REF!</v>
      </c>
      <c r="AS54" s="455" t="s">
        <v>946</v>
      </c>
      <c r="AT54" s="365"/>
      <c r="AU54" s="365"/>
      <c r="AV54" s="353" t="s">
        <v>1835</v>
      </c>
      <c r="AW54" s="353"/>
      <c r="AX54" s="353"/>
      <c r="AY54" s="353"/>
      <c r="AZ54" s="353"/>
      <c r="BA54" s="344" t="s">
        <v>91</v>
      </c>
      <c r="BB54" s="353"/>
      <c r="BC54" s="353"/>
      <c r="BD54" s="353" t="s">
        <v>947</v>
      </c>
      <c r="BE54" s="353">
        <f>IF(BI46="","",IF(BQ46="⑥",6,IF(BQ46="⑦",7,BQ46)))</f>
        <v>3</v>
      </c>
      <c r="BF54" s="353"/>
      <c r="BG54" s="353"/>
      <c r="BH54" s="354"/>
      <c r="BI54" s="344" t="s">
        <v>91</v>
      </c>
      <c r="BJ54" s="353"/>
      <c r="BK54" s="353"/>
      <c r="BL54" s="353" t="s">
        <v>947</v>
      </c>
      <c r="BM54" s="353">
        <f>IF(BI46="","",IF(BQ50="⑥",6,IF(BQ50="⑦",7,BQ50)))</f>
        <v>1</v>
      </c>
      <c r="BN54" s="353"/>
      <c r="BO54" s="353"/>
      <c r="BP54" s="354"/>
      <c r="BQ54" s="336"/>
      <c r="BR54" s="337"/>
      <c r="BS54" s="337"/>
      <c r="BT54" s="337"/>
      <c r="BU54" s="337"/>
      <c r="BV54" s="337"/>
      <c r="BW54" s="327"/>
      <c r="BX54" s="328"/>
      <c r="BY54" s="419"/>
      <c r="BZ54" s="505">
        <f>COUNTIF(BA54:BX55,"⑤")</f>
        <v>2</v>
      </c>
      <c r="CA54" s="505"/>
      <c r="CB54" s="505"/>
      <c r="CC54" s="516">
        <f>IF(BI46="","",2-BZ54)</f>
        <v>0</v>
      </c>
      <c r="CD54" s="516"/>
      <c r="CE54" s="516"/>
      <c r="CF54" s="517"/>
    </row>
    <row r="55" spans="1:84" ht="7.5" customHeight="1">
      <c r="A55" s="13"/>
      <c r="B55" s="534"/>
      <c r="C55" s="356"/>
      <c r="D55" s="367"/>
      <c r="E55" s="367"/>
      <c r="F55" s="357"/>
      <c r="G55" s="357"/>
      <c r="H55" s="357"/>
      <c r="I55" s="357"/>
      <c r="J55" s="357"/>
      <c r="K55" s="345"/>
      <c r="L55" s="357"/>
      <c r="M55" s="357"/>
      <c r="N55" s="357"/>
      <c r="O55" s="357"/>
      <c r="P55" s="357"/>
      <c r="Q55" s="357"/>
      <c r="R55" s="355"/>
      <c r="S55" s="345"/>
      <c r="T55" s="357"/>
      <c r="U55" s="357"/>
      <c r="V55" s="357"/>
      <c r="W55" s="357"/>
      <c r="X55" s="357"/>
      <c r="Y55" s="357"/>
      <c r="Z55" s="355"/>
      <c r="AA55" s="326"/>
      <c r="AB55" s="327"/>
      <c r="AC55" s="327"/>
      <c r="AD55" s="327"/>
      <c r="AE55" s="327"/>
      <c r="AF55" s="327"/>
      <c r="AG55" s="327"/>
      <c r="AH55" s="328"/>
      <c r="AI55" s="420"/>
      <c r="AJ55" s="506"/>
      <c r="AK55" s="506"/>
      <c r="AL55" s="506"/>
      <c r="AM55" s="518"/>
      <c r="AN55" s="518"/>
      <c r="AO55" s="518"/>
      <c r="AP55" s="519"/>
      <c r="AQ55" s="177"/>
      <c r="AR55" s="534"/>
      <c r="AS55" s="356"/>
      <c r="AT55" s="367"/>
      <c r="AU55" s="367"/>
      <c r="AV55" s="357"/>
      <c r="AW55" s="357"/>
      <c r="AX55" s="357"/>
      <c r="AY55" s="357"/>
      <c r="AZ55" s="357"/>
      <c r="BA55" s="345"/>
      <c r="BB55" s="357"/>
      <c r="BC55" s="357"/>
      <c r="BD55" s="357"/>
      <c r="BE55" s="357"/>
      <c r="BF55" s="357"/>
      <c r="BG55" s="357"/>
      <c r="BH55" s="355"/>
      <c r="BI55" s="345"/>
      <c r="BJ55" s="357"/>
      <c r="BK55" s="357"/>
      <c r="BL55" s="357"/>
      <c r="BM55" s="357"/>
      <c r="BN55" s="357"/>
      <c r="BO55" s="357"/>
      <c r="BP55" s="355"/>
      <c r="BQ55" s="326"/>
      <c r="BR55" s="327"/>
      <c r="BS55" s="327"/>
      <c r="BT55" s="327"/>
      <c r="BU55" s="327"/>
      <c r="BV55" s="327"/>
      <c r="BW55" s="327"/>
      <c r="BX55" s="328"/>
      <c r="BY55" s="420"/>
      <c r="BZ55" s="506"/>
      <c r="CA55" s="506"/>
      <c r="CB55" s="506"/>
      <c r="CC55" s="518"/>
      <c r="CD55" s="518"/>
      <c r="CE55" s="518"/>
      <c r="CF55" s="519"/>
    </row>
    <row r="56" spans="1:84" ht="14.25" customHeight="1" thickBot="1">
      <c r="A56" s="13"/>
      <c r="B56" s="13"/>
      <c r="C56" s="356" t="s">
        <v>948</v>
      </c>
      <c r="D56" s="367"/>
      <c r="E56" s="367"/>
      <c r="F56" s="357" t="s">
        <v>822</v>
      </c>
      <c r="G56" s="357"/>
      <c r="H56" s="357"/>
      <c r="I56" s="357"/>
      <c r="J56" s="357"/>
      <c r="K56" s="345"/>
      <c r="L56" s="357"/>
      <c r="M56" s="357"/>
      <c r="N56" s="357"/>
      <c r="O56" s="361"/>
      <c r="P56" s="361"/>
      <c r="Q56" s="361"/>
      <c r="R56" s="362"/>
      <c r="S56" s="345"/>
      <c r="T56" s="357"/>
      <c r="U56" s="357"/>
      <c r="V56" s="357"/>
      <c r="W56" s="357"/>
      <c r="X56" s="357"/>
      <c r="Y56" s="357"/>
      <c r="Z56" s="355"/>
      <c r="AA56" s="326"/>
      <c r="AB56" s="327"/>
      <c r="AC56" s="327"/>
      <c r="AD56" s="327"/>
      <c r="AE56" s="327"/>
      <c r="AF56" s="327"/>
      <c r="AG56" s="327"/>
      <c r="AH56" s="328"/>
      <c r="AI56" s="529">
        <f>IF(OR(COUNTIF(AJ46:AL56,2)=3,COUNTIF(AJ46:AL56,1)=3),(S57+K57)/(K57+W54+O54+S57),"")</f>
      </c>
      <c r="AJ56" s="507"/>
      <c r="AK56" s="507"/>
      <c r="AL56" s="507"/>
      <c r="AM56" s="501">
        <f>IF(AI56&lt;&gt;"",RANK(AI56,AI48:AI56),RANK(AJ54,AJ46:AL56))</f>
        <v>1</v>
      </c>
      <c r="AN56" s="501"/>
      <c r="AO56" s="501"/>
      <c r="AP56" s="502"/>
      <c r="AQ56" s="178"/>
      <c r="AR56" s="13"/>
      <c r="AS56" s="356" t="s">
        <v>948</v>
      </c>
      <c r="AT56" s="367"/>
      <c r="AU56" s="367"/>
      <c r="AV56" s="357" t="s">
        <v>1735</v>
      </c>
      <c r="AW56" s="357"/>
      <c r="AX56" s="357"/>
      <c r="AY56" s="357"/>
      <c r="AZ56" s="357"/>
      <c r="BA56" s="345"/>
      <c r="BB56" s="357"/>
      <c r="BC56" s="357"/>
      <c r="BD56" s="357"/>
      <c r="BE56" s="361"/>
      <c r="BF56" s="361"/>
      <c r="BG56" s="361"/>
      <c r="BH56" s="362"/>
      <c r="BI56" s="345"/>
      <c r="BJ56" s="357"/>
      <c r="BK56" s="357"/>
      <c r="BL56" s="357"/>
      <c r="BM56" s="357"/>
      <c r="BN56" s="357"/>
      <c r="BO56" s="357"/>
      <c r="BP56" s="355"/>
      <c r="BQ56" s="326"/>
      <c r="BR56" s="327"/>
      <c r="BS56" s="327"/>
      <c r="BT56" s="327"/>
      <c r="BU56" s="327"/>
      <c r="BV56" s="327"/>
      <c r="BW56" s="327"/>
      <c r="BX56" s="328"/>
      <c r="BY56" s="529">
        <f>IF(OR(COUNTIF(BZ46:CB56,2)=3,COUNTIF(BZ46:CB56,1)=3),(BI57+BA57)/(BA57+BM54+BE54+BI57),"")</f>
      </c>
      <c r="BZ56" s="507"/>
      <c r="CA56" s="507"/>
      <c r="CB56" s="507"/>
      <c r="CC56" s="501">
        <f>IF(BY56&lt;&gt;"",RANK(BY56,BY48:BY56),RANK(BZ54,BZ46:CB56))</f>
        <v>1</v>
      </c>
      <c r="CD56" s="501"/>
      <c r="CE56" s="501"/>
      <c r="CF56" s="502"/>
    </row>
    <row r="57" spans="2:88" ht="3.75" customHeight="1" hidden="1">
      <c r="B57" s="13"/>
      <c r="C57" s="356"/>
      <c r="D57" s="367"/>
      <c r="E57" s="367"/>
      <c r="F57" s="202"/>
      <c r="G57" s="202"/>
      <c r="H57" s="202"/>
      <c r="I57" s="202"/>
      <c r="J57" s="202"/>
      <c r="K57" s="219" t="str">
        <f>IF(K54="⑦","7",IF(K54="⑥","6",K54))</f>
        <v>⑤</v>
      </c>
      <c r="L57" s="44"/>
      <c r="M57" s="44"/>
      <c r="N57" s="44"/>
      <c r="O57" s="44"/>
      <c r="P57" s="44"/>
      <c r="Q57" s="44"/>
      <c r="R57" s="181"/>
      <c r="S57" s="219" t="str">
        <f>IF(S54="⑦","7",IF(S54="⑥","6",S54))</f>
        <v>⑤</v>
      </c>
      <c r="T57" s="44"/>
      <c r="U57" s="44"/>
      <c r="V57" s="44"/>
      <c r="W57" s="44"/>
      <c r="X57" s="44"/>
      <c r="Y57" s="44"/>
      <c r="Z57" s="44"/>
      <c r="AA57" s="326"/>
      <c r="AB57" s="327"/>
      <c r="AC57" s="327"/>
      <c r="AD57" s="327"/>
      <c r="AE57" s="327"/>
      <c r="AF57" s="327"/>
      <c r="AG57" s="327"/>
      <c r="AH57" s="328"/>
      <c r="AI57" s="529"/>
      <c r="AJ57" s="507"/>
      <c r="AK57" s="507"/>
      <c r="AL57" s="507"/>
      <c r="AM57" s="501"/>
      <c r="AN57" s="501"/>
      <c r="AO57" s="501"/>
      <c r="AP57" s="502"/>
      <c r="AQ57" s="49"/>
      <c r="AR57" s="13"/>
      <c r="AS57" s="667"/>
      <c r="AT57" s="556"/>
      <c r="AU57" s="556"/>
      <c r="AV57" s="209"/>
      <c r="AW57" s="209"/>
      <c r="AX57" s="209"/>
      <c r="AY57" s="209"/>
      <c r="AZ57" s="209"/>
      <c r="BA57" s="285" t="str">
        <f>IF(BA54="⑦","7",IF(BA54="⑥","6",BA54))</f>
        <v>⑤</v>
      </c>
      <c r="BB57" s="286"/>
      <c r="BC57" s="286"/>
      <c r="BD57" s="286"/>
      <c r="BE57" s="286"/>
      <c r="BF57" s="286"/>
      <c r="BG57" s="286"/>
      <c r="BH57" s="287"/>
      <c r="BI57" s="285" t="str">
        <f>IF(BI54="⑦","7",IF(BI54="⑥","6",BI54))</f>
        <v>⑤</v>
      </c>
      <c r="BJ57" s="286"/>
      <c r="BK57" s="286"/>
      <c r="BL57" s="286"/>
      <c r="BM57" s="286"/>
      <c r="BN57" s="286"/>
      <c r="BO57" s="286"/>
      <c r="BP57" s="286"/>
      <c r="BQ57" s="664"/>
      <c r="BR57" s="665"/>
      <c r="BS57" s="665"/>
      <c r="BT57" s="665"/>
      <c r="BU57" s="665"/>
      <c r="BV57" s="665"/>
      <c r="BW57" s="665"/>
      <c r="BX57" s="666"/>
      <c r="BY57" s="661"/>
      <c r="BZ57" s="507"/>
      <c r="CA57" s="507"/>
      <c r="CB57" s="507"/>
      <c r="CC57" s="662"/>
      <c r="CD57" s="662"/>
      <c r="CE57" s="662"/>
      <c r="CF57" s="663"/>
      <c r="CJ57" s="3" t="s">
        <v>950</v>
      </c>
    </row>
    <row r="58" spans="2:84" ht="7.5" customHeight="1">
      <c r="B58" s="32"/>
      <c r="C58" s="438" t="s">
        <v>1840</v>
      </c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"/>
      <c r="AS58" s="624" t="s">
        <v>1842</v>
      </c>
      <c r="AT58" s="624"/>
      <c r="AU58" s="624"/>
      <c r="AV58" s="624"/>
      <c r="AW58" s="624"/>
      <c r="AX58" s="624"/>
      <c r="AY58" s="624"/>
      <c r="AZ58" s="624"/>
      <c r="BA58" s="624"/>
      <c r="BB58" s="624"/>
      <c r="BC58" s="624"/>
      <c r="BD58" s="624"/>
      <c r="BE58" s="624"/>
      <c r="BF58" s="624"/>
      <c r="BG58" s="624"/>
      <c r="BH58" s="624"/>
      <c r="BI58" s="624"/>
      <c r="BJ58" s="624"/>
      <c r="BK58" s="624"/>
      <c r="BL58" s="624"/>
      <c r="BM58" s="624"/>
      <c r="BN58" s="624"/>
      <c r="BO58" s="624"/>
      <c r="BP58" s="624"/>
      <c r="BQ58" s="624"/>
      <c r="BR58" s="624"/>
      <c r="BS58" s="624"/>
      <c r="BT58" s="624"/>
      <c r="BU58" s="624"/>
      <c r="BV58" s="624"/>
      <c r="BW58" s="624"/>
      <c r="BX58" s="32"/>
      <c r="BY58" s="32"/>
      <c r="BZ58" s="32"/>
      <c r="CA58" s="32"/>
      <c r="CB58" s="32"/>
      <c r="CC58" s="32"/>
      <c r="CD58" s="32"/>
      <c r="CE58" s="32"/>
      <c r="CF58" s="32"/>
    </row>
    <row r="59" spans="3:79" ht="7.5" customHeight="1" thickBot="1"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  <c r="V59" s="556"/>
      <c r="W59" s="556"/>
      <c r="X59" s="556"/>
      <c r="Y59" s="556"/>
      <c r="Z59" s="556"/>
      <c r="AA59" s="556"/>
      <c r="AB59" s="556"/>
      <c r="AC59" s="556"/>
      <c r="AD59" s="556"/>
      <c r="AE59" s="556"/>
      <c r="AF59" s="556"/>
      <c r="AG59" s="556"/>
      <c r="AH59" s="556"/>
      <c r="AI59" s="556"/>
      <c r="AJ59" s="556"/>
      <c r="AK59" s="556"/>
      <c r="AL59" s="556"/>
      <c r="AM59" s="556"/>
      <c r="AN59" s="556"/>
      <c r="AO59" s="556"/>
      <c r="AP59" s="2"/>
      <c r="AS59" s="625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5"/>
      <c r="BE59" s="625"/>
      <c r="BF59" s="625"/>
      <c r="BG59" s="625"/>
      <c r="BH59" s="625"/>
      <c r="BI59" s="625"/>
      <c r="BJ59" s="625"/>
      <c r="BK59" s="625"/>
      <c r="BL59" s="625"/>
      <c r="BM59" s="625"/>
      <c r="BN59" s="625"/>
      <c r="BO59" s="625"/>
      <c r="BP59" s="625"/>
      <c r="BQ59" s="625"/>
      <c r="BR59" s="625"/>
      <c r="BS59" s="625"/>
      <c r="BT59" s="625"/>
      <c r="BU59" s="625"/>
      <c r="BV59" s="625"/>
      <c r="BW59" s="625"/>
      <c r="BX59" s="6"/>
      <c r="BY59" s="6"/>
      <c r="BZ59" s="6"/>
      <c r="CA59" s="6"/>
    </row>
    <row r="60" spans="1:84" ht="7.5" customHeight="1">
      <c r="A60" s="13"/>
      <c r="B60" s="13"/>
      <c r="C60" s="356" t="s">
        <v>955</v>
      </c>
      <c r="D60" s="367"/>
      <c r="E60" s="367"/>
      <c r="F60" s="367"/>
      <c r="G60" s="367"/>
      <c r="H60" s="367"/>
      <c r="I60" s="367"/>
      <c r="J60" s="367"/>
      <c r="K60" s="440" t="str">
        <f>F64</f>
        <v>田中邦明</v>
      </c>
      <c r="L60" s="438"/>
      <c r="M60" s="438"/>
      <c r="N60" s="438"/>
      <c r="O60" s="438"/>
      <c r="P60" s="438"/>
      <c r="Q60" s="438"/>
      <c r="R60" s="439"/>
      <c r="S60" s="363" t="str">
        <f>F68</f>
        <v>津曲崇志</v>
      </c>
      <c r="T60" s="367"/>
      <c r="U60" s="367"/>
      <c r="V60" s="367"/>
      <c r="W60" s="367"/>
      <c r="X60" s="367"/>
      <c r="Y60" s="367"/>
      <c r="Z60" s="367"/>
      <c r="AA60" s="440" t="str">
        <f>F72</f>
        <v>國本太郎</v>
      </c>
      <c r="AB60" s="438"/>
      <c r="AC60" s="438"/>
      <c r="AD60" s="438"/>
      <c r="AE60" s="438"/>
      <c r="AF60" s="438"/>
      <c r="AG60" s="438"/>
      <c r="AH60" s="563"/>
      <c r="AI60" s="347">
        <f>IF(AI66&lt;&gt;"","取得","")</f>
      </c>
      <c r="AJ60" s="32"/>
      <c r="AK60" s="438" t="s">
        <v>944</v>
      </c>
      <c r="AL60" s="438"/>
      <c r="AM60" s="438"/>
      <c r="AN60" s="438"/>
      <c r="AO60" s="438"/>
      <c r="AP60" s="474"/>
      <c r="AQ60" s="210"/>
      <c r="AR60" s="13"/>
      <c r="AS60" s="356" t="s">
        <v>99</v>
      </c>
      <c r="AT60" s="367"/>
      <c r="AU60" s="367"/>
      <c r="AV60" s="367"/>
      <c r="AW60" s="367"/>
      <c r="AX60" s="367"/>
      <c r="AY60" s="367"/>
      <c r="AZ60" s="367"/>
      <c r="BA60" s="440" t="str">
        <f>AV64</f>
        <v>谷口 猛</v>
      </c>
      <c r="BB60" s="438"/>
      <c r="BC60" s="438"/>
      <c r="BD60" s="438"/>
      <c r="BE60" s="438"/>
      <c r="BF60" s="438"/>
      <c r="BG60" s="438"/>
      <c r="BH60" s="439"/>
      <c r="BI60" s="363" t="str">
        <f>AV68</f>
        <v>坂下 翼</v>
      </c>
      <c r="BJ60" s="367"/>
      <c r="BK60" s="367"/>
      <c r="BL60" s="367"/>
      <c r="BM60" s="367"/>
      <c r="BN60" s="367"/>
      <c r="BO60" s="367"/>
      <c r="BP60" s="367"/>
      <c r="BQ60" s="440" t="str">
        <f>AV72</f>
        <v>阿路川智光</v>
      </c>
      <c r="BR60" s="438"/>
      <c r="BS60" s="438"/>
      <c r="BT60" s="438"/>
      <c r="BU60" s="438"/>
      <c r="BV60" s="438"/>
      <c r="BW60" s="438"/>
      <c r="BX60" s="563"/>
      <c r="BY60" s="347">
        <f>IF(BY66&lt;&gt;"","取得","")</f>
      </c>
      <c r="BZ60" s="32"/>
      <c r="CA60" s="438" t="s">
        <v>944</v>
      </c>
      <c r="CB60" s="438"/>
      <c r="CC60" s="438"/>
      <c r="CD60" s="438"/>
      <c r="CE60" s="438"/>
      <c r="CF60" s="474"/>
    </row>
    <row r="61" spans="1:84" ht="7.5" customHeight="1">
      <c r="A61" s="13"/>
      <c r="C61" s="356"/>
      <c r="D61" s="367"/>
      <c r="E61" s="367"/>
      <c r="F61" s="367"/>
      <c r="G61" s="367"/>
      <c r="H61" s="367"/>
      <c r="I61" s="367"/>
      <c r="J61" s="367"/>
      <c r="K61" s="363"/>
      <c r="L61" s="367"/>
      <c r="M61" s="367"/>
      <c r="N61" s="367"/>
      <c r="O61" s="367"/>
      <c r="P61" s="367"/>
      <c r="Q61" s="367"/>
      <c r="R61" s="368"/>
      <c r="S61" s="363"/>
      <c r="T61" s="367"/>
      <c r="U61" s="367"/>
      <c r="V61" s="367"/>
      <c r="W61" s="367"/>
      <c r="X61" s="367"/>
      <c r="Y61" s="367"/>
      <c r="Z61" s="367"/>
      <c r="AA61" s="363"/>
      <c r="AB61" s="367"/>
      <c r="AC61" s="367"/>
      <c r="AD61" s="367"/>
      <c r="AE61" s="367"/>
      <c r="AF61" s="367"/>
      <c r="AG61" s="367"/>
      <c r="AH61" s="441"/>
      <c r="AI61" s="348"/>
      <c r="AK61" s="367"/>
      <c r="AL61" s="367"/>
      <c r="AM61" s="367"/>
      <c r="AN61" s="367"/>
      <c r="AO61" s="367"/>
      <c r="AP61" s="475"/>
      <c r="AQ61" s="210"/>
      <c r="AS61" s="356"/>
      <c r="AT61" s="367"/>
      <c r="AU61" s="367"/>
      <c r="AV61" s="367"/>
      <c r="AW61" s="367"/>
      <c r="AX61" s="367"/>
      <c r="AY61" s="367"/>
      <c r="AZ61" s="367"/>
      <c r="BA61" s="363"/>
      <c r="BB61" s="367"/>
      <c r="BC61" s="367"/>
      <c r="BD61" s="367"/>
      <c r="BE61" s="367"/>
      <c r="BF61" s="367"/>
      <c r="BG61" s="367"/>
      <c r="BH61" s="368"/>
      <c r="BI61" s="363"/>
      <c r="BJ61" s="367"/>
      <c r="BK61" s="367"/>
      <c r="BL61" s="367"/>
      <c r="BM61" s="367"/>
      <c r="BN61" s="367"/>
      <c r="BO61" s="367"/>
      <c r="BP61" s="367"/>
      <c r="BQ61" s="363"/>
      <c r="BR61" s="367"/>
      <c r="BS61" s="367"/>
      <c r="BT61" s="367"/>
      <c r="BU61" s="367"/>
      <c r="BV61" s="367"/>
      <c r="BW61" s="367"/>
      <c r="BX61" s="441"/>
      <c r="BY61" s="348"/>
      <c r="CA61" s="367"/>
      <c r="CB61" s="367"/>
      <c r="CC61" s="367"/>
      <c r="CD61" s="367"/>
      <c r="CE61" s="367"/>
      <c r="CF61" s="475"/>
    </row>
    <row r="62" spans="1:84" ht="7.5" customHeight="1">
      <c r="A62" s="13"/>
      <c r="C62" s="356"/>
      <c r="D62" s="367"/>
      <c r="E62" s="367"/>
      <c r="F62" s="367"/>
      <c r="G62" s="367"/>
      <c r="H62" s="367"/>
      <c r="I62" s="367"/>
      <c r="J62" s="367"/>
      <c r="K62" s="363" t="str">
        <f>F66</f>
        <v>うさかめ</v>
      </c>
      <c r="L62" s="367"/>
      <c r="M62" s="367"/>
      <c r="N62" s="367"/>
      <c r="O62" s="367"/>
      <c r="P62" s="367"/>
      <c r="Q62" s="367"/>
      <c r="R62" s="368"/>
      <c r="S62" s="363" t="str">
        <f>F70</f>
        <v>Mut</v>
      </c>
      <c r="T62" s="367"/>
      <c r="U62" s="367"/>
      <c r="V62" s="367"/>
      <c r="W62" s="367"/>
      <c r="X62" s="367"/>
      <c r="Y62" s="367"/>
      <c r="Z62" s="367"/>
      <c r="AA62" s="363" t="str">
        <f>F74</f>
        <v>一般</v>
      </c>
      <c r="AB62" s="367"/>
      <c r="AC62" s="367"/>
      <c r="AD62" s="367"/>
      <c r="AE62" s="367"/>
      <c r="AF62" s="367"/>
      <c r="AG62" s="367"/>
      <c r="AH62" s="368"/>
      <c r="AI62" s="348">
        <f>IF(AI66&lt;&gt;"","ゲーム率","")</f>
      </c>
      <c r="AJ62" s="367"/>
      <c r="AK62" s="367" t="s">
        <v>945</v>
      </c>
      <c r="AL62" s="367"/>
      <c r="AM62" s="367"/>
      <c r="AN62" s="367"/>
      <c r="AO62" s="367"/>
      <c r="AP62" s="475"/>
      <c r="AQ62" s="210"/>
      <c r="AS62" s="356"/>
      <c r="AT62" s="367"/>
      <c r="AU62" s="367"/>
      <c r="AV62" s="367"/>
      <c r="AW62" s="367"/>
      <c r="AX62" s="367"/>
      <c r="AY62" s="367"/>
      <c r="AZ62" s="367"/>
      <c r="BA62" s="363" t="str">
        <f>AV66</f>
        <v>TDC</v>
      </c>
      <c r="BB62" s="367"/>
      <c r="BC62" s="367"/>
      <c r="BD62" s="367"/>
      <c r="BE62" s="367"/>
      <c r="BF62" s="367"/>
      <c r="BG62" s="367"/>
      <c r="BH62" s="368"/>
      <c r="BI62" s="363" t="str">
        <f>AV70</f>
        <v>一般Jr</v>
      </c>
      <c r="BJ62" s="367"/>
      <c r="BK62" s="367"/>
      <c r="BL62" s="367"/>
      <c r="BM62" s="367"/>
      <c r="BN62" s="367"/>
      <c r="BO62" s="367"/>
      <c r="BP62" s="367"/>
      <c r="BQ62" s="363" t="str">
        <f>AV74</f>
        <v>一般</v>
      </c>
      <c r="BR62" s="367"/>
      <c r="BS62" s="367"/>
      <c r="BT62" s="367"/>
      <c r="BU62" s="367"/>
      <c r="BV62" s="367"/>
      <c r="BW62" s="367"/>
      <c r="BX62" s="368"/>
      <c r="BY62" s="348">
        <f>IF(BY66&lt;&gt;"","ゲーム率","")</f>
      </c>
      <c r="BZ62" s="367"/>
      <c r="CA62" s="367" t="s">
        <v>945</v>
      </c>
      <c r="CB62" s="367"/>
      <c r="CC62" s="367"/>
      <c r="CD62" s="367"/>
      <c r="CE62" s="367"/>
      <c r="CF62" s="475"/>
    </row>
    <row r="63" spans="1:126" ht="7.5" customHeight="1">
      <c r="A63" s="13"/>
      <c r="C63" s="360"/>
      <c r="D63" s="364"/>
      <c r="E63" s="364"/>
      <c r="F63" s="364"/>
      <c r="G63" s="364"/>
      <c r="H63" s="364"/>
      <c r="I63" s="364"/>
      <c r="J63" s="364"/>
      <c r="K63" s="352"/>
      <c r="L63" s="364"/>
      <c r="M63" s="364"/>
      <c r="N63" s="364"/>
      <c r="O63" s="364"/>
      <c r="P63" s="364"/>
      <c r="Q63" s="364"/>
      <c r="R63" s="358"/>
      <c r="S63" s="352"/>
      <c r="T63" s="364"/>
      <c r="U63" s="364"/>
      <c r="V63" s="364"/>
      <c r="W63" s="364"/>
      <c r="X63" s="364"/>
      <c r="Y63" s="364"/>
      <c r="Z63" s="364"/>
      <c r="AA63" s="352"/>
      <c r="AB63" s="364"/>
      <c r="AC63" s="364"/>
      <c r="AD63" s="364"/>
      <c r="AE63" s="364"/>
      <c r="AF63" s="364"/>
      <c r="AG63" s="364"/>
      <c r="AH63" s="358"/>
      <c r="AI63" s="341"/>
      <c r="AJ63" s="364"/>
      <c r="AK63" s="364"/>
      <c r="AL63" s="364"/>
      <c r="AM63" s="364"/>
      <c r="AN63" s="364"/>
      <c r="AO63" s="364"/>
      <c r="AP63" s="489"/>
      <c r="AQ63" s="210"/>
      <c r="AS63" s="360"/>
      <c r="AT63" s="364"/>
      <c r="AU63" s="364"/>
      <c r="AV63" s="364"/>
      <c r="AW63" s="364"/>
      <c r="AX63" s="364"/>
      <c r="AY63" s="364"/>
      <c r="AZ63" s="364"/>
      <c r="BA63" s="352"/>
      <c r="BB63" s="364"/>
      <c r="BC63" s="364"/>
      <c r="BD63" s="364"/>
      <c r="BE63" s="364"/>
      <c r="BF63" s="364"/>
      <c r="BG63" s="364"/>
      <c r="BH63" s="358"/>
      <c r="BI63" s="352"/>
      <c r="BJ63" s="364"/>
      <c r="BK63" s="364"/>
      <c r="BL63" s="364"/>
      <c r="BM63" s="364"/>
      <c r="BN63" s="364"/>
      <c r="BO63" s="364"/>
      <c r="BP63" s="364"/>
      <c r="BQ63" s="352"/>
      <c r="BR63" s="364"/>
      <c r="BS63" s="364"/>
      <c r="BT63" s="364"/>
      <c r="BU63" s="364"/>
      <c r="BV63" s="364"/>
      <c r="BW63" s="364"/>
      <c r="BX63" s="358"/>
      <c r="BY63" s="341"/>
      <c r="BZ63" s="364"/>
      <c r="CA63" s="364"/>
      <c r="CB63" s="364"/>
      <c r="CC63" s="364"/>
      <c r="CD63" s="364"/>
      <c r="CE63" s="364"/>
      <c r="CF63" s="489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</row>
    <row r="64" spans="1:84" s="2" customFormat="1" ht="7.5" customHeight="1">
      <c r="A64" s="48"/>
      <c r="B64" s="534">
        <f>AM66</f>
        <v>2</v>
      </c>
      <c r="C64" s="455" t="s">
        <v>1820</v>
      </c>
      <c r="D64" s="365"/>
      <c r="E64" s="365"/>
      <c r="F64" s="389" t="str">
        <f>IF(C64="ここに","",VLOOKUP(C64,'登録ナンバー'!$F$1:$I$600,2,0))</f>
        <v>田中邦明</v>
      </c>
      <c r="G64" s="389"/>
      <c r="H64" s="389"/>
      <c r="I64" s="389"/>
      <c r="J64" s="389"/>
      <c r="K64" s="442">
        <f>IF(S64="","丸付き数字は試合順番","")</f>
      </c>
      <c r="L64" s="443"/>
      <c r="M64" s="443"/>
      <c r="N64" s="443"/>
      <c r="O64" s="443"/>
      <c r="P64" s="443"/>
      <c r="Q64" s="443"/>
      <c r="R64" s="444"/>
      <c r="S64" s="431" t="s">
        <v>1850</v>
      </c>
      <c r="T64" s="429"/>
      <c r="U64" s="429"/>
      <c r="V64" s="429" t="s">
        <v>947</v>
      </c>
      <c r="W64" s="429">
        <v>2</v>
      </c>
      <c r="X64" s="429"/>
      <c r="Y64" s="429"/>
      <c r="Z64" s="433"/>
      <c r="AA64" s="431">
        <v>4</v>
      </c>
      <c r="AB64" s="429"/>
      <c r="AC64" s="429"/>
      <c r="AD64" s="429" t="s">
        <v>947</v>
      </c>
      <c r="AE64" s="429">
        <v>5</v>
      </c>
      <c r="AF64" s="429"/>
      <c r="AG64" s="429"/>
      <c r="AH64" s="433"/>
      <c r="AI64" s="349">
        <f>IF(COUNTIF(AJ64:AL74,1)=2,"直接対決","")</f>
      </c>
      <c r="AJ64" s="486">
        <f>COUNTIF(K64:AH65,"⑤")</f>
        <v>1</v>
      </c>
      <c r="AK64" s="486"/>
      <c r="AL64" s="486"/>
      <c r="AM64" s="464">
        <f>IF(S64="","",2-AJ64)</f>
        <v>1</v>
      </c>
      <c r="AN64" s="464"/>
      <c r="AO64" s="464"/>
      <c r="AP64" s="465"/>
      <c r="AQ64" s="52"/>
      <c r="AR64" s="534">
        <f>CC84</f>
        <v>0</v>
      </c>
      <c r="AS64" s="455" t="s">
        <v>1818</v>
      </c>
      <c r="AT64" s="365"/>
      <c r="AU64" s="365"/>
      <c r="AV64" s="389" t="str">
        <f>IF(AS64="ここに","",VLOOKUP(AS64,'登録ナンバー'!$F$1:$I$600,2,0))</f>
        <v>谷口 猛</v>
      </c>
      <c r="AW64" s="389"/>
      <c r="AX64" s="389"/>
      <c r="AY64" s="389"/>
      <c r="AZ64" s="390"/>
      <c r="BA64" s="442">
        <f>IF(BI64="","丸付き数字は試合順番","")</f>
      </c>
      <c r="BB64" s="443"/>
      <c r="BC64" s="443"/>
      <c r="BD64" s="443"/>
      <c r="BE64" s="443"/>
      <c r="BF64" s="443"/>
      <c r="BG64" s="443"/>
      <c r="BH64" s="444"/>
      <c r="BI64" s="431">
        <v>4</v>
      </c>
      <c r="BJ64" s="429"/>
      <c r="BK64" s="429"/>
      <c r="BL64" s="429" t="s">
        <v>947</v>
      </c>
      <c r="BM64" s="429">
        <v>5</v>
      </c>
      <c r="BN64" s="429"/>
      <c r="BO64" s="429"/>
      <c r="BP64" s="433"/>
      <c r="BQ64" s="431" t="s">
        <v>1850</v>
      </c>
      <c r="BR64" s="429"/>
      <c r="BS64" s="429"/>
      <c r="BT64" s="429" t="s">
        <v>947</v>
      </c>
      <c r="BU64" s="429">
        <v>1</v>
      </c>
      <c r="BV64" s="429"/>
      <c r="BW64" s="429"/>
      <c r="BX64" s="433"/>
      <c r="BY64" s="349">
        <f>IF(COUNTIF(BZ64:CB74,1)=2,"直接対決","")</f>
      </c>
      <c r="BZ64" s="486">
        <f>COUNTIF(BA64:BX65,"⑤")</f>
        <v>1</v>
      </c>
      <c r="CA64" s="486"/>
      <c r="CB64" s="486"/>
      <c r="CC64" s="464">
        <f>IF(BI64="","",2-BZ64)</f>
        <v>1</v>
      </c>
      <c r="CD64" s="464"/>
      <c r="CE64" s="464"/>
      <c r="CF64" s="465"/>
    </row>
    <row r="65" spans="1:126" s="2" customFormat="1" ht="7.5" customHeight="1">
      <c r="A65" s="48"/>
      <c r="B65" s="534"/>
      <c r="C65" s="356"/>
      <c r="D65" s="367"/>
      <c r="E65" s="367"/>
      <c r="F65" s="383"/>
      <c r="G65" s="383"/>
      <c r="H65" s="383"/>
      <c r="I65" s="383"/>
      <c r="J65" s="383"/>
      <c r="K65" s="445"/>
      <c r="L65" s="446"/>
      <c r="M65" s="446"/>
      <c r="N65" s="446"/>
      <c r="O65" s="446"/>
      <c r="P65" s="446"/>
      <c r="Q65" s="446"/>
      <c r="R65" s="447"/>
      <c r="S65" s="432"/>
      <c r="T65" s="430"/>
      <c r="U65" s="430"/>
      <c r="V65" s="430"/>
      <c r="W65" s="430"/>
      <c r="X65" s="430"/>
      <c r="Y65" s="430"/>
      <c r="Z65" s="434"/>
      <c r="AA65" s="432"/>
      <c r="AB65" s="430"/>
      <c r="AC65" s="430"/>
      <c r="AD65" s="430"/>
      <c r="AE65" s="430"/>
      <c r="AF65" s="430"/>
      <c r="AG65" s="430"/>
      <c r="AH65" s="434"/>
      <c r="AI65" s="350"/>
      <c r="AJ65" s="487"/>
      <c r="AK65" s="487"/>
      <c r="AL65" s="487"/>
      <c r="AM65" s="466"/>
      <c r="AN65" s="466"/>
      <c r="AO65" s="466"/>
      <c r="AP65" s="467"/>
      <c r="AQ65" s="52"/>
      <c r="AR65" s="534"/>
      <c r="AS65" s="356"/>
      <c r="AT65" s="367"/>
      <c r="AU65" s="367"/>
      <c r="AV65" s="383"/>
      <c r="AW65" s="383"/>
      <c r="AX65" s="383"/>
      <c r="AY65" s="383"/>
      <c r="AZ65" s="384"/>
      <c r="BA65" s="445"/>
      <c r="BB65" s="446"/>
      <c r="BC65" s="446"/>
      <c r="BD65" s="446"/>
      <c r="BE65" s="446"/>
      <c r="BF65" s="446"/>
      <c r="BG65" s="446"/>
      <c r="BH65" s="447"/>
      <c r="BI65" s="432"/>
      <c r="BJ65" s="430"/>
      <c r="BK65" s="430"/>
      <c r="BL65" s="430"/>
      <c r="BM65" s="430"/>
      <c r="BN65" s="430"/>
      <c r="BO65" s="430"/>
      <c r="BP65" s="434"/>
      <c r="BQ65" s="432"/>
      <c r="BR65" s="430"/>
      <c r="BS65" s="430"/>
      <c r="BT65" s="430"/>
      <c r="BU65" s="430"/>
      <c r="BV65" s="430"/>
      <c r="BW65" s="430"/>
      <c r="BX65" s="434"/>
      <c r="BY65" s="350"/>
      <c r="BZ65" s="487"/>
      <c r="CA65" s="487"/>
      <c r="CB65" s="487"/>
      <c r="CC65" s="466"/>
      <c r="CD65" s="466"/>
      <c r="CE65" s="466"/>
      <c r="CF65" s="467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</row>
    <row r="66" spans="1:84" ht="15" customHeight="1">
      <c r="A66" s="13"/>
      <c r="C66" s="356" t="s">
        <v>948</v>
      </c>
      <c r="D66" s="367"/>
      <c r="E66" s="367"/>
      <c r="F66" s="383" t="s">
        <v>494</v>
      </c>
      <c r="G66" s="383"/>
      <c r="H66" s="383"/>
      <c r="I66" s="383"/>
      <c r="J66" s="383"/>
      <c r="K66" s="445"/>
      <c r="L66" s="446"/>
      <c r="M66" s="446"/>
      <c r="N66" s="446"/>
      <c r="O66" s="446"/>
      <c r="P66" s="446"/>
      <c r="Q66" s="446"/>
      <c r="R66" s="447"/>
      <c r="S66" s="432"/>
      <c r="T66" s="430"/>
      <c r="U66" s="430"/>
      <c r="V66" s="430"/>
      <c r="W66" s="430"/>
      <c r="X66" s="430"/>
      <c r="Y66" s="430"/>
      <c r="Z66" s="434"/>
      <c r="AA66" s="432"/>
      <c r="AB66" s="430"/>
      <c r="AC66" s="430"/>
      <c r="AD66" s="430"/>
      <c r="AE66" s="430"/>
      <c r="AF66" s="430"/>
      <c r="AG66" s="430"/>
      <c r="AH66" s="434"/>
      <c r="AI66" s="351">
        <f>IF(OR(COUNTIF(AJ64:AL74,2)=3,COUNTIF(AJ64:AL74,1)=3),(S67+AA67)/(S67+AA67+W64+AE64),"")</f>
      </c>
      <c r="AJ66" s="484"/>
      <c r="AK66" s="484"/>
      <c r="AL66" s="484"/>
      <c r="AM66" s="476">
        <f>IF(AI66&lt;&gt;"",RANK(AI66,AI66:AI74),RANK(AJ64,AJ64:AL74))</f>
        <v>2</v>
      </c>
      <c r="AN66" s="476"/>
      <c r="AO66" s="476"/>
      <c r="AP66" s="477"/>
      <c r="AQ66" s="210"/>
      <c r="AS66" s="356" t="s">
        <v>948</v>
      </c>
      <c r="AT66" s="367"/>
      <c r="AU66" s="367"/>
      <c r="AV66" s="383" t="str">
        <f>IF(AS64="ここに","",VLOOKUP(AS64,'登録ナンバー'!$F$4:$I$484,3,0))</f>
        <v>TDC</v>
      </c>
      <c r="AW66" s="383"/>
      <c r="AX66" s="383"/>
      <c r="AY66" s="383"/>
      <c r="AZ66" s="384"/>
      <c r="BA66" s="445"/>
      <c r="BB66" s="446"/>
      <c r="BC66" s="446"/>
      <c r="BD66" s="446"/>
      <c r="BE66" s="446"/>
      <c r="BF66" s="446"/>
      <c r="BG66" s="446"/>
      <c r="BH66" s="447"/>
      <c r="BI66" s="432"/>
      <c r="BJ66" s="430"/>
      <c r="BK66" s="430"/>
      <c r="BL66" s="430"/>
      <c r="BM66" s="430"/>
      <c r="BN66" s="430"/>
      <c r="BO66" s="430"/>
      <c r="BP66" s="434"/>
      <c r="BQ66" s="432"/>
      <c r="BR66" s="430"/>
      <c r="BS66" s="430"/>
      <c r="BT66" s="430"/>
      <c r="BU66" s="430"/>
      <c r="BV66" s="430"/>
      <c r="BW66" s="430"/>
      <c r="BX66" s="434"/>
      <c r="BY66" s="351">
        <f>IF(OR(COUNTIF(BZ64:CB74,2)=3,COUNTIF(BZ64:CB74,1)=3),(BI67+BQ67)/(BI67+BQ67+BM64+BU64),"")</f>
      </c>
      <c r="BZ66" s="484"/>
      <c r="CA66" s="484"/>
      <c r="CB66" s="484"/>
      <c r="CC66" s="476">
        <f>IF(BY66&lt;&gt;"",RANK(BY66,BY66:BY74),RANK(BZ64,BZ64:CB74))</f>
        <v>2</v>
      </c>
      <c r="CD66" s="476"/>
      <c r="CE66" s="476"/>
      <c r="CF66" s="477"/>
    </row>
    <row r="67" spans="1:84" ht="4.5" customHeight="1" hidden="1">
      <c r="A67" s="13"/>
      <c r="C67" s="356"/>
      <c r="D67" s="367"/>
      <c r="E67" s="367"/>
      <c r="F67" s="205"/>
      <c r="G67" s="205"/>
      <c r="H67" s="205"/>
      <c r="I67" s="205"/>
      <c r="J67" s="205"/>
      <c r="K67" s="448"/>
      <c r="L67" s="449"/>
      <c r="M67" s="449"/>
      <c r="N67" s="449"/>
      <c r="O67" s="449"/>
      <c r="P67" s="449"/>
      <c r="Q67" s="449"/>
      <c r="R67" s="450"/>
      <c r="S67" s="224" t="str">
        <f>IF(S64="⑦","7",IF(S64="⑥","6",S64))</f>
        <v>⑤</v>
      </c>
      <c r="T67" s="239"/>
      <c r="U67" s="239"/>
      <c r="V67" s="239"/>
      <c r="W67" s="239"/>
      <c r="X67" s="239"/>
      <c r="Y67" s="239"/>
      <c r="Z67" s="239"/>
      <c r="AA67" s="224">
        <f>IF(AA64="⑦","7",IF(AA64="⑥","6",AA64))</f>
        <v>4</v>
      </c>
      <c r="AB67" s="239"/>
      <c r="AC67" s="239"/>
      <c r="AD67" s="239"/>
      <c r="AE67" s="239"/>
      <c r="AF67" s="239"/>
      <c r="AG67" s="239"/>
      <c r="AH67" s="240"/>
      <c r="AI67" s="342"/>
      <c r="AJ67" s="485"/>
      <c r="AK67" s="485"/>
      <c r="AL67" s="485"/>
      <c r="AM67" s="478"/>
      <c r="AN67" s="478"/>
      <c r="AO67" s="478"/>
      <c r="AP67" s="479"/>
      <c r="AQ67" s="210"/>
      <c r="AS67" s="360"/>
      <c r="AT67" s="364"/>
      <c r="AU67" s="364"/>
      <c r="AV67" s="205"/>
      <c r="AW67" s="205"/>
      <c r="AX67" s="205"/>
      <c r="AY67" s="205"/>
      <c r="AZ67" s="205"/>
      <c r="BA67" s="448"/>
      <c r="BB67" s="449"/>
      <c r="BC67" s="449"/>
      <c r="BD67" s="449"/>
      <c r="BE67" s="449"/>
      <c r="BF67" s="449"/>
      <c r="BG67" s="449"/>
      <c r="BH67" s="450"/>
      <c r="BI67" s="224">
        <f>IF(BI64="⑦","7",IF(BI64="⑥","6",BI64))</f>
        <v>4</v>
      </c>
      <c r="BJ67" s="239"/>
      <c r="BK67" s="239"/>
      <c r="BL67" s="239"/>
      <c r="BM67" s="239"/>
      <c r="BN67" s="239"/>
      <c r="BO67" s="239"/>
      <c r="BP67" s="239"/>
      <c r="BQ67" s="224" t="str">
        <f>IF(BQ64="⑦","7",IF(BQ64="⑥","6",BQ64))</f>
        <v>⑤</v>
      </c>
      <c r="BR67" s="239"/>
      <c r="BS67" s="239"/>
      <c r="BT67" s="239"/>
      <c r="BU67" s="239"/>
      <c r="BV67" s="239"/>
      <c r="BW67" s="239"/>
      <c r="BX67" s="240"/>
      <c r="BY67" s="342"/>
      <c r="BZ67" s="485"/>
      <c r="CA67" s="485"/>
      <c r="CB67" s="485"/>
      <c r="CC67" s="478"/>
      <c r="CD67" s="478"/>
      <c r="CE67" s="478"/>
      <c r="CF67" s="479"/>
    </row>
    <row r="68" spans="1:84" ht="7.5" customHeight="1">
      <c r="A68" s="13"/>
      <c r="B68" s="534">
        <f>AM70</f>
        <v>3</v>
      </c>
      <c r="C68" s="455" t="s">
        <v>1828</v>
      </c>
      <c r="D68" s="365"/>
      <c r="E68" s="365"/>
      <c r="F68" s="639" t="str">
        <f>IF(C68="ここに","",VLOOKUP(C68,'登録ナンバー'!$F$1:$I$600,2,0))</f>
        <v>津曲崇志</v>
      </c>
      <c r="G68" s="639"/>
      <c r="H68" s="639"/>
      <c r="I68" s="639"/>
      <c r="J68" s="639"/>
      <c r="K68" s="359">
        <f>IF(S64="","",IF(AND(W64=6,S64&lt;&gt;"⑦"),"⑥",IF(W64=7,"⑦",W64)))</f>
        <v>2</v>
      </c>
      <c r="L68" s="365"/>
      <c r="M68" s="365"/>
      <c r="N68" s="365" t="s">
        <v>947</v>
      </c>
      <c r="O68" s="365">
        <v>5</v>
      </c>
      <c r="P68" s="365"/>
      <c r="Q68" s="365"/>
      <c r="R68" s="366"/>
      <c r="S68" s="538"/>
      <c r="T68" s="539"/>
      <c r="U68" s="539"/>
      <c r="V68" s="539"/>
      <c r="W68" s="539"/>
      <c r="X68" s="539"/>
      <c r="Y68" s="539"/>
      <c r="Z68" s="539"/>
      <c r="AA68" s="559">
        <v>3</v>
      </c>
      <c r="AB68" s="560"/>
      <c r="AC68" s="560"/>
      <c r="AD68" s="560" t="s">
        <v>947</v>
      </c>
      <c r="AE68" s="560">
        <v>5</v>
      </c>
      <c r="AF68" s="560"/>
      <c r="AG68" s="560"/>
      <c r="AH68" s="622"/>
      <c r="AI68" s="510">
        <f>IF(COUNTIF(AJ64:AL74,1)=2,"直接対決","")</f>
      </c>
      <c r="AJ68" s="526">
        <f>COUNTIF(K68:AH69,"⑤")</f>
        <v>0</v>
      </c>
      <c r="AK68" s="526"/>
      <c r="AL68" s="526"/>
      <c r="AM68" s="522">
        <f>IF(S64="","",2-AJ68)</f>
        <v>2</v>
      </c>
      <c r="AN68" s="522"/>
      <c r="AO68" s="522"/>
      <c r="AP68" s="523"/>
      <c r="AQ68" s="210"/>
      <c r="AR68" s="534">
        <f>CC88</f>
        <v>0</v>
      </c>
      <c r="AS68" s="455" t="s">
        <v>946</v>
      </c>
      <c r="AT68" s="365"/>
      <c r="AU68" s="365"/>
      <c r="AV68" s="353" t="s">
        <v>1852</v>
      </c>
      <c r="AW68" s="353"/>
      <c r="AX68" s="353"/>
      <c r="AY68" s="353"/>
      <c r="AZ68" s="353"/>
      <c r="BA68" s="344" t="s">
        <v>0</v>
      </c>
      <c r="BB68" s="353"/>
      <c r="BC68" s="353"/>
      <c r="BD68" s="353" t="s">
        <v>947</v>
      </c>
      <c r="BE68" s="353">
        <f>IF(BI64="","",IF(BI64="⑥",6,IF(BI64="⑦",7,BI64)))</f>
        <v>4</v>
      </c>
      <c r="BF68" s="353"/>
      <c r="BG68" s="353"/>
      <c r="BH68" s="354"/>
      <c r="BI68" s="602"/>
      <c r="BJ68" s="603"/>
      <c r="BK68" s="603"/>
      <c r="BL68" s="603"/>
      <c r="BM68" s="603"/>
      <c r="BN68" s="603"/>
      <c r="BO68" s="603"/>
      <c r="BP68" s="603"/>
      <c r="BQ68" s="402" t="s">
        <v>0</v>
      </c>
      <c r="BR68" s="403"/>
      <c r="BS68" s="403"/>
      <c r="BT68" s="403" t="s">
        <v>947</v>
      </c>
      <c r="BU68" s="403">
        <v>2</v>
      </c>
      <c r="BV68" s="403"/>
      <c r="BW68" s="403"/>
      <c r="BX68" s="611"/>
      <c r="BY68" s="419">
        <f>IF(COUNTIF(BZ64:CB74,1)=2,"直接対決","")</f>
      </c>
      <c r="BZ68" s="505">
        <f>COUNTIF(BA68:BX69,"⑤")</f>
        <v>2</v>
      </c>
      <c r="CA68" s="505"/>
      <c r="CB68" s="505"/>
      <c r="CC68" s="516">
        <f>IF(BI64="","",2-BZ68)</f>
        <v>0</v>
      </c>
      <c r="CD68" s="516"/>
      <c r="CE68" s="516"/>
      <c r="CF68" s="517"/>
    </row>
    <row r="69" spans="1:84" ht="7.5" customHeight="1">
      <c r="A69" s="13"/>
      <c r="B69" s="534"/>
      <c r="C69" s="356"/>
      <c r="D69" s="367"/>
      <c r="E69" s="367"/>
      <c r="F69" s="593"/>
      <c r="G69" s="593"/>
      <c r="H69" s="593"/>
      <c r="I69" s="593"/>
      <c r="J69" s="593"/>
      <c r="K69" s="363"/>
      <c r="L69" s="367"/>
      <c r="M69" s="367"/>
      <c r="N69" s="367"/>
      <c r="O69" s="367"/>
      <c r="P69" s="367"/>
      <c r="Q69" s="367"/>
      <c r="R69" s="368"/>
      <c r="S69" s="541"/>
      <c r="T69" s="542"/>
      <c r="U69" s="542"/>
      <c r="V69" s="542"/>
      <c r="W69" s="542"/>
      <c r="X69" s="542"/>
      <c r="Y69" s="542"/>
      <c r="Z69" s="542"/>
      <c r="AA69" s="561"/>
      <c r="AB69" s="562"/>
      <c r="AC69" s="562"/>
      <c r="AD69" s="562"/>
      <c r="AE69" s="562"/>
      <c r="AF69" s="562"/>
      <c r="AG69" s="562"/>
      <c r="AH69" s="623"/>
      <c r="AI69" s="511"/>
      <c r="AJ69" s="527"/>
      <c r="AK69" s="527"/>
      <c r="AL69" s="527"/>
      <c r="AM69" s="524"/>
      <c r="AN69" s="524"/>
      <c r="AO69" s="524"/>
      <c r="AP69" s="525"/>
      <c r="AQ69" s="210"/>
      <c r="AR69" s="534"/>
      <c r="AS69" s="356"/>
      <c r="AT69" s="367"/>
      <c r="AU69" s="367"/>
      <c r="AV69" s="357"/>
      <c r="AW69" s="357"/>
      <c r="AX69" s="357"/>
      <c r="AY69" s="357"/>
      <c r="AZ69" s="357"/>
      <c r="BA69" s="345"/>
      <c r="BB69" s="357"/>
      <c r="BC69" s="357"/>
      <c r="BD69" s="357"/>
      <c r="BE69" s="357"/>
      <c r="BF69" s="357"/>
      <c r="BG69" s="357"/>
      <c r="BH69" s="355"/>
      <c r="BI69" s="605"/>
      <c r="BJ69" s="606"/>
      <c r="BK69" s="606"/>
      <c r="BL69" s="606"/>
      <c r="BM69" s="606"/>
      <c r="BN69" s="606"/>
      <c r="BO69" s="606"/>
      <c r="BP69" s="606"/>
      <c r="BQ69" s="404"/>
      <c r="BR69" s="405"/>
      <c r="BS69" s="405"/>
      <c r="BT69" s="405"/>
      <c r="BU69" s="405"/>
      <c r="BV69" s="405"/>
      <c r="BW69" s="405"/>
      <c r="BX69" s="612"/>
      <c r="BY69" s="420"/>
      <c r="BZ69" s="506"/>
      <c r="CA69" s="506"/>
      <c r="CB69" s="506"/>
      <c r="CC69" s="518"/>
      <c r="CD69" s="518"/>
      <c r="CE69" s="518"/>
      <c r="CF69" s="519"/>
    </row>
    <row r="70" spans="1:84" ht="15" customHeight="1">
      <c r="A70" s="13"/>
      <c r="B70" s="13"/>
      <c r="C70" s="356" t="s">
        <v>948</v>
      </c>
      <c r="D70" s="367"/>
      <c r="E70" s="367"/>
      <c r="F70" s="367" t="s">
        <v>1829</v>
      </c>
      <c r="G70" s="367"/>
      <c r="H70" s="367"/>
      <c r="I70" s="367"/>
      <c r="J70" s="367"/>
      <c r="K70" s="363"/>
      <c r="L70" s="367"/>
      <c r="M70" s="367"/>
      <c r="N70" s="367"/>
      <c r="O70" s="367"/>
      <c r="P70" s="367"/>
      <c r="Q70" s="367"/>
      <c r="R70" s="368"/>
      <c r="S70" s="541"/>
      <c r="T70" s="542"/>
      <c r="U70" s="542"/>
      <c r="V70" s="542"/>
      <c r="W70" s="542"/>
      <c r="X70" s="542"/>
      <c r="Y70" s="542"/>
      <c r="Z70" s="542"/>
      <c r="AA70" s="561"/>
      <c r="AB70" s="562"/>
      <c r="AC70" s="562"/>
      <c r="AD70" s="562"/>
      <c r="AE70" s="626"/>
      <c r="AF70" s="626"/>
      <c r="AG70" s="626"/>
      <c r="AH70" s="627"/>
      <c r="AI70" s="512">
        <f>IF(OR(COUNTIF(AJ64:AL74,2)=3,COUNTIF(AJ64:AL74,1)=3),(K71+AA71)/(K71+AA71+O68+AE68),"")</f>
      </c>
      <c r="AJ70" s="367"/>
      <c r="AK70" s="367"/>
      <c r="AL70" s="367"/>
      <c r="AM70" s="520">
        <f>IF(AI70&lt;&gt;"",RANK(AI70,AI66:AI74),RANK(AJ68,AJ64:AL74))</f>
        <v>3</v>
      </c>
      <c r="AN70" s="520"/>
      <c r="AO70" s="520"/>
      <c r="AP70" s="521"/>
      <c r="AQ70" s="210"/>
      <c r="AR70" s="13"/>
      <c r="AS70" s="356" t="s">
        <v>948</v>
      </c>
      <c r="AT70" s="367"/>
      <c r="AU70" s="367"/>
      <c r="AV70" s="357" t="s">
        <v>1735</v>
      </c>
      <c r="AW70" s="357"/>
      <c r="AX70" s="357"/>
      <c r="AY70" s="357"/>
      <c r="AZ70" s="357"/>
      <c r="BA70" s="345"/>
      <c r="BB70" s="357"/>
      <c r="BC70" s="357"/>
      <c r="BD70" s="357"/>
      <c r="BE70" s="357"/>
      <c r="BF70" s="357"/>
      <c r="BG70" s="357"/>
      <c r="BH70" s="355"/>
      <c r="BI70" s="605"/>
      <c r="BJ70" s="606"/>
      <c r="BK70" s="606"/>
      <c r="BL70" s="606"/>
      <c r="BM70" s="606"/>
      <c r="BN70" s="606"/>
      <c r="BO70" s="606"/>
      <c r="BP70" s="606"/>
      <c r="BQ70" s="404"/>
      <c r="BR70" s="405"/>
      <c r="BS70" s="405"/>
      <c r="BT70" s="405"/>
      <c r="BU70" s="407"/>
      <c r="BV70" s="407"/>
      <c r="BW70" s="407"/>
      <c r="BX70" s="641"/>
      <c r="BY70" s="529">
        <f>IF(OR(COUNTIF(BZ64:CB74,2)=3,COUNTIF(BZ64:CB74,1)=3),(BA71+BQ71)/(BA71+BQ71+BE68+BU68),"")</f>
      </c>
      <c r="BZ70" s="357"/>
      <c r="CA70" s="357"/>
      <c r="CB70" s="357"/>
      <c r="CC70" s="501">
        <f>IF(BY70&lt;&gt;"",RANK(BY70,BY66:BY74),RANK(BZ68,BZ64:CB74))</f>
        <v>1</v>
      </c>
      <c r="CD70" s="501"/>
      <c r="CE70" s="501"/>
      <c r="CF70" s="502"/>
    </row>
    <row r="71" spans="1:84" ht="3.75" customHeight="1" hidden="1">
      <c r="A71" s="13"/>
      <c r="B71" s="13"/>
      <c r="C71" s="356"/>
      <c r="D71" s="367"/>
      <c r="E71" s="367"/>
      <c r="F71" s="2"/>
      <c r="G71" s="2"/>
      <c r="H71" s="2"/>
      <c r="I71" s="2"/>
      <c r="J71" s="2"/>
      <c r="K71" s="19">
        <f>IF(K68="⑦","7",IF(K68="⑥","6",K68))</f>
        <v>2</v>
      </c>
      <c r="L71" s="10"/>
      <c r="M71" s="10"/>
      <c r="N71" s="10"/>
      <c r="O71" s="10"/>
      <c r="P71" s="10"/>
      <c r="Q71" s="10"/>
      <c r="R71" s="22"/>
      <c r="S71" s="544"/>
      <c r="T71" s="545"/>
      <c r="U71" s="545"/>
      <c r="V71" s="545"/>
      <c r="W71" s="545"/>
      <c r="X71" s="545"/>
      <c r="Y71" s="545"/>
      <c r="Z71" s="545"/>
      <c r="AA71" s="19">
        <f>IF(AA68="⑦","7",IF(AA68="⑥","6",AA68))</f>
        <v>3</v>
      </c>
      <c r="AB71" s="20"/>
      <c r="AC71" s="20"/>
      <c r="AD71" s="20"/>
      <c r="AE71" s="20"/>
      <c r="AF71" s="20"/>
      <c r="AG71" s="20"/>
      <c r="AH71" s="21"/>
      <c r="AI71" s="513"/>
      <c r="AJ71" s="364"/>
      <c r="AK71" s="364"/>
      <c r="AL71" s="364"/>
      <c r="AM71" s="600"/>
      <c r="AN71" s="600"/>
      <c r="AO71" s="600"/>
      <c r="AP71" s="601"/>
      <c r="AQ71" s="210"/>
      <c r="AR71" s="13"/>
      <c r="AS71" s="356"/>
      <c r="AT71" s="367"/>
      <c r="AU71" s="367"/>
      <c r="AV71" s="202"/>
      <c r="AW71" s="202"/>
      <c r="AX71" s="202"/>
      <c r="AY71" s="202"/>
      <c r="AZ71" s="202"/>
      <c r="BA71" s="220" t="str">
        <f>IF(BA68="⑦","7",IF(BA68="⑥","6",BA68))</f>
        <v>⑤</v>
      </c>
      <c r="BB71" s="180"/>
      <c r="BC71" s="180"/>
      <c r="BD71" s="180"/>
      <c r="BE71" s="180"/>
      <c r="BF71" s="180"/>
      <c r="BG71" s="180"/>
      <c r="BH71" s="237"/>
      <c r="BI71" s="608"/>
      <c r="BJ71" s="609"/>
      <c r="BK71" s="609"/>
      <c r="BL71" s="609"/>
      <c r="BM71" s="609"/>
      <c r="BN71" s="609"/>
      <c r="BO71" s="609"/>
      <c r="BP71" s="609"/>
      <c r="BQ71" s="220" t="str">
        <f>IF(BQ68="⑦","7",IF(BQ68="⑥","6",BQ68))</f>
        <v>⑤</v>
      </c>
      <c r="BR71" s="221"/>
      <c r="BS71" s="221"/>
      <c r="BT71" s="221"/>
      <c r="BU71" s="221"/>
      <c r="BV71" s="221"/>
      <c r="BW71" s="221"/>
      <c r="BX71" s="222"/>
      <c r="BY71" s="530"/>
      <c r="BZ71" s="361"/>
      <c r="CA71" s="361"/>
      <c r="CB71" s="361"/>
      <c r="CC71" s="503"/>
      <c r="CD71" s="503"/>
      <c r="CE71" s="503"/>
      <c r="CF71" s="504"/>
    </row>
    <row r="72" spans="1:84" ht="7.5" customHeight="1">
      <c r="A72" s="13"/>
      <c r="B72" s="534">
        <f>AM74</f>
        <v>1</v>
      </c>
      <c r="C72" s="455" t="s">
        <v>946</v>
      </c>
      <c r="D72" s="365"/>
      <c r="E72" s="365"/>
      <c r="F72" s="353" t="s">
        <v>1837</v>
      </c>
      <c r="G72" s="353"/>
      <c r="H72" s="353"/>
      <c r="I72" s="353"/>
      <c r="J72" s="353"/>
      <c r="K72" s="344" t="s">
        <v>100</v>
      </c>
      <c r="L72" s="353"/>
      <c r="M72" s="353"/>
      <c r="N72" s="353" t="s">
        <v>947</v>
      </c>
      <c r="O72" s="353">
        <f>IF(S64="","",IF(AA64="⑥",6,IF(AA64="⑦",7,AA64)))</f>
        <v>4</v>
      </c>
      <c r="P72" s="353"/>
      <c r="Q72" s="353"/>
      <c r="R72" s="354"/>
      <c r="S72" s="344" t="s">
        <v>100</v>
      </c>
      <c r="T72" s="353"/>
      <c r="U72" s="353"/>
      <c r="V72" s="353" t="s">
        <v>947</v>
      </c>
      <c r="W72" s="353">
        <f>IF(S64="","",IF(AA68="⑥",6,IF(AA68="⑦",7,AA68)))</f>
        <v>3</v>
      </c>
      <c r="X72" s="353"/>
      <c r="Y72" s="353"/>
      <c r="Z72" s="354"/>
      <c r="AA72" s="336"/>
      <c r="AB72" s="337"/>
      <c r="AC72" s="337"/>
      <c r="AD72" s="337"/>
      <c r="AE72" s="337"/>
      <c r="AF72" s="337"/>
      <c r="AG72" s="327"/>
      <c r="AH72" s="328"/>
      <c r="AI72" s="419">
        <f>IF(COUNTIF(AJ64:AL78,1)=2,"直接対決","")</f>
      </c>
      <c r="AJ72" s="505">
        <f>COUNTIF(K72:AH73,"⑤")</f>
        <v>2</v>
      </c>
      <c r="AK72" s="505"/>
      <c r="AL72" s="505"/>
      <c r="AM72" s="516">
        <f>IF(S64="","",2-AJ72)</f>
        <v>0</v>
      </c>
      <c r="AN72" s="516"/>
      <c r="AO72" s="516"/>
      <c r="AP72" s="517"/>
      <c r="AQ72" s="210"/>
      <c r="AR72" s="534">
        <f>CC92</f>
        <v>0</v>
      </c>
      <c r="AS72" s="455" t="s">
        <v>946</v>
      </c>
      <c r="AT72" s="365"/>
      <c r="AU72" s="365"/>
      <c r="AV72" s="365" t="s">
        <v>1836</v>
      </c>
      <c r="AW72" s="365"/>
      <c r="AX72" s="365"/>
      <c r="AY72" s="365"/>
      <c r="AZ72" s="366"/>
      <c r="BA72" s="359">
        <f>IF(BI64="","",IF(AND(BU64=6,BQ64&lt;&gt;"⑦"),"⑥",IF(BU64=7,"⑦",BU64)))</f>
        <v>1</v>
      </c>
      <c r="BB72" s="365"/>
      <c r="BC72" s="365"/>
      <c r="BD72" s="365" t="s">
        <v>947</v>
      </c>
      <c r="BE72" s="365">
        <v>5</v>
      </c>
      <c r="BF72" s="365"/>
      <c r="BG72" s="365"/>
      <c r="BH72" s="366"/>
      <c r="BI72" s="359">
        <f>IF(BI64="","",IF(AND(BU68=6,BQ68&lt;&gt;"⑦"),"⑥",IF(BU68=7,"⑦",BU68)))</f>
        <v>2</v>
      </c>
      <c r="BJ72" s="365"/>
      <c r="BK72" s="365"/>
      <c r="BL72" s="365" t="s">
        <v>947</v>
      </c>
      <c r="BM72" s="365">
        <v>5</v>
      </c>
      <c r="BN72" s="365"/>
      <c r="BO72" s="365"/>
      <c r="BP72" s="366"/>
      <c r="BQ72" s="617"/>
      <c r="BR72" s="618"/>
      <c r="BS72" s="618"/>
      <c r="BT72" s="618"/>
      <c r="BU72" s="618"/>
      <c r="BV72" s="618"/>
      <c r="BW72" s="514"/>
      <c r="BX72" s="640"/>
      <c r="BY72" s="510">
        <f>IF(COUNTIF(BZ64:CB78,1)=2,"直接対決","")</f>
      </c>
      <c r="BZ72" s="526">
        <f>COUNTIF(BA72:BX73,"⑤")</f>
        <v>0</v>
      </c>
      <c r="CA72" s="526"/>
      <c r="CB72" s="526"/>
      <c r="CC72" s="522">
        <f>IF(BI64="","",2-BZ72)</f>
        <v>2</v>
      </c>
      <c r="CD72" s="522"/>
      <c r="CE72" s="522"/>
      <c r="CF72" s="523"/>
    </row>
    <row r="73" spans="1:84" ht="7.5" customHeight="1">
      <c r="A73" s="13"/>
      <c r="B73" s="534"/>
      <c r="C73" s="356"/>
      <c r="D73" s="367"/>
      <c r="E73" s="367"/>
      <c r="F73" s="357"/>
      <c r="G73" s="357"/>
      <c r="H73" s="357"/>
      <c r="I73" s="357"/>
      <c r="J73" s="357"/>
      <c r="K73" s="345"/>
      <c r="L73" s="357"/>
      <c r="M73" s="357"/>
      <c r="N73" s="357"/>
      <c r="O73" s="357"/>
      <c r="P73" s="357"/>
      <c r="Q73" s="357"/>
      <c r="R73" s="355"/>
      <c r="S73" s="345"/>
      <c r="T73" s="357"/>
      <c r="U73" s="357"/>
      <c r="V73" s="357"/>
      <c r="W73" s="357"/>
      <c r="X73" s="357"/>
      <c r="Y73" s="357"/>
      <c r="Z73" s="355"/>
      <c r="AA73" s="326"/>
      <c r="AB73" s="327"/>
      <c r="AC73" s="327"/>
      <c r="AD73" s="327"/>
      <c r="AE73" s="327"/>
      <c r="AF73" s="327"/>
      <c r="AG73" s="327"/>
      <c r="AH73" s="328"/>
      <c r="AI73" s="420"/>
      <c r="AJ73" s="506"/>
      <c r="AK73" s="506"/>
      <c r="AL73" s="506"/>
      <c r="AM73" s="518"/>
      <c r="AN73" s="518"/>
      <c r="AO73" s="518"/>
      <c r="AP73" s="519"/>
      <c r="AQ73" s="210"/>
      <c r="AR73" s="534"/>
      <c r="AS73" s="356"/>
      <c r="AT73" s="367"/>
      <c r="AU73" s="367"/>
      <c r="AV73" s="367"/>
      <c r="AW73" s="367"/>
      <c r="AX73" s="367"/>
      <c r="AY73" s="367"/>
      <c r="AZ73" s="368"/>
      <c r="BA73" s="363"/>
      <c r="BB73" s="367"/>
      <c r="BC73" s="367"/>
      <c r="BD73" s="367"/>
      <c r="BE73" s="367"/>
      <c r="BF73" s="367"/>
      <c r="BG73" s="367"/>
      <c r="BH73" s="368"/>
      <c r="BI73" s="363"/>
      <c r="BJ73" s="367"/>
      <c r="BK73" s="367"/>
      <c r="BL73" s="367"/>
      <c r="BM73" s="367"/>
      <c r="BN73" s="367"/>
      <c r="BO73" s="367"/>
      <c r="BP73" s="368"/>
      <c r="BQ73" s="620"/>
      <c r="BR73" s="514"/>
      <c r="BS73" s="514"/>
      <c r="BT73" s="514"/>
      <c r="BU73" s="514"/>
      <c r="BV73" s="514"/>
      <c r="BW73" s="514"/>
      <c r="BX73" s="640"/>
      <c r="BY73" s="511"/>
      <c r="BZ73" s="527"/>
      <c r="CA73" s="527"/>
      <c r="CB73" s="527"/>
      <c r="CC73" s="524"/>
      <c r="CD73" s="524"/>
      <c r="CE73" s="524"/>
      <c r="CF73" s="525"/>
    </row>
    <row r="74" spans="1:84" ht="12.75" customHeight="1" thickBot="1">
      <c r="A74" s="13"/>
      <c r="B74" s="13"/>
      <c r="C74" s="356" t="s">
        <v>948</v>
      </c>
      <c r="D74" s="367"/>
      <c r="E74" s="367"/>
      <c r="F74" s="357" t="s">
        <v>822</v>
      </c>
      <c r="G74" s="357"/>
      <c r="H74" s="357"/>
      <c r="I74" s="357"/>
      <c r="J74" s="357"/>
      <c r="K74" s="345"/>
      <c r="L74" s="357"/>
      <c r="M74" s="357"/>
      <c r="N74" s="357"/>
      <c r="O74" s="361"/>
      <c r="P74" s="361"/>
      <c r="Q74" s="361"/>
      <c r="R74" s="362"/>
      <c r="S74" s="345"/>
      <c r="T74" s="357"/>
      <c r="U74" s="357"/>
      <c r="V74" s="357"/>
      <c r="W74" s="357"/>
      <c r="X74" s="357"/>
      <c r="Y74" s="357"/>
      <c r="Z74" s="355"/>
      <c r="AA74" s="326"/>
      <c r="AB74" s="327"/>
      <c r="AC74" s="327"/>
      <c r="AD74" s="327"/>
      <c r="AE74" s="327"/>
      <c r="AF74" s="327"/>
      <c r="AG74" s="327"/>
      <c r="AH74" s="328"/>
      <c r="AI74" s="529">
        <f>IF(OR(COUNTIF(AJ64:AL74,2)=3,COUNTIF(AJ64:AL74,1)=3),(S75+K75)/(K75+W72+O72+S75),"")</f>
      </c>
      <c r="AJ74" s="507"/>
      <c r="AK74" s="507"/>
      <c r="AL74" s="507"/>
      <c r="AM74" s="501">
        <f>IF(AI74&lt;&gt;"",RANK(AI74,AI66:AI74),RANK(AJ72,AJ64:AL74))</f>
        <v>1</v>
      </c>
      <c r="AN74" s="501"/>
      <c r="AO74" s="501"/>
      <c r="AP74" s="502"/>
      <c r="AQ74" s="210"/>
      <c r="AR74" s="13"/>
      <c r="AS74" s="356" t="s">
        <v>948</v>
      </c>
      <c r="AT74" s="367"/>
      <c r="AU74" s="367"/>
      <c r="AV74" s="367" t="s">
        <v>822</v>
      </c>
      <c r="AW74" s="367"/>
      <c r="AX74" s="367"/>
      <c r="AY74" s="367"/>
      <c r="AZ74" s="368"/>
      <c r="BA74" s="363"/>
      <c r="BB74" s="367"/>
      <c r="BC74" s="367"/>
      <c r="BD74" s="367"/>
      <c r="BE74" s="364"/>
      <c r="BF74" s="364"/>
      <c r="BG74" s="364"/>
      <c r="BH74" s="358"/>
      <c r="BI74" s="363"/>
      <c r="BJ74" s="367"/>
      <c r="BK74" s="367"/>
      <c r="BL74" s="367"/>
      <c r="BM74" s="367"/>
      <c r="BN74" s="367"/>
      <c r="BO74" s="367"/>
      <c r="BP74" s="368"/>
      <c r="BQ74" s="620"/>
      <c r="BR74" s="514"/>
      <c r="BS74" s="514"/>
      <c r="BT74" s="514"/>
      <c r="BU74" s="514"/>
      <c r="BV74" s="514"/>
      <c r="BW74" s="514"/>
      <c r="BX74" s="640"/>
      <c r="BY74" s="512">
        <f>IF(OR(COUNTIF(BZ64:CB74,2)=3,COUNTIF(BZ64:CB74,1)=3),(BI75+BA75)/(BA75+BM72+BE72+BI75),"")</f>
      </c>
      <c r="BZ74" s="509"/>
      <c r="CA74" s="509"/>
      <c r="CB74" s="509"/>
      <c r="CC74" s="520">
        <f>IF(BY74&lt;&gt;"",RANK(BY74,BY66:BY74),RANK(BZ72,BZ64:CB74))</f>
        <v>3</v>
      </c>
      <c r="CD74" s="520"/>
      <c r="CE74" s="520"/>
      <c r="CF74" s="521"/>
    </row>
    <row r="75" spans="2:84" ht="6" customHeight="1" hidden="1">
      <c r="B75" s="13"/>
      <c r="C75" s="356"/>
      <c r="D75" s="367"/>
      <c r="E75" s="367"/>
      <c r="F75" s="202"/>
      <c r="G75" s="202"/>
      <c r="H75" s="202"/>
      <c r="I75" s="202"/>
      <c r="J75" s="202"/>
      <c r="K75" s="219" t="str">
        <f>IF(K72="⑦","7",IF(K72="⑥","6",K72))</f>
        <v>⑤</v>
      </c>
      <c r="L75" s="44"/>
      <c r="M75" s="44"/>
      <c r="N75" s="44"/>
      <c r="O75" s="44"/>
      <c r="P75" s="44"/>
      <c r="Q75" s="44"/>
      <c r="R75" s="181"/>
      <c r="S75" s="219" t="str">
        <f>IF(S72="⑦","7",IF(S72="⑥","6",S72))</f>
        <v>⑤</v>
      </c>
      <c r="T75" s="44"/>
      <c r="U75" s="44"/>
      <c r="V75" s="44"/>
      <c r="W75" s="44"/>
      <c r="X75" s="44"/>
      <c r="Y75" s="44"/>
      <c r="Z75" s="44"/>
      <c r="AA75" s="326"/>
      <c r="AB75" s="327"/>
      <c r="AC75" s="327"/>
      <c r="AD75" s="327"/>
      <c r="AE75" s="327"/>
      <c r="AF75" s="327"/>
      <c r="AG75" s="327"/>
      <c r="AH75" s="328"/>
      <c r="AI75" s="529"/>
      <c r="AJ75" s="507"/>
      <c r="AK75" s="507"/>
      <c r="AL75" s="507"/>
      <c r="AM75" s="501"/>
      <c r="AN75" s="501"/>
      <c r="AO75" s="501"/>
      <c r="AP75" s="502"/>
      <c r="AR75" s="13"/>
      <c r="AS75" s="356"/>
      <c r="AT75" s="367"/>
      <c r="AU75" s="367"/>
      <c r="AV75" s="2"/>
      <c r="AW75" s="2"/>
      <c r="AX75" s="2"/>
      <c r="AY75" s="2"/>
      <c r="AZ75" s="2"/>
      <c r="BA75" s="33">
        <f>IF(BA72="⑦","7",IF(BA72="⑥","6",BA72))</f>
        <v>1</v>
      </c>
      <c r="BH75" s="17"/>
      <c r="BI75" s="33">
        <f>IF(BI72="⑦","7",IF(BI72="⑥","6",BI72))</f>
        <v>2</v>
      </c>
      <c r="BQ75" s="620"/>
      <c r="BR75" s="514"/>
      <c r="BS75" s="514"/>
      <c r="BT75" s="514"/>
      <c r="BU75" s="514"/>
      <c r="BV75" s="514"/>
      <c r="BW75" s="514"/>
      <c r="BX75" s="640"/>
      <c r="BY75" s="512"/>
      <c r="BZ75" s="509"/>
      <c r="CA75" s="509"/>
      <c r="CB75" s="509"/>
      <c r="CC75" s="520"/>
      <c r="CD75" s="520"/>
      <c r="CE75" s="520"/>
      <c r="CF75" s="521"/>
    </row>
    <row r="76" spans="3:84" ht="7.5" customHeight="1">
      <c r="C76" s="438" t="s">
        <v>1840</v>
      </c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</row>
    <row r="77" spans="3:84" ht="7.5" customHeight="1" thickBot="1"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6"/>
      <c r="W77" s="556"/>
      <c r="X77" s="556"/>
      <c r="Y77" s="556"/>
      <c r="Z77" s="556"/>
      <c r="AA77" s="556"/>
      <c r="AB77" s="556"/>
      <c r="AC77" s="556"/>
      <c r="AD77" s="556"/>
      <c r="AE77" s="556"/>
      <c r="AF77" s="556"/>
      <c r="AG77" s="556"/>
      <c r="AH77" s="556"/>
      <c r="AI77" s="556"/>
      <c r="AJ77" s="556"/>
      <c r="AK77" s="556"/>
      <c r="AL77" s="556"/>
      <c r="AM77" s="556"/>
      <c r="AN77" s="556"/>
      <c r="AO77" s="556"/>
      <c r="AP77" s="2"/>
      <c r="BZ77" s="367" t="s">
        <v>1877</v>
      </c>
      <c r="CA77" s="367"/>
      <c r="CB77" s="367"/>
      <c r="CC77" s="367"/>
      <c r="CD77" s="367"/>
      <c r="CE77" s="367"/>
      <c r="CF77" s="367"/>
    </row>
    <row r="78" spans="1:84" ht="12" customHeight="1">
      <c r="A78" s="13"/>
      <c r="B78" s="13"/>
      <c r="C78" s="356" t="s">
        <v>956</v>
      </c>
      <c r="D78" s="367"/>
      <c r="E78" s="367"/>
      <c r="F78" s="367"/>
      <c r="G78" s="367"/>
      <c r="H78" s="367"/>
      <c r="I78" s="367"/>
      <c r="J78" s="367"/>
      <c r="K78" s="440" t="str">
        <f>F82</f>
        <v>田中宏樹</v>
      </c>
      <c r="L78" s="438"/>
      <c r="M78" s="438"/>
      <c r="N78" s="438"/>
      <c r="O78" s="438"/>
      <c r="P78" s="438"/>
      <c r="Q78" s="438"/>
      <c r="R78" s="439"/>
      <c r="S78" s="363" t="str">
        <f>F86</f>
        <v>西嶌達也</v>
      </c>
      <c r="T78" s="367"/>
      <c r="U78" s="367"/>
      <c r="V78" s="367"/>
      <c r="W78" s="367"/>
      <c r="X78" s="367"/>
      <c r="Y78" s="367"/>
      <c r="Z78" s="367"/>
      <c r="AA78" s="440" t="str">
        <f>F90</f>
        <v>西原達也</v>
      </c>
      <c r="AB78" s="438"/>
      <c r="AC78" s="438"/>
      <c r="AD78" s="438"/>
      <c r="AE78" s="438"/>
      <c r="AF78" s="438"/>
      <c r="AG78" s="438"/>
      <c r="AH78" s="563"/>
      <c r="AI78" s="347">
        <f>IF(AI84&lt;&gt;"","取得","")</f>
      </c>
      <c r="AJ78" s="32"/>
      <c r="AK78" s="438" t="s">
        <v>944</v>
      </c>
      <c r="AL78" s="438"/>
      <c r="AM78" s="438"/>
      <c r="AN78" s="438"/>
      <c r="AO78" s="438"/>
      <c r="AP78" s="474"/>
      <c r="BZ78" s="367"/>
      <c r="CA78" s="367"/>
      <c r="CB78" s="367"/>
      <c r="CC78" s="367"/>
      <c r="CD78" s="367"/>
      <c r="CE78" s="367"/>
      <c r="CF78" s="367"/>
    </row>
    <row r="79" spans="1:42" ht="7.5" customHeight="1">
      <c r="A79" s="13"/>
      <c r="C79" s="356"/>
      <c r="D79" s="367"/>
      <c r="E79" s="367"/>
      <c r="F79" s="367"/>
      <c r="G79" s="367"/>
      <c r="H79" s="367"/>
      <c r="I79" s="367"/>
      <c r="J79" s="367"/>
      <c r="K79" s="363"/>
      <c r="L79" s="367"/>
      <c r="M79" s="367"/>
      <c r="N79" s="367"/>
      <c r="O79" s="367"/>
      <c r="P79" s="367"/>
      <c r="Q79" s="367"/>
      <c r="R79" s="368"/>
      <c r="S79" s="363"/>
      <c r="T79" s="367"/>
      <c r="U79" s="367"/>
      <c r="V79" s="367"/>
      <c r="W79" s="367"/>
      <c r="X79" s="367"/>
      <c r="Y79" s="367"/>
      <c r="Z79" s="367"/>
      <c r="AA79" s="363"/>
      <c r="AB79" s="367"/>
      <c r="AC79" s="367"/>
      <c r="AD79" s="367"/>
      <c r="AE79" s="367"/>
      <c r="AF79" s="367"/>
      <c r="AG79" s="367"/>
      <c r="AH79" s="441"/>
      <c r="AI79" s="348"/>
      <c r="AK79" s="367"/>
      <c r="AL79" s="367"/>
      <c r="AM79" s="367"/>
      <c r="AN79" s="367"/>
      <c r="AO79" s="367"/>
      <c r="AP79" s="475"/>
    </row>
    <row r="80" spans="1:42" ht="7.5" customHeight="1">
      <c r="A80" s="13"/>
      <c r="C80" s="356"/>
      <c r="D80" s="367"/>
      <c r="E80" s="367"/>
      <c r="F80" s="367"/>
      <c r="G80" s="367"/>
      <c r="H80" s="367"/>
      <c r="I80" s="367"/>
      <c r="J80" s="367"/>
      <c r="K80" s="363" t="str">
        <f>F84</f>
        <v>サプライズ</v>
      </c>
      <c r="L80" s="367"/>
      <c r="M80" s="367"/>
      <c r="N80" s="367"/>
      <c r="O80" s="367"/>
      <c r="P80" s="367"/>
      <c r="Q80" s="367"/>
      <c r="R80" s="368"/>
      <c r="S80" s="363" t="str">
        <f>F88</f>
        <v>一般</v>
      </c>
      <c r="T80" s="367"/>
      <c r="U80" s="367"/>
      <c r="V80" s="367"/>
      <c r="W80" s="367"/>
      <c r="X80" s="367"/>
      <c r="Y80" s="367"/>
      <c r="Z80" s="367"/>
      <c r="AA80" s="363" t="str">
        <f>F92</f>
        <v>東近江グリフィンズ</v>
      </c>
      <c r="AB80" s="367"/>
      <c r="AC80" s="367"/>
      <c r="AD80" s="367"/>
      <c r="AE80" s="367"/>
      <c r="AF80" s="367"/>
      <c r="AG80" s="367"/>
      <c r="AH80" s="368"/>
      <c r="AI80" s="348">
        <f>IF(AI84&lt;&gt;"","ゲーム率","")</f>
      </c>
      <c r="AJ80" s="367"/>
      <c r="AK80" s="367" t="s">
        <v>945</v>
      </c>
      <c r="AL80" s="367"/>
      <c r="AM80" s="367"/>
      <c r="AN80" s="367"/>
      <c r="AO80" s="367"/>
      <c r="AP80" s="475"/>
    </row>
    <row r="81" spans="1:42" ht="7.5" customHeight="1">
      <c r="A81" s="13"/>
      <c r="C81" s="360"/>
      <c r="D81" s="364"/>
      <c r="E81" s="364"/>
      <c r="F81" s="364"/>
      <c r="G81" s="364"/>
      <c r="H81" s="364"/>
      <c r="I81" s="364"/>
      <c r="J81" s="364"/>
      <c r="K81" s="352"/>
      <c r="L81" s="364"/>
      <c r="M81" s="364"/>
      <c r="N81" s="364"/>
      <c r="O81" s="364"/>
      <c r="P81" s="364"/>
      <c r="Q81" s="364"/>
      <c r="R81" s="358"/>
      <c r="S81" s="352"/>
      <c r="T81" s="364"/>
      <c r="U81" s="364"/>
      <c r="V81" s="364"/>
      <c r="W81" s="364"/>
      <c r="X81" s="364"/>
      <c r="Y81" s="364"/>
      <c r="Z81" s="364"/>
      <c r="AA81" s="352"/>
      <c r="AB81" s="364"/>
      <c r="AC81" s="364"/>
      <c r="AD81" s="364"/>
      <c r="AE81" s="364"/>
      <c r="AF81" s="364"/>
      <c r="AG81" s="364"/>
      <c r="AH81" s="358"/>
      <c r="AI81" s="341"/>
      <c r="AJ81" s="364"/>
      <c r="AK81" s="364"/>
      <c r="AL81" s="364"/>
      <c r="AM81" s="364"/>
      <c r="AN81" s="364"/>
      <c r="AO81" s="364"/>
      <c r="AP81" s="489"/>
    </row>
    <row r="82" spans="1:126" s="2" customFormat="1" ht="7.5" customHeight="1">
      <c r="A82" s="48"/>
      <c r="B82" s="534">
        <f>AM84</f>
        <v>3</v>
      </c>
      <c r="C82" s="455" t="s">
        <v>1819</v>
      </c>
      <c r="D82" s="365"/>
      <c r="E82" s="365"/>
      <c r="F82" s="365" t="str">
        <f>IF(C82="ここに","",VLOOKUP(C82,'登録ナンバー'!$F$1:$I$600,2,0))</f>
        <v>田中宏樹</v>
      </c>
      <c r="G82" s="365"/>
      <c r="H82" s="365"/>
      <c r="I82" s="365"/>
      <c r="J82" s="365"/>
      <c r="K82" s="650">
        <f>IF(S82="","丸付き数字は試合順番","")</f>
      </c>
      <c r="L82" s="651"/>
      <c r="M82" s="651"/>
      <c r="N82" s="651"/>
      <c r="O82" s="651"/>
      <c r="P82" s="651"/>
      <c r="Q82" s="651"/>
      <c r="R82" s="652"/>
      <c r="S82" s="559">
        <v>4</v>
      </c>
      <c r="T82" s="560"/>
      <c r="U82" s="560"/>
      <c r="V82" s="560" t="s">
        <v>947</v>
      </c>
      <c r="W82" s="560">
        <v>5</v>
      </c>
      <c r="X82" s="560"/>
      <c r="Y82" s="560"/>
      <c r="Z82" s="622"/>
      <c r="AA82" s="559">
        <v>4</v>
      </c>
      <c r="AB82" s="560"/>
      <c r="AC82" s="560"/>
      <c r="AD82" s="560" t="s">
        <v>947</v>
      </c>
      <c r="AE82" s="560">
        <v>5</v>
      </c>
      <c r="AF82" s="560"/>
      <c r="AG82" s="560"/>
      <c r="AH82" s="622"/>
      <c r="AI82" s="510">
        <f>IF(COUNTIF(AJ82:AL92,1)=2,"直接対決","")</f>
      </c>
      <c r="AJ82" s="526">
        <f>COUNTIF(K82:AH83,"⑤")</f>
        <v>0</v>
      </c>
      <c r="AK82" s="526"/>
      <c r="AL82" s="526"/>
      <c r="AM82" s="522">
        <f>IF(S82="","",2-AJ82)</f>
        <v>2</v>
      </c>
      <c r="AN82" s="522"/>
      <c r="AO82" s="522"/>
      <c r="AP82" s="52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</row>
    <row r="83" spans="1:126" s="2" customFormat="1" ht="7.5" customHeight="1">
      <c r="A83" s="48"/>
      <c r="B83" s="534"/>
      <c r="C83" s="356"/>
      <c r="D83" s="367"/>
      <c r="E83" s="367"/>
      <c r="F83" s="367"/>
      <c r="G83" s="367"/>
      <c r="H83" s="367"/>
      <c r="I83" s="367"/>
      <c r="J83" s="367"/>
      <c r="K83" s="653"/>
      <c r="L83" s="654"/>
      <c r="M83" s="654"/>
      <c r="N83" s="654"/>
      <c r="O83" s="654"/>
      <c r="P83" s="654"/>
      <c r="Q83" s="654"/>
      <c r="R83" s="655"/>
      <c r="S83" s="561"/>
      <c r="T83" s="562"/>
      <c r="U83" s="562"/>
      <c r="V83" s="562"/>
      <c r="W83" s="562"/>
      <c r="X83" s="562"/>
      <c r="Y83" s="562"/>
      <c r="Z83" s="623"/>
      <c r="AA83" s="561"/>
      <c r="AB83" s="562"/>
      <c r="AC83" s="562"/>
      <c r="AD83" s="562"/>
      <c r="AE83" s="562"/>
      <c r="AF83" s="562"/>
      <c r="AG83" s="562"/>
      <c r="AH83" s="623"/>
      <c r="AI83" s="511"/>
      <c r="AJ83" s="527"/>
      <c r="AK83" s="527"/>
      <c r="AL83" s="527"/>
      <c r="AM83" s="524"/>
      <c r="AN83" s="524"/>
      <c r="AO83" s="524"/>
      <c r="AP83" s="525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</row>
    <row r="84" spans="1:42" ht="13.5" customHeight="1">
      <c r="A84" s="13"/>
      <c r="C84" s="356" t="s">
        <v>948</v>
      </c>
      <c r="D84" s="367"/>
      <c r="E84" s="367"/>
      <c r="F84" s="367" t="str">
        <f>IF(C82="ここに","",VLOOKUP(C82,'登録ナンバー'!$F$4:$I$484,3,0))</f>
        <v>サプライズ</v>
      </c>
      <c r="G84" s="367"/>
      <c r="H84" s="367"/>
      <c r="I84" s="367"/>
      <c r="J84" s="367"/>
      <c r="K84" s="653"/>
      <c r="L84" s="654"/>
      <c r="M84" s="654"/>
      <c r="N84" s="654"/>
      <c r="O84" s="654"/>
      <c r="P84" s="654"/>
      <c r="Q84" s="654"/>
      <c r="R84" s="655"/>
      <c r="S84" s="561"/>
      <c r="T84" s="562"/>
      <c r="U84" s="562"/>
      <c r="V84" s="562"/>
      <c r="W84" s="562"/>
      <c r="X84" s="562"/>
      <c r="Y84" s="562"/>
      <c r="Z84" s="623"/>
      <c r="AA84" s="561"/>
      <c r="AB84" s="562"/>
      <c r="AC84" s="562"/>
      <c r="AD84" s="562"/>
      <c r="AE84" s="562"/>
      <c r="AF84" s="562"/>
      <c r="AG84" s="562"/>
      <c r="AH84" s="623"/>
      <c r="AI84" s="512">
        <f>IF(OR(COUNTIF(AJ82:AL92,2)=3,COUNTIF(AJ82:AL92,1)=3),(S85+AA85)/(S85+AA85+W82+AE82),"")</f>
      </c>
      <c r="AJ84" s="509"/>
      <c r="AK84" s="509"/>
      <c r="AL84" s="509"/>
      <c r="AM84" s="520">
        <f>IF(AI84&lt;&gt;"",RANK(AI84,AI84:AI92),RANK(AJ82,AJ82:AL92))</f>
        <v>3</v>
      </c>
      <c r="AN84" s="520"/>
      <c r="AO84" s="520"/>
      <c r="AP84" s="521"/>
    </row>
    <row r="85" spans="1:42" ht="5.25" customHeight="1" hidden="1">
      <c r="A85" s="13"/>
      <c r="C85" s="356"/>
      <c r="D85" s="367"/>
      <c r="E85" s="367"/>
      <c r="F85" s="2"/>
      <c r="G85" s="2"/>
      <c r="H85" s="2"/>
      <c r="I85" s="2"/>
      <c r="J85" s="2"/>
      <c r="K85" s="656"/>
      <c r="L85" s="657"/>
      <c r="M85" s="657"/>
      <c r="N85" s="657"/>
      <c r="O85" s="657"/>
      <c r="P85" s="657"/>
      <c r="Q85" s="657"/>
      <c r="R85" s="658"/>
      <c r="S85" s="19">
        <f>IF(S82="⑦","7",IF(S82="⑥","6",S82))</f>
        <v>4</v>
      </c>
      <c r="T85" s="20"/>
      <c r="U85" s="20"/>
      <c r="V85" s="20"/>
      <c r="W85" s="20"/>
      <c r="X85" s="20"/>
      <c r="Y85" s="20"/>
      <c r="Z85" s="20"/>
      <c r="AA85" s="19">
        <f>IF(AA82="⑦","7",IF(AA82="⑥","6",AA82))</f>
        <v>4</v>
      </c>
      <c r="AB85" s="20"/>
      <c r="AC85" s="20"/>
      <c r="AD85" s="20"/>
      <c r="AE85" s="20"/>
      <c r="AF85" s="20"/>
      <c r="AG85" s="20"/>
      <c r="AH85" s="21"/>
      <c r="AI85" s="513"/>
      <c r="AJ85" s="660"/>
      <c r="AK85" s="660"/>
      <c r="AL85" s="660"/>
      <c r="AM85" s="600"/>
      <c r="AN85" s="600"/>
      <c r="AO85" s="600"/>
      <c r="AP85" s="601"/>
    </row>
    <row r="86" spans="1:42" ht="7.5" customHeight="1">
      <c r="A86" s="13"/>
      <c r="B86" s="534">
        <f>AM88</f>
        <v>1</v>
      </c>
      <c r="C86" s="455" t="s">
        <v>946</v>
      </c>
      <c r="D86" s="365"/>
      <c r="E86" s="365"/>
      <c r="F86" s="628" t="s">
        <v>5</v>
      </c>
      <c r="G86" s="628"/>
      <c r="H86" s="628"/>
      <c r="I86" s="628"/>
      <c r="J86" s="628"/>
      <c r="K86" s="344" t="s">
        <v>9</v>
      </c>
      <c r="L86" s="353"/>
      <c r="M86" s="353"/>
      <c r="N86" s="353" t="s">
        <v>947</v>
      </c>
      <c r="O86" s="353">
        <f>IF(S82="","",IF(S82="⑥",6,IF(S82="⑦",7,S82)))</f>
        <v>4</v>
      </c>
      <c r="P86" s="353"/>
      <c r="Q86" s="353"/>
      <c r="R86" s="354"/>
      <c r="S86" s="602"/>
      <c r="T86" s="603"/>
      <c r="U86" s="603"/>
      <c r="V86" s="603"/>
      <c r="W86" s="603"/>
      <c r="X86" s="603"/>
      <c r="Y86" s="603"/>
      <c r="Z86" s="603"/>
      <c r="AA86" s="402" t="s">
        <v>2</v>
      </c>
      <c r="AB86" s="403"/>
      <c r="AC86" s="403"/>
      <c r="AD86" s="403" t="s">
        <v>6</v>
      </c>
      <c r="AE86" s="403">
        <v>0</v>
      </c>
      <c r="AF86" s="403"/>
      <c r="AG86" s="403"/>
      <c r="AH86" s="611"/>
      <c r="AI86" s="419">
        <f>IF(COUNTIF(AJ82:AL92,1)=2,"直接対決","")</f>
      </c>
      <c r="AJ86" s="505">
        <f>COUNTIF(K86:AH87,"⑤")</f>
        <v>2</v>
      </c>
      <c r="AK86" s="505"/>
      <c r="AL86" s="505"/>
      <c r="AM86" s="516">
        <f>IF(S82="","",2-AJ86)</f>
        <v>0</v>
      </c>
      <c r="AN86" s="516"/>
      <c r="AO86" s="516"/>
      <c r="AP86" s="517"/>
    </row>
    <row r="87" spans="1:42" ht="7.5" customHeight="1">
      <c r="A87" s="13"/>
      <c r="B87" s="534"/>
      <c r="C87" s="356"/>
      <c r="D87" s="367"/>
      <c r="E87" s="367"/>
      <c r="F87" s="629"/>
      <c r="G87" s="629"/>
      <c r="H87" s="629"/>
      <c r="I87" s="629"/>
      <c r="J87" s="629"/>
      <c r="K87" s="345"/>
      <c r="L87" s="357"/>
      <c r="M87" s="357"/>
      <c r="N87" s="357"/>
      <c r="O87" s="357"/>
      <c r="P87" s="357"/>
      <c r="Q87" s="357"/>
      <c r="R87" s="355"/>
      <c r="S87" s="605"/>
      <c r="T87" s="606"/>
      <c r="U87" s="606"/>
      <c r="V87" s="606"/>
      <c r="W87" s="606"/>
      <c r="X87" s="606"/>
      <c r="Y87" s="606"/>
      <c r="Z87" s="606"/>
      <c r="AA87" s="404"/>
      <c r="AB87" s="405"/>
      <c r="AC87" s="405"/>
      <c r="AD87" s="405"/>
      <c r="AE87" s="405"/>
      <c r="AF87" s="405"/>
      <c r="AG87" s="405"/>
      <c r="AH87" s="612"/>
      <c r="AI87" s="420"/>
      <c r="AJ87" s="506"/>
      <c r="AK87" s="506"/>
      <c r="AL87" s="506"/>
      <c r="AM87" s="518"/>
      <c r="AN87" s="518"/>
      <c r="AO87" s="518"/>
      <c r="AP87" s="519"/>
    </row>
    <row r="88" spans="1:42" ht="18.75" customHeight="1">
      <c r="A88" s="13"/>
      <c r="B88" s="13"/>
      <c r="C88" s="356" t="s">
        <v>948</v>
      </c>
      <c r="D88" s="367"/>
      <c r="E88" s="367"/>
      <c r="F88" s="357" t="s">
        <v>822</v>
      </c>
      <c r="G88" s="357"/>
      <c r="H88" s="357"/>
      <c r="I88" s="357"/>
      <c r="J88" s="357"/>
      <c r="K88" s="345"/>
      <c r="L88" s="357"/>
      <c r="M88" s="357"/>
      <c r="N88" s="357"/>
      <c r="O88" s="357"/>
      <c r="P88" s="357"/>
      <c r="Q88" s="357"/>
      <c r="R88" s="355"/>
      <c r="S88" s="605"/>
      <c r="T88" s="606"/>
      <c r="U88" s="606"/>
      <c r="V88" s="606"/>
      <c r="W88" s="606"/>
      <c r="X88" s="606"/>
      <c r="Y88" s="606"/>
      <c r="Z88" s="606"/>
      <c r="AA88" s="404"/>
      <c r="AB88" s="405"/>
      <c r="AC88" s="405"/>
      <c r="AD88" s="405"/>
      <c r="AE88" s="407"/>
      <c r="AF88" s="407"/>
      <c r="AG88" s="407"/>
      <c r="AH88" s="641"/>
      <c r="AI88" s="529">
        <f>IF(OR(COUNTIF(AJ82:AL92,2)=3,COUNTIF(AJ82:AL92,1)=3),(K89+AA89)/(K89+AA89+O86+AE86),"")</f>
      </c>
      <c r="AJ88" s="357"/>
      <c r="AK88" s="357"/>
      <c r="AL88" s="357"/>
      <c r="AM88" s="501">
        <f>IF(AI88&lt;&gt;"",RANK(AI88,AI84:AI92),RANK(AJ86,AJ82:AL92))</f>
        <v>1</v>
      </c>
      <c r="AN88" s="501"/>
      <c r="AO88" s="501"/>
      <c r="AP88" s="502"/>
    </row>
    <row r="89" spans="1:42" ht="4.5" customHeight="1" hidden="1">
      <c r="A89" s="13"/>
      <c r="B89" s="13"/>
      <c r="C89" s="356"/>
      <c r="D89" s="367"/>
      <c r="E89" s="367"/>
      <c r="F89" s="202"/>
      <c r="G89" s="202"/>
      <c r="H89" s="202"/>
      <c r="I89" s="202"/>
      <c r="J89" s="202"/>
      <c r="K89" s="220" t="str">
        <f>IF(K86="⑦","7",IF(K86="⑥","6",K86))</f>
        <v>⑤</v>
      </c>
      <c r="L89" s="180"/>
      <c r="M89" s="180"/>
      <c r="N89" s="180"/>
      <c r="O89" s="180"/>
      <c r="P89" s="180"/>
      <c r="Q89" s="180"/>
      <c r="R89" s="237"/>
      <c r="S89" s="608"/>
      <c r="T89" s="609"/>
      <c r="U89" s="609"/>
      <c r="V89" s="609"/>
      <c r="W89" s="609"/>
      <c r="X89" s="609"/>
      <c r="Y89" s="609"/>
      <c r="Z89" s="609"/>
      <c r="AA89" s="220" t="str">
        <f>IF(AA86="⑦","7",IF(AA86="⑥","6",AA86))</f>
        <v>⑤</v>
      </c>
      <c r="AB89" s="221"/>
      <c r="AC89" s="221"/>
      <c r="AD89" s="221"/>
      <c r="AE89" s="221"/>
      <c r="AF89" s="221"/>
      <c r="AG89" s="221"/>
      <c r="AH89" s="222"/>
      <c r="AI89" s="530"/>
      <c r="AJ89" s="361"/>
      <c r="AK89" s="361"/>
      <c r="AL89" s="361"/>
      <c r="AM89" s="503"/>
      <c r="AN89" s="503"/>
      <c r="AO89" s="503"/>
      <c r="AP89" s="504"/>
    </row>
    <row r="90" spans="1:42" ht="7.5" customHeight="1">
      <c r="A90" s="13"/>
      <c r="B90" s="534">
        <f>AM92</f>
        <v>2</v>
      </c>
      <c r="C90" s="455" t="s">
        <v>1833</v>
      </c>
      <c r="D90" s="365"/>
      <c r="E90" s="365"/>
      <c r="F90" s="389" t="str">
        <f>IF(C90="ここに","",VLOOKUP(C90,'登録ナンバー'!$F$1:$I$600,2,0))</f>
        <v>西原達也</v>
      </c>
      <c r="G90" s="389"/>
      <c r="H90" s="389"/>
      <c r="I90" s="389"/>
      <c r="J90" s="389"/>
      <c r="K90" s="536" t="s">
        <v>2</v>
      </c>
      <c r="L90" s="389"/>
      <c r="M90" s="389"/>
      <c r="N90" s="389" t="s">
        <v>947</v>
      </c>
      <c r="O90" s="389">
        <f>IF(S82="","",IF(AA82="⑥",6,IF(AA82="⑦",7,AA82)))</f>
        <v>4</v>
      </c>
      <c r="P90" s="389"/>
      <c r="Q90" s="389"/>
      <c r="R90" s="390"/>
      <c r="S90" s="536">
        <f>IF(S82="","",IF(AND(AE86=6,AA86&lt;&gt;"⑦"),"⑥",IF(AE86=7,"⑦",AE86)))</f>
        <v>0</v>
      </c>
      <c r="T90" s="389"/>
      <c r="U90" s="389"/>
      <c r="V90" s="389" t="s">
        <v>947</v>
      </c>
      <c r="W90" s="389">
        <v>5</v>
      </c>
      <c r="X90" s="389"/>
      <c r="Y90" s="389"/>
      <c r="Z90" s="390"/>
      <c r="AA90" s="578"/>
      <c r="AB90" s="579"/>
      <c r="AC90" s="579"/>
      <c r="AD90" s="579"/>
      <c r="AE90" s="579"/>
      <c r="AF90" s="579"/>
      <c r="AG90" s="582"/>
      <c r="AH90" s="659"/>
      <c r="AI90" s="349">
        <f>IF(COUNTIF(AJ82:AL94,1)=2,"直接対決","")</f>
      </c>
      <c r="AJ90" s="486">
        <f>COUNTIF(K90:AH91,"⑤")</f>
        <v>1</v>
      </c>
      <c r="AK90" s="486"/>
      <c r="AL90" s="486"/>
      <c r="AM90" s="464">
        <f>IF(S82="","",2-AJ90)</f>
        <v>1</v>
      </c>
      <c r="AN90" s="464"/>
      <c r="AO90" s="464"/>
      <c r="AP90" s="465"/>
    </row>
    <row r="91" spans="1:42" ht="7.5" customHeight="1">
      <c r="A91" s="13"/>
      <c r="B91" s="534"/>
      <c r="C91" s="356"/>
      <c r="D91" s="367"/>
      <c r="E91" s="367"/>
      <c r="F91" s="383"/>
      <c r="G91" s="383"/>
      <c r="H91" s="383"/>
      <c r="I91" s="383"/>
      <c r="J91" s="383"/>
      <c r="K91" s="537"/>
      <c r="L91" s="383"/>
      <c r="M91" s="383"/>
      <c r="N91" s="383"/>
      <c r="O91" s="383"/>
      <c r="P91" s="383"/>
      <c r="Q91" s="383"/>
      <c r="R91" s="384"/>
      <c r="S91" s="537"/>
      <c r="T91" s="383"/>
      <c r="U91" s="383"/>
      <c r="V91" s="383"/>
      <c r="W91" s="383"/>
      <c r="X91" s="383"/>
      <c r="Y91" s="383"/>
      <c r="Z91" s="384"/>
      <c r="AA91" s="581"/>
      <c r="AB91" s="582"/>
      <c r="AC91" s="582"/>
      <c r="AD91" s="582"/>
      <c r="AE91" s="582"/>
      <c r="AF91" s="582"/>
      <c r="AG91" s="582"/>
      <c r="AH91" s="659"/>
      <c r="AI91" s="350"/>
      <c r="AJ91" s="487"/>
      <c r="AK91" s="487"/>
      <c r="AL91" s="487"/>
      <c r="AM91" s="466"/>
      <c r="AN91" s="466"/>
      <c r="AO91" s="466"/>
      <c r="AP91" s="467"/>
    </row>
    <row r="92" spans="1:42" ht="12.75" customHeight="1" thickBot="1">
      <c r="A92" s="13"/>
      <c r="B92" s="13"/>
      <c r="C92" s="356" t="s">
        <v>948</v>
      </c>
      <c r="D92" s="367"/>
      <c r="E92" s="367"/>
      <c r="F92" s="383" t="str">
        <f>IF(C90="ここに","",VLOOKUP(C90,'登録ナンバー'!$F$4:$H$484,3,0))</f>
        <v>東近江グリフィンズ</v>
      </c>
      <c r="G92" s="383"/>
      <c r="H92" s="383"/>
      <c r="I92" s="383"/>
      <c r="J92" s="383"/>
      <c r="K92" s="537"/>
      <c r="L92" s="383"/>
      <c r="M92" s="383"/>
      <c r="N92" s="383"/>
      <c r="O92" s="535"/>
      <c r="P92" s="535"/>
      <c r="Q92" s="535"/>
      <c r="R92" s="558"/>
      <c r="S92" s="537"/>
      <c r="T92" s="383"/>
      <c r="U92" s="383"/>
      <c r="V92" s="383"/>
      <c r="W92" s="383"/>
      <c r="X92" s="383"/>
      <c r="Y92" s="383"/>
      <c r="Z92" s="384"/>
      <c r="AA92" s="581"/>
      <c r="AB92" s="582"/>
      <c r="AC92" s="582"/>
      <c r="AD92" s="582"/>
      <c r="AE92" s="582"/>
      <c r="AF92" s="582"/>
      <c r="AG92" s="582"/>
      <c r="AH92" s="659"/>
      <c r="AI92" s="351">
        <f>IF(OR(COUNTIF(AJ82:AL92,2)=3,COUNTIF(AJ82:AL92,1)=3),(S93+K93)/(K93+W90+O90+S93),"")</f>
      </c>
      <c r="AJ92" s="484"/>
      <c r="AK92" s="484"/>
      <c r="AL92" s="484"/>
      <c r="AM92" s="476">
        <f>IF(AI92&lt;&gt;"",RANK(AI92,AI84:AI92),RANK(AJ90,AJ82:AL92))</f>
        <v>2</v>
      </c>
      <c r="AN92" s="476"/>
      <c r="AO92" s="476"/>
      <c r="AP92" s="477"/>
    </row>
    <row r="93" spans="2:126" ht="3" customHeight="1" hidden="1">
      <c r="B93" s="13"/>
      <c r="C93" s="356"/>
      <c r="D93" s="367"/>
      <c r="E93" s="367"/>
      <c r="F93" s="205"/>
      <c r="G93" s="205"/>
      <c r="H93" s="205"/>
      <c r="I93" s="205"/>
      <c r="J93" s="205"/>
      <c r="K93" s="238" t="str">
        <f>IF(K90="⑦","7",IF(K90="⑥","6",K90))</f>
        <v>⑤</v>
      </c>
      <c r="L93" s="50"/>
      <c r="M93" s="50"/>
      <c r="N93" s="50"/>
      <c r="O93" s="50"/>
      <c r="P93" s="50"/>
      <c r="Q93" s="50"/>
      <c r="R93" s="226"/>
      <c r="S93" s="238">
        <f>IF(S90="⑦","7",IF(S90="⑥","6",S90))</f>
        <v>0</v>
      </c>
      <c r="T93" s="50"/>
      <c r="U93" s="50"/>
      <c r="V93" s="50"/>
      <c r="W93" s="50"/>
      <c r="X93" s="50"/>
      <c r="Y93" s="50"/>
      <c r="Z93" s="50"/>
      <c r="AA93" s="581"/>
      <c r="AB93" s="582"/>
      <c r="AC93" s="582"/>
      <c r="AD93" s="582"/>
      <c r="AE93" s="582"/>
      <c r="AF93" s="582"/>
      <c r="AG93" s="582"/>
      <c r="AH93" s="659"/>
      <c r="AI93" s="351"/>
      <c r="AJ93" s="484"/>
      <c r="AK93" s="484"/>
      <c r="AL93" s="484"/>
      <c r="AM93" s="476"/>
      <c r="AN93" s="476"/>
      <c r="AO93" s="476"/>
      <c r="AP93" s="477"/>
      <c r="CL93" s="191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</row>
    <row r="94" spans="3:126" ht="7.5" customHeight="1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CL94" s="191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</row>
    <row r="95" spans="3:56" ht="12.7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685" t="s">
        <v>1738</v>
      </c>
      <c r="AJ95" s="685"/>
      <c r="AK95" s="685"/>
      <c r="AL95" s="685"/>
      <c r="AM95" s="685"/>
      <c r="AN95" s="685"/>
      <c r="AO95" s="685"/>
      <c r="AP95" s="685"/>
      <c r="AQ95" s="685"/>
      <c r="AR95" s="685"/>
      <c r="AS95" s="685"/>
      <c r="AT95" s="685"/>
      <c r="AU95" s="685"/>
      <c r="AV95" s="685"/>
      <c r="AW95" s="685"/>
      <c r="AX95" s="685"/>
      <c r="AY95" s="685"/>
      <c r="AZ95" s="685"/>
      <c r="BA95" s="685"/>
      <c r="BB95" s="685"/>
      <c r="BC95" s="685"/>
      <c r="BD95" s="685"/>
    </row>
    <row r="96" spans="6:84" ht="6.75" customHeight="1" thickBot="1">
      <c r="F96" s="683" t="s">
        <v>11</v>
      </c>
      <c r="G96" s="683"/>
      <c r="H96" s="683"/>
      <c r="I96" s="683"/>
      <c r="J96" s="683"/>
      <c r="K96" s="683"/>
      <c r="L96" s="683"/>
      <c r="M96" s="683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I96" s="685"/>
      <c r="AJ96" s="685"/>
      <c r="AK96" s="685"/>
      <c r="AL96" s="685"/>
      <c r="AM96" s="685"/>
      <c r="AN96" s="685"/>
      <c r="AO96" s="685"/>
      <c r="AP96" s="685"/>
      <c r="AQ96" s="685"/>
      <c r="AR96" s="685"/>
      <c r="AS96" s="685"/>
      <c r="AT96" s="685"/>
      <c r="AU96" s="685"/>
      <c r="AV96" s="685"/>
      <c r="AW96" s="685"/>
      <c r="AX96" s="685"/>
      <c r="AY96" s="685"/>
      <c r="AZ96" s="685"/>
      <c r="BA96" s="685"/>
      <c r="BB96" s="685"/>
      <c r="BC96" s="685"/>
      <c r="BD96" s="685"/>
      <c r="BM96" s="8"/>
      <c r="BN96" s="8"/>
      <c r="BO96" s="8"/>
      <c r="BP96" s="8"/>
      <c r="BQ96" s="8"/>
      <c r="BR96" s="8"/>
      <c r="BS96" s="8"/>
      <c r="BT96" s="8"/>
      <c r="BU96" s="8"/>
      <c r="BV96" s="8"/>
      <c r="BY96" s="643" t="s">
        <v>95</v>
      </c>
      <c r="BZ96" s="643"/>
      <c r="CA96" s="643"/>
      <c r="CB96" s="643"/>
      <c r="CC96" s="643"/>
      <c r="CD96" s="643"/>
      <c r="CE96" s="643"/>
      <c r="CF96" s="643"/>
    </row>
    <row r="97" spans="6:84" ht="6.75" customHeight="1" thickBot="1">
      <c r="F97" s="683"/>
      <c r="G97" s="683"/>
      <c r="H97" s="683"/>
      <c r="I97" s="683"/>
      <c r="J97" s="683"/>
      <c r="K97" s="683"/>
      <c r="L97" s="683"/>
      <c r="M97" s="683"/>
      <c r="Z97" s="290"/>
      <c r="AA97" s="291"/>
      <c r="AB97" s="8"/>
      <c r="AC97" s="8"/>
      <c r="AD97" s="8"/>
      <c r="AE97" s="8"/>
      <c r="AF97" s="8"/>
      <c r="AG97" s="8"/>
      <c r="AI97" s="685"/>
      <c r="AJ97" s="685"/>
      <c r="AK97" s="685"/>
      <c r="AL97" s="685"/>
      <c r="AM97" s="685"/>
      <c r="AN97" s="685"/>
      <c r="AO97" s="685"/>
      <c r="AP97" s="685"/>
      <c r="AQ97" s="685"/>
      <c r="AR97" s="685"/>
      <c r="AS97" s="685"/>
      <c r="AT97" s="685"/>
      <c r="AU97" s="685"/>
      <c r="AV97" s="685"/>
      <c r="AW97" s="685"/>
      <c r="AX97" s="685"/>
      <c r="AY97" s="685"/>
      <c r="AZ97" s="685"/>
      <c r="BA97" s="685"/>
      <c r="BB97" s="685"/>
      <c r="BC97" s="685"/>
      <c r="BD97" s="685"/>
      <c r="BE97" s="8"/>
      <c r="BF97" s="8"/>
      <c r="BG97" s="8"/>
      <c r="BH97" s="8"/>
      <c r="BI97" s="8"/>
      <c r="BJ97" s="8"/>
      <c r="BK97" s="8"/>
      <c r="BL97" s="294"/>
      <c r="BM97" s="293"/>
      <c r="BY97" s="643"/>
      <c r="BZ97" s="643"/>
      <c r="CA97" s="643"/>
      <c r="CB97" s="643"/>
      <c r="CC97" s="643"/>
      <c r="CD97" s="643"/>
      <c r="CE97" s="643"/>
      <c r="CF97" s="643"/>
    </row>
    <row r="98" spans="6:84" ht="6.75" customHeight="1" thickBot="1">
      <c r="F98" s="643" t="s">
        <v>102</v>
      </c>
      <c r="G98" s="643"/>
      <c r="H98" s="643"/>
      <c r="I98" s="643"/>
      <c r="J98" s="643"/>
      <c r="K98" s="643"/>
      <c r="L98" s="643"/>
      <c r="M98" s="643"/>
      <c r="N98" s="8"/>
      <c r="O98" s="8"/>
      <c r="P98" s="8"/>
      <c r="Q98" s="8"/>
      <c r="R98" s="8"/>
      <c r="S98" s="8"/>
      <c r="Z98" s="17"/>
      <c r="AA98" s="678" t="s">
        <v>119</v>
      </c>
      <c r="AB98" s="672"/>
      <c r="AC98" s="672"/>
      <c r="AD98" s="672"/>
      <c r="AH98" s="290"/>
      <c r="BD98" s="17"/>
      <c r="BH98" s="675" t="s">
        <v>123</v>
      </c>
      <c r="BI98" s="672"/>
      <c r="BJ98" s="672"/>
      <c r="BK98" s="672"/>
      <c r="BL98" s="684"/>
      <c r="BM98" s="16"/>
      <c r="BS98" s="10"/>
      <c r="BT98" s="10"/>
      <c r="BU98" s="10"/>
      <c r="BV98" s="10"/>
      <c r="BY98" s="643" t="s">
        <v>122</v>
      </c>
      <c r="BZ98" s="643"/>
      <c r="CA98" s="643"/>
      <c r="CB98" s="643"/>
      <c r="CC98" s="643"/>
      <c r="CD98" s="643"/>
      <c r="CE98" s="643"/>
      <c r="CF98" s="643"/>
    </row>
    <row r="99" spans="6:84" ht="6.75" customHeight="1" thickBot="1">
      <c r="F99" s="643"/>
      <c r="G99" s="643"/>
      <c r="H99" s="643"/>
      <c r="I99" s="643"/>
      <c r="J99" s="643"/>
      <c r="K99" s="643"/>
      <c r="L99" s="643"/>
      <c r="M99" s="643"/>
      <c r="S99" s="290"/>
      <c r="T99" s="291"/>
      <c r="U99" s="8"/>
      <c r="V99" s="8"/>
      <c r="W99" s="8"/>
      <c r="X99" s="8"/>
      <c r="Y99" s="8"/>
      <c r="Z99" s="23"/>
      <c r="AA99" s="363"/>
      <c r="AB99" s="367"/>
      <c r="AC99" s="367"/>
      <c r="AD99" s="367"/>
      <c r="AH99" s="9"/>
      <c r="AR99" s="2"/>
      <c r="AS99" s="2"/>
      <c r="AT99" s="2"/>
      <c r="BD99" s="17"/>
      <c r="BH99" s="367"/>
      <c r="BI99" s="367"/>
      <c r="BJ99" s="367"/>
      <c r="BK99" s="367"/>
      <c r="BL99" s="368"/>
      <c r="BM99" s="45"/>
      <c r="BN99" s="10"/>
      <c r="BO99" s="10"/>
      <c r="BP99" s="10"/>
      <c r="BQ99" s="10"/>
      <c r="BR99" s="22"/>
      <c r="BY99" s="643"/>
      <c r="BZ99" s="643"/>
      <c r="CA99" s="643"/>
      <c r="CB99" s="643"/>
      <c r="CC99" s="643"/>
      <c r="CD99" s="643"/>
      <c r="CE99" s="643"/>
      <c r="CF99" s="643"/>
    </row>
    <row r="100" spans="6:84" ht="6.75" customHeight="1">
      <c r="F100" s="643" t="s">
        <v>1853</v>
      </c>
      <c r="G100" s="643"/>
      <c r="H100" s="643"/>
      <c r="I100" s="643"/>
      <c r="J100" s="643"/>
      <c r="K100" s="643"/>
      <c r="L100" s="643"/>
      <c r="M100" s="643"/>
      <c r="N100" s="10"/>
      <c r="O100" s="10"/>
      <c r="P100" s="10"/>
      <c r="Q100" s="10"/>
      <c r="R100" s="10"/>
      <c r="S100" s="22"/>
      <c r="AH100" s="9"/>
      <c r="AR100" s="2"/>
      <c r="AS100" s="2"/>
      <c r="AT100" s="2"/>
      <c r="BD100" s="17"/>
      <c r="BR100" s="17"/>
      <c r="BS100" s="45"/>
      <c r="BT100" s="10"/>
      <c r="BU100" s="10"/>
      <c r="BV100" s="10"/>
      <c r="BY100" s="643" t="s">
        <v>1853</v>
      </c>
      <c r="BZ100" s="643"/>
      <c r="CA100" s="643"/>
      <c r="CB100" s="643"/>
      <c r="CC100" s="643"/>
      <c r="CD100" s="643"/>
      <c r="CE100" s="643"/>
      <c r="CF100" s="643"/>
    </row>
    <row r="101" spans="6:84" ht="6.75" customHeight="1" thickBot="1">
      <c r="F101" s="643"/>
      <c r="G101" s="643"/>
      <c r="H101" s="643"/>
      <c r="I101" s="643"/>
      <c r="J101" s="643"/>
      <c r="K101" s="643"/>
      <c r="L101" s="643"/>
      <c r="M101" s="643"/>
      <c r="AH101" s="9"/>
      <c r="AI101" s="291"/>
      <c r="AJ101" s="8"/>
      <c r="AK101" s="8"/>
      <c r="AL101" s="8"/>
      <c r="AM101" s="8"/>
      <c r="AN101" s="44"/>
      <c r="AO101" s="357" t="s">
        <v>169</v>
      </c>
      <c r="AP101" s="357"/>
      <c r="AQ101" s="357"/>
      <c r="AR101" s="357"/>
      <c r="AS101" s="357"/>
      <c r="AT101" s="357"/>
      <c r="AU101" s="357"/>
      <c r="AV101" s="357"/>
      <c r="AW101" s="357"/>
      <c r="AX101" s="357"/>
      <c r="AZ101" s="8"/>
      <c r="BA101" s="8"/>
      <c r="BB101" s="8"/>
      <c r="BC101" s="8"/>
      <c r="BD101" s="23"/>
      <c r="BY101" s="643"/>
      <c r="BZ101" s="643"/>
      <c r="CA101" s="643"/>
      <c r="CB101" s="643"/>
      <c r="CC101" s="643"/>
      <c r="CD101" s="643"/>
      <c r="CE101" s="643"/>
      <c r="CF101" s="643"/>
    </row>
    <row r="102" spans="6:84" ht="6.75" customHeight="1">
      <c r="F102" s="643" t="s">
        <v>1834</v>
      </c>
      <c r="G102" s="643"/>
      <c r="H102" s="643"/>
      <c r="I102" s="643"/>
      <c r="J102" s="643"/>
      <c r="K102" s="643"/>
      <c r="L102" s="643"/>
      <c r="M102" s="643"/>
      <c r="N102" s="10"/>
      <c r="O102" s="10"/>
      <c r="P102" s="10"/>
      <c r="Q102" s="10"/>
      <c r="R102" s="10"/>
      <c r="T102" s="681" t="s">
        <v>128</v>
      </c>
      <c r="U102" s="367"/>
      <c r="V102" s="367"/>
      <c r="W102" s="367"/>
      <c r="AH102" s="17"/>
      <c r="AI102" s="678" t="s">
        <v>138</v>
      </c>
      <c r="AJ102" s="672"/>
      <c r="AM102" s="290"/>
      <c r="AN102" s="44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17"/>
      <c r="BA102" s="675" t="s">
        <v>140</v>
      </c>
      <c r="BB102" s="672"/>
      <c r="BC102" s="672"/>
      <c r="BD102" s="682"/>
      <c r="BS102" s="10"/>
      <c r="BT102" s="10"/>
      <c r="BU102" s="10"/>
      <c r="BV102" s="10"/>
      <c r="BY102" s="643" t="s">
        <v>1853</v>
      </c>
      <c r="BZ102" s="643"/>
      <c r="CA102" s="643"/>
      <c r="CB102" s="643"/>
      <c r="CC102" s="643"/>
      <c r="CD102" s="643"/>
      <c r="CE102" s="643"/>
      <c r="CF102" s="643"/>
    </row>
    <row r="103" spans="6:84" ht="6.75" customHeight="1" thickBot="1">
      <c r="F103" s="643"/>
      <c r="G103" s="643"/>
      <c r="H103" s="643"/>
      <c r="I103" s="643"/>
      <c r="J103" s="643"/>
      <c r="K103" s="643"/>
      <c r="L103" s="643"/>
      <c r="M103" s="643"/>
      <c r="S103" s="42"/>
      <c r="T103" s="646"/>
      <c r="U103" s="646"/>
      <c r="V103" s="646"/>
      <c r="W103" s="646"/>
      <c r="X103" s="8"/>
      <c r="Y103" s="8"/>
      <c r="Z103" s="8"/>
      <c r="AH103" s="17"/>
      <c r="AI103" s="363"/>
      <c r="AJ103" s="367"/>
      <c r="AM103" s="9"/>
      <c r="AN103" s="44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17"/>
      <c r="BA103" s="367"/>
      <c r="BB103" s="367"/>
      <c r="BC103" s="367"/>
      <c r="BD103" s="645"/>
      <c r="BM103" s="10"/>
      <c r="BN103" s="10"/>
      <c r="BO103" s="10"/>
      <c r="BP103" s="10"/>
      <c r="BQ103" s="10"/>
      <c r="BR103" s="22"/>
      <c r="BY103" s="643"/>
      <c r="BZ103" s="643"/>
      <c r="CA103" s="643"/>
      <c r="CB103" s="643"/>
      <c r="CC103" s="643"/>
      <c r="CD103" s="643"/>
      <c r="CE103" s="643"/>
      <c r="CF103" s="643"/>
    </row>
    <row r="104" spans="6:84" ht="6.75" customHeight="1" thickBot="1">
      <c r="F104" s="643" t="s">
        <v>1839</v>
      </c>
      <c r="G104" s="643"/>
      <c r="H104" s="643"/>
      <c r="I104" s="643"/>
      <c r="J104" s="643"/>
      <c r="K104" s="643"/>
      <c r="L104" s="643"/>
      <c r="M104" s="643"/>
      <c r="N104" s="8"/>
      <c r="O104" s="8"/>
      <c r="P104" s="8"/>
      <c r="Q104" s="8"/>
      <c r="R104" s="8"/>
      <c r="S104" s="8"/>
      <c r="T104" s="295"/>
      <c r="U104" s="47"/>
      <c r="V104" s="47"/>
      <c r="W104" s="47"/>
      <c r="Z104" s="290"/>
      <c r="AA104" s="679" t="s">
        <v>121</v>
      </c>
      <c r="AB104" s="367"/>
      <c r="AC104" s="367"/>
      <c r="AD104" s="367"/>
      <c r="AH104" s="17"/>
      <c r="AM104" s="9"/>
      <c r="AN104" s="44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17"/>
      <c r="BD104" s="9"/>
      <c r="BL104" s="17"/>
      <c r="BS104" s="45"/>
      <c r="BT104" s="10"/>
      <c r="BU104" s="10"/>
      <c r="BV104" s="10"/>
      <c r="BY104" s="643" t="s">
        <v>101</v>
      </c>
      <c r="BZ104" s="643"/>
      <c r="CA104" s="643"/>
      <c r="CB104" s="643"/>
      <c r="CC104" s="643"/>
      <c r="CD104" s="643"/>
      <c r="CE104" s="643"/>
      <c r="CF104" s="643"/>
    </row>
    <row r="105" spans="6:84" ht="6.75" customHeight="1" thickBot="1">
      <c r="F105" s="643"/>
      <c r="G105" s="643"/>
      <c r="H105" s="643"/>
      <c r="I105" s="643"/>
      <c r="J105" s="643"/>
      <c r="K105" s="643"/>
      <c r="L105" s="643"/>
      <c r="M105" s="643"/>
      <c r="Z105" s="9"/>
      <c r="AA105" s="680"/>
      <c r="AB105" s="646"/>
      <c r="AC105" s="646"/>
      <c r="AD105" s="646"/>
      <c r="AE105" s="8"/>
      <c r="AF105" s="8"/>
      <c r="AG105" s="8"/>
      <c r="AH105" s="23"/>
      <c r="AM105" s="9"/>
      <c r="AN105" s="44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17"/>
      <c r="BD105" s="9"/>
      <c r="BE105" s="8"/>
      <c r="BF105" s="8"/>
      <c r="BG105" s="8"/>
      <c r="BH105" s="8"/>
      <c r="BI105" s="8"/>
      <c r="BJ105" s="8"/>
      <c r="BK105" s="8"/>
      <c r="BL105" s="23"/>
      <c r="BY105" s="643"/>
      <c r="BZ105" s="643"/>
      <c r="CA105" s="643"/>
      <c r="CB105" s="643"/>
      <c r="CC105" s="643"/>
      <c r="CD105" s="643"/>
      <c r="CE105" s="643"/>
      <c r="CF105" s="643"/>
    </row>
    <row r="106" spans="6:84" ht="6.75" customHeight="1" thickBot="1">
      <c r="F106" s="643" t="s">
        <v>1736</v>
      </c>
      <c r="G106" s="643"/>
      <c r="H106" s="643"/>
      <c r="I106" s="643"/>
      <c r="J106" s="643"/>
      <c r="K106" s="643"/>
      <c r="L106" s="643"/>
      <c r="M106" s="643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22"/>
      <c r="AA106" s="16"/>
      <c r="AM106" s="9"/>
      <c r="AV106" s="24"/>
      <c r="AY106" s="17"/>
      <c r="AZ106" s="669" t="s">
        <v>170</v>
      </c>
      <c r="BA106" s="367"/>
      <c r="BH106" s="675" t="s">
        <v>124</v>
      </c>
      <c r="BI106" s="675"/>
      <c r="BJ106" s="675"/>
      <c r="BK106" s="675"/>
      <c r="BL106" s="675"/>
      <c r="BM106" s="291"/>
      <c r="BN106" s="8"/>
      <c r="BO106" s="8"/>
      <c r="BP106" s="8"/>
      <c r="BQ106" s="8"/>
      <c r="BR106" s="8"/>
      <c r="BS106" s="8"/>
      <c r="BT106" s="8"/>
      <c r="BU106" s="8"/>
      <c r="BV106" s="8"/>
      <c r="BY106" s="643" t="s">
        <v>94</v>
      </c>
      <c r="BZ106" s="643"/>
      <c r="CA106" s="643"/>
      <c r="CB106" s="643"/>
      <c r="CC106" s="643"/>
      <c r="CD106" s="643"/>
      <c r="CE106" s="643"/>
      <c r="CF106" s="643"/>
    </row>
    <row r="107" spans="2:84" ht="6.75" customHeight="1" thickBot="1">
      <c r="B107" s="642">
        <f>AM111</f>
        <v>0</v>
      </c>
      <c r="F107" s="643"/>
      <c r="G107" s="643"/>
      <c r="H107" s="643"/>
      <c r="I107" s="643"/>
      <c r="J107" s="643"/>
      <c r="K107" s="643"/>
      <c r="L107" s="643"/>
      <c r="M107" s="643"/>
      <c r="AM107" s="9"/>
      <c r="AN107" s="10"/>
      <c r="AO107" s="10"/>
      <c r="AP107" s="10"/>
      <c r="AQ107" s="10"/>
      <c r="AR107" s="10"/>
      <c r="AS107" s="10"/>
      <c r="AT107" s="46"/>
      <c r="AU107" s="46"/>
      <c r="AV107" s="291"/>
      <c r="AW107" s="8"/>
      <c r="AX107" s="8"/>
      <c r="AY107" s="23"/>
      <c r="AZ107" s="363"/>
      <c r="BA107" s="367"/>
      <c r="BH107" s="644"/>
      <c r="BI107" s="644"/>
      <c r="BJ107" s="644"/>
      <c r="BK107" s="644"/>
      <c r="BL107" s="644"/>
      <c r="BY107" s="643"/>
      <c r="BZ107" s="643"/>
      <c r="CA107" s="643"/>
      <c r="CB107" s="643"/>
      <c r="CC107" s="643"/>
      <c r="CD107" s="643"/>
      <c r="CE107" s="643"/>
      <c r="CF107" s="643"/>
    </row>
    <row r="108" spans="2:84" ht="6.75" customHeight="1" thickBot="1">
      <c r="B108" s="642"/>
      <c r="F108" s="643" t="s">
        <v>1837</v>
      </c>
      <c r="G108" s="643"/>
      <c r="H108" s="643"/>
      <c r="I108" s="643"/>
      <c r="J108" s="643"/>
      <c r="K108" s="643"/>
      <c r="L108" s="643"/>
      <c r="M108" s="643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J108" s="644" t="s">
        <v>170</v>
      </c>
      <c r="AK108" s="367"/>
      <c r="AL108" s="367"/>
      <c r="AM108" s="368"/>
      <c r="AP108" s="644" t="s">
        <v>171</v>
      </c>
      <c r="AQ108" s="367"/>
      <c r="AR108" s="367"/>
      <c r="AS108" s="367"/>
      <c r="AT108" s="367"/>
      <c r="AU108" s="367"/>
      <c r="AV108" s="367"/>
      <c r="AW108" s="367"/>
      <c r="AX108" s="47"/>
      <c r="AY108" s="290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Y108" s="674" t="s">
        <v>93</v>
      </c>
      <c r="BZ108" s="674"/>
      <c r="CA108" s="674"/>
      <c r="CB108" s="674"/>
      <c r="CC108" s="674"/>
      <c r="CD108" s="674"/>
      <c r="CE108" s="674"/>
      <c r="CF108" s="674"/>
    </row>
    <row r="109" spans="2:84" ht="6.75" customHeight="1" thickBot="1">
      <c r="B109" s="642"/>
      <c r="F109" s="643"/>
      <c r="G109" s="643"/>
      <c r="H109" s="643"/>
      <c r="I109" s="643"/>
      <c r="J109" s="643"/>
      <c r="K109" s="643"/>
      <c r="L109" s="643"/>
      <c r="M109" s="643"/>
      <c r="Z109" s="290"/>
      <c r="AA109" s="291"/>
      <c r="AB109" s="8"/>
      <c r="AC109" s="8"/>
      <c r="AD109" s="8"/>
      <c r="AE109" s="8"/>
      <c r="AF109" s="8"/>
      <c r="AG109" s="8"/>
      <c r="AH109" s="8"/>
      <c r="AJ109" s="367"/>
      <c r="AK109" s="367"/>
      <c r="AL109" s="367"/>
      <c r="AM109" s="368"/>
      <c r="AP109" s="367"/>
      <c r="AQ109" s="367"/>
      <c r="AR109" s="367"/>
      <c r="AS109" s="367"/>
      <c r="AT109" s="367"/>
      <c r="AU109" s="367"/>
      <c r="AV109" s="367"/>
      <c r="AW109" s="367"/>
      <c r="AY109" s="9"/>
      <c r="BE109" s="8"/>
      <c r="BF109" s="8"/>
      <c r="BG109" s="8"/>
      <c r="BH109" s="8"/>
      <c r="BI109" s="8"/>
      <c r="BJ109" s="8"/>
      <c r="BK109" s="8"/>
      <c r="BL109" s="294"/>
      <c r="BY109" s="674"/>
      <c r="BZ109" s="674"/>
      <c r="CA109" s="674"/>
      <c r="CB109" s="674"/>
      <c r="CC109" s="674"/>
      <c r="CD109" s="674"/>
      <c r="CE109" s="674"/>
      <c r="CF109" s="674"/>
    </row>
    <row r="110" spans="2:84" ht="6.75" customHeight="1" thickBot="1">
      <c r="B110" s="203"/>
      <c r="F110" s="643" t="s">
        <v>1853</v>
      </c>
      <c r="G110" s="643"/>
      <c r="H110" s="643"/>
      <c r="I110" s="643"/>
      <c r="J110" s="643"/>
      <c r="K110" s="643"/>
      <c r="L110" s="643"/>
      <c r="M110" s="643"/>
      <c r="N110" s="10"/>
      <c r="O110" s="10"/>
      <c r="P110" s="10"/>
      <c r="Q110" s="10"/>
      <c r="R110" s="10"/>
      <c r="S110" s="10"/>
      <c r="Z110" s="17"/>
      <c r="AA110" s="678" t="s">
        <v>121</v>
      </c>
      <c r="AB110" s="672"/>
      <c r="AC110" s="672"/>
      <c r="AD110" s="672"/>
      <c r="AH110" s="17"/>
      <c r="AM110" s="17"/>
      <c r="AT110" s="2"/>
      <c r="AU110" s="2"/>
      <c r="AY110" s="9"/>
      <c r="BD110" s="9"/>
      <c r="BH110" s="675" t="s">
        <v>125</v>
      </c>
      <c r="BI110" s="675"/>
      <c r="BJ110" s="675"/>
      <c r="BK110" s="675"/>
      <c r="BL110" s="676"/>
      <c r="BS110" s="8"/>
      <c r="BT110" s="8"/>
      <c r="BU110" s="8"/>
      <c r="BV110" s="8"/>
      <c r="BY110" s="643" t="s">
        <v>98</v>
      </c>
      <c r="BZ110" s="643"/>
      <c r="CA110" s="643"/>
      <c r="CB110" s="643"/>
      <c r="CC110" s="643"/>
      <c r="CD110" s="643"/>
      <c r="CE110" s="643"/>
      <c r="CF110" s="643"/>
    </row>
    <row r="111" spans="6:84" ht="6.75" customHeight="1" thickBot="1">
      <c r="F111" s="643"/>
      <c r="G111" s="643"/>
      <c r="H111" s="643"/>
      <c r="I111" s="643"/>
      <c r="J111" s="643"/>
      <c r="K111" s="643"/>
      <c r="L111" s="643"/>
      <c r="M111" s="643"/>
      <c r="S111" s="42"/>
      <c r="T111" s="292"/>
      <c r="U111" s="8"/>
      <c r="V111" s="8"/>
      <c r="W111" s="8"/>
      <c r="X111" s="8"/>
      <c r="Y111" s="8"/>
      <c r="Z111" s="23"/>
      <c r="AA111" s="363"/>
      <c r="AB111" s="367"/>
      <c r="AC111" s="367"/>
      <c r="AD111" s="367"/>
      <c r="AH111" s="17"/>
      <c r="AM111" s="17"/>
      <c r="AY111" s="9"/>
      <c r="BD111" s="9"/>
      <c r="BH111" s="644"/>
      <c r="BI111" s="644"/>
      <c r="BJ111" s="644"/>
      <c r="BK111" s="644"/>
      <c r="BL111" s="677"/>
      <c r="BM111" s="292"/>
      <c r="BN111" s="8"/>
      <c r="BO111" s="8"/>
      <c r="BP111" s="8"/>
      <c r="BQ111" s="8"/>
      <c r="BR111" s="294"/>
      <c r="BY111" s="643"/>
      <c r="BZ111" s="643"/>
      <c r="CA111" s="643"/>
      <c r="CB111" s="643"/>
      <c r="CC111" s="643"/>
      <c r="CD111" s="643"/>
      <c r="CE111" s="643"/>
      <c r="CF111" s="643"/>
    </row>
    <row r="112" spans="6:84" ht="6.75" customHeight="1" thickBot="1">
      <c r="F112" s="643" t="s">
        <v>103</v>
      </c>
      <c r="G112" s="643"/>
      <c r="H112" s="643"/>
      <c r="I112" s="643"/>
      <c r="J112" s="643"/>
      <c r="K112" s="643"/>
      <c r="L112" s="643"/>
      <c r="M112" s="643"/>
      <c r="N112" s="8"/>
      <c r="O112" s="8"/>
      <c r="P112" s="8"/>
      <c r="Q112" s="8"/>
      <c r="R112" s="8"/>
      <c r="S112" s="294"/>
      <c r="AH112" s="17"/>
      <c r="AM112" s="17"/>
      <c r="AY112" s="9"/>
      <c r="BD112" s="9"/>
      <c r="BO112" s="675" t="s">
        <v>126</v>
      </c>
      <c r="BP112" s="672"/>
      <c r="BQ112" s="672"/>
      <c r="BR112" s="672"/>
      <c r="BS112" s="45"/>
      <c r="BT112" s="10"/>
      <c r="BU112" s="10"/>
      <c r="BV112" s="10"/>
      <c r="BY112" s="643" t="s">
        <v>97</v>
      </c>
      <c r="BZ112" s="643"/>
      <c r="CA112" s="643"/>
      <c r="CB112" s="643"/>
      <c r="CC112" s="643"/>
      <c r="CD112" s="643"/>
      <c r="CE112" s="643"/>
      <c r="CF112" s="643"/>
    </row>
    <row r="113" spans="6:84" ht="6.75" customHeight="1" thickBot="1">
      <c r="F113" s="643"/>
      <c r="G113" s="643"/>
      <c r="H113" s="643"/>
      <c r="I113" s="643"/>
      <c r="J113" s="643"/>
      <c r="K113" s="643"/>
      <c r="L113" s="643"/>
      <c r="M113" s="643"/>
      <c r="AH113" s="17"/>
      <c r="AI113" s="292"/>
      <c r="AJ113" s="8"/>
      <c r="AK113" s="8"/>
      <c r="AL113" s="8"/>
      <c r="AM113" s="23"/>
      <c r="AY113" s="9"/>
      <c r="AZ113" s="8"/>
      <c r="BA113" s="8"/>
      <c r="BB113" s="8"/>
      <c r="BC113" s="8"/>
      <c r="BD113" s="294"/>
      <c r="BO113" s="367"/>
      <c r="BP113" s="367"/>
      <c r="BQ113" s="367"/>
      <c r="BR113" s="367"/>
      <c r="BY113" s="643"/>
      <c r="BZ113" s="643"/>
      <c r="CA113" s="643"/>
      <c r="CB113" s="643"/>
      <c r="CC113" s="643"/>
      <c r="CD113" s="643"/>
      <c r="CE113" s="643"/>
      <c r="CF113" s="643"/>
    </row>
    <row r="114" spans="6:84" ht="6.75" customHeight="1">
      <c r="F114" s="367" t="s">
        <v>104</v>
      </c>
      <c r="G114" s="367"/>
      <c r="H114" s="367"/>
      <c r="I114" s="367"/>
      <c r="J114" s="367"/>
      <c r="K114" s="367"/>
      <c r="L114" s="367"/>
      <c r="M114" s="367"/>
      <c r="N114" s="10"/>
      <c r="O114" s="10"/>
      <c r="P114" s="10"/>
      <c r="Q114" s="10"/>
      <c r="R114" s="10"/>
      <c r="S114" s="10"/>
      <c r="AH114" s="9"/>
      <c r="AI114" s="671" t="s">
        <v>139</v>
      </c>
      <c r="AJ114" s="672"/>
      <c r="BA114" s="644" t="s">
        <v>124</v>
      </c>
      <c r="BB114" s="367"/>
      <c r="BC114" s="367"/>
      <c r="BD114" s="368"/>
      <c r="BS114" s="10"/>
      <c r="BT114" s="10"/>
      <c r="BU114" s="10"/>
      <c r="BV114" s="10"/>
      <c r="BY114" s="643" t="s">
        <v>1853</v>
      </c>
      <c r="BZ114" s="643"/>
      <c r="CA114" s="643"/>
      <c r="CB114" s="643"/>
      <c r="CC114" s="643"/>
      <c r="CD114" s="643"/>
      <c r="CE114" s="643"/>
      <c r="CF114" s="643"/>
    </row>
    <row r="115" spans="2:84" ht="6.75" customHeight="1" thickBot="1">
      <c r="B115" s="642">
        <f>AM119</f>
        <v>0</v>
      </c>
      <c r="F115" s="367"/>
      <c r="G115" s="367"/>
      <c r="H115" s="367"/>
      <c r="I115" s="367"/>
      <c r="J115" s="367"/>
      <c r="K115" s="367"/>
      <c r="L115" s="367"/>
      <c r="M115" s="367"/>
      <c r="S115" s="42"/>
      <c r="T115" s="45"/>
      <c r="U115" s="10"/>
      <c r="V115" s="10"/>
      <c r="W115" s="10"/>
      <c r="X115" s="10"/>
      <c r="Y115" s="10"/>
      <c r="AH115" s="9"/>
      <c r="AI115" s="673"/>
      <c r="AJ115" s="367"/>
      <c r="BA115" s="367"/>
      <c r="BB115" s="367"/>
      <c r="BC115" s="367"/>
      <c r="BD115" s="368"/>
      <c r="BM115" s="8"/>
      <c r="BN115" s="8"/>
      <c r="BO115" s="8"/>
      <c r="BP115" s="8"/>
      <c r="BQ115" s="8"/>
      <c r="BR115" s="23"/>
      <c r="BS115" s="16"/>
      <c r="BY115" s="643"/>
      <c r="BZ115" s="643"/>
      <c r="CA115" s="643"/>
      <c r="CB115" s="643"/>
      <c r="CC115" s="643"/>
      <c r="CD115" s="643"/>
      <c r="CE115" s="643"/>
      <c r="CF115" s="643"/>
    </row>
    <row r="116" spans="2:84" ht="6.75" customHeight="1" thickBot="1">
      <c r="B116" s="642"/>
      <c r="F116" s="643" t="s">
        <v>1853</v>
      </c>
      <c r="G116" s="643"/>
      <c r="H116" s="643"/>
      <c r="I116" s="643"/>
      <c r="J116" s="643"/>
      <c r="K116" s="643"/>
      <c r="L116" s="643"/>
      <c r="M116" s="643"/>
      <c r="N116" s="10"/>
      <c r="O116" s="10"/>
      <c r="P116" s="10"/>
      <c r="Q116" s="10"/>
      <c r="R116" s="10"/>
      <c r="S116" s="22"/>
      <c r="Z116" s="42"/>
      <c r="AA116" s="669" t="s">
        <v>120</v>
      </c>
      <c r="AB116" s="367"/>
      <c r="AC116" s="367"/>
      <c r="AD116" s="367"/>
      <c r="AH116" s="9"/>
      <c r="BD116" s="17"/>
      <c r="BI116" s="644" t="s">
        <v>127</v>
      </c>
      <c r="BJ116" s="367"/>
      <c r="BK116" s="367"/>
      <c r="BL116" s="645"/>
      <c r="BR116" s="9"/>
      <c r="BS116" s="8"/>
      <c r="BT116" s="8"/>
      <c r="BU116" s="8"/>
      <c r="BV116" s="8"/>
      <c r="BY116" s="643" t="s">
        <v>96</v>
      </c>
      <c r="BZ116" s="643"/>
      <c r="CA116" s="643"/>
      <c r="CB116" s="643"/>
      <c r="CC116" s="643"/>
      <c r="CD116" s="643"/>
      <c r="CE116" s="643"/>
      <c r="CF116" s="643"/>
    </row>
    <row r="117" spans="2:84" ht="6.75" customHeight="1" thickBot="1">
      <c r="B117" s="642"/>
      <c r="F117" s="643"/>
      <c r="G117" s="643"/>
      <c r="H117" s="643"/>
      <c r="I117" s="643"/>
      <c r="J117" s="643"/>
      <c r="K117" s="643"/>
      <c r="L117" s="643"/>
      <c r="M117" s="643"/>
      <c r="Z117" s="17"/>
      <c r="AA117" s="670"/>
      <c r="AB117" s="646"/>
      <c r="AC117" s="646"/>
      <c r="AD117" s="646"/>
      <c r="AE117" s="8"/>
      <c r="AF117" s="8"/>
      <c r="AG117" s="8"/>
      <c r="AH117" s="294"/>
      <c r="BD117" s="17"/>
      <c r="BE117" s="292"/>
      <c r="BF117" s="8"/>
      <c r="BG117" s="8"/>
      <c r="BH117" s="8"/>
      <c r="BI117" s="646"/>
      <c r="BJ117" s="646"/>
      <c r="BK117" s="646"/>
      <c r="BL117" s="647"/>
      <c r="BY117" s="643"/>
      <c r="BZ117" s="643"/>
      <c r="CA117" s="643"/>
      <c r="CB117" s="643"/>
      <c r="CC117" s="643"/>
      <c r="CD117" s="643"/>
      <c r="CE117" s="643"/>
      <c r="CF117" s="643"/>
    </row>
    <row r="118" spans="2:84" ht="6.75" customHeight="1" thickBot="1">
      <c r="B118" s="203"/>
      <c r="F118" s="643" t="s">
        <v>7</v>
      </c>
      <c r="G118" s="643"/>
      <c r="H118" s="643"/>
      <c r="I118" s="643"/>
      <c r="J118" s="643"/>
      <c r="K118" s="643"/>
      <c r="L118" s="643"/>
      <c r="M118" s="643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294"/>
      <c r="BM118" s="45"/>
      <c r="BN118" s="10"/>
      <c r="BO118" s="10"/>
      <c r="BP118" s="10"/>
      <c r="BQ118" s="10"/>
      <c r="BR118" s="10"/>
      <c r="BS118" s="10"/>
      <c r="BT118" s="10"/>
      <c r="BU118" s="10"/>
      <c r="BV118" s="10"/>
      <c r="BY118" s="643" t="s">
        <v>92</v>
      </c>
      <c r="BZ118" s="643"/>
      <c r="CA118" s="643"/>
      <c r="CB118" s="643"/>
      <c r="CC118" s="643"/>
      <c r="CD118" s="643"/>
      <c r="CE118" s="643"/>
      <c r="CF118" s="643"/>
    </row>
    <row r="119" spans="6:84" ht="6.75" customHeight="1">
      <c r="F119" s="643"/>
      <c r="G119" s="643"/>
      <c r="H119" s="643"/>
      <c r="I119" s="643"/>
      <c r="J119" s="643"/>
      <c r="K119" s="643"/>
      <c r="L119" s="643"/>
      <c r="M119" s="643"/>
      <c r="BY119" s="643"/>
      <c r="BZ119" s="643"/>
      <c r="CA119" s="643"/>
      <c r="CB119" s="643"/>
      <c r="CC119" s="643"/>
      <c r="CD119" s="643"/>
      <c r="CE119" s="643"/>
      <c r="CF119" s="643"/>
    </row>
    <row r="120" spans="44:126" s="14" customFormat="1" ht="7.5" customHeight="1"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7"/>
      <c r="BZ120" s="7"/>
      <c r="CA120" s="7"/>
      <c r="CB120" s="7"/>
      <c r="CC120" s="7"/>
      <c r="CD120" s="7"/>
      <c r="CE120" s="7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</row>
    <row r="121" spans="44:126" s="14" customFormat="1" ht="7.5" customHeight="1"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7"/>
      <c r="BY121" s="7"/>
      <c r="BZ121" s="7"/>
      <c r="CA121" s="7"/>
      <c r="CB121" s="7"/>
      <c r="CC121" s="7"/>
      <c r="CD121" s="7"/>
      <c r="CE121" s="7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</row>
    <row r="122" spans="44:126" s="14" customFormat="1" ht="7.5" customHeight="1"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7"/>
      <c r="BY122" s="7"/>
      <c r="BZ122" s="7"/>
      <c r="CA122" s="7"/>
      <c r="CB122" s="7"/>
      <c r="CC122" s="7"/>
      <c r="CD122" s="7"/>
      <c r="CE122" s="7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</row>
    <row r="123" spans="44:126" s="14" customFormat="1" ht="7.5" customHeight="1"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7"/>
      <c r="BY123" s="7"/>
      <c r="BZ123" s="7"/>
      <c r="CA123" s="7"/>
      <c r="CB123" s="7"/>
      <c r="CC123" s="7"/>
      <c r="CD123" s="7"/>
      <c r="CE123" s="7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</row>
    <row r="124" spans="44:126" s="14" customFormat="1" ht="7.5" customHeight="1"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7"/>
      <c r="BY124" s="7"/>
      <c r="BZ124" s="7"/>
      <c r="CA124" s="7"/>
      <c r="CB124" s="7"/>
      <c r="CC124" s="7"/>
      <c r="CD124" s="7"/>
      <c r="CE124" s="7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</row>
    <row r="125" spans="44:126" s="14" customFormat="1" ht="7.5" customHeight="1"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7"/>
      <c r="BZ125" s="7"/>
      <c r="CA125" s="7"/>
      <c r="CB125" s="7"/>
      <c r="CC125" s="7"/>
      <c r="CD125" s="7"/>
      <c r="CE125" s="7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</row>
    <row r="126" spans="77:83" ht="7.5" customHeight="1">
      <c r="BY126" s="7"/>
      <c r="BZ126" s="18"/>
      <c r="CA126" s="7"/>
      <c r="CB126" s="7"/>
      <c r="CC126" s="7"/>
      <c r="CD126" s="7"/>
      <c r="CE126" s="7"/>
    </row>
    <row r="127" spans="76:83" ht="7.5" customHeight="1">
      <c r="BX127" s="2"/>
      <c r="BY127" s="7"/>
      <c r="BZ127" s="18"/>
      <c r="CA127" s="18"/>
      <c r="CB127" s="18"/>
      <c r="CC127" s="18"/>
      <c r="CD127" s="18"/>
      <c r="CE127" s="18"/>
    </row>
    <row r="128" spans="45:83" ht="7.5" customHeight="1"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</row>
    <row r="129" spans="45:126" ht="7.5" customHeight="1"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</row>
    <row r="130" spans="77:126" ht="7.5" customHeight="1">
      <c r="BY130" s="18"/>
      <c r="BZ130" s="18"/>
      <c r="CA130" s="18"/>
      <c r="CB130" s="18"/>
      <c r="CC130" s="18"/>
      <c r="CD130" s="18"/>
      <c r="CE130" s="18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</row>
    <row r="131" spans="5:126" ht="7.5" customHeight="1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BY131" s="18"/>
      <c r="BZ131" s="18"/>
      <c r="CA131" s="18"/>
      <c r="CB131" s="18"/>
      <c r="CC131" s="18"/>
      <c r="CD131" s="18"/>
      <c r="CE131" s="18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</row>
    <row r="132" spans="77:126" ht="7.5" customHeight="1">
      <c r="BY132" s="18"/>
      <c r="CB132" s="18"/>
      <c r="CC132" s="18"/>
      <c r="CD132" s="18"/>
      <c r="CE132" s="18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</row>
    <row r="133" spans="77:126" ht="7.5" customHeight="1">
      <c r="BY133" s="18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</row>
    <row r="134" spans="90:126" ht="7.5" customHeight="1"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</row>
    <row r="135" spans="90:126" ht="7.5" customHeight="1"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</row>
    <row r="136" spans="90:126" ht="7.5" customHeight="1"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</row>
    <row r="137" ht="7.5" customHeight="1">
      <c r="BX137" s="7"/>
    </row>
    <row r="138" ht="7.5" customHeight="1">
      <c r="BX138" s="7"/>
    </row>
    <row r="139" ht="7.5" customHeight="1">
      <c r="BX139" s="7"/>
    </row>
    <row r="140" ht="7.5" customHeight="1">
      <c r="BX140" s="7"/>
    </row>
    <row r="144" spans="90:126" ht="7.5" customHeight="1"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</row>
    <row r="145" spans="30:126" ht="7.5" customHeight="1"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</row>
    <row r="146" spans="30:126" ht="7.5" customHeight="1"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</row>
    <row r="147" spans="118:126" ht="7.5" customHeight="1">
      <c r="DN147" s="14"/>
      <c r="DO147" s="14"/>
      <c r="DP147" s="14"/>
      <c r="DQ147" s="14"/>
      <c r="DR147" s="14"/>
      <c r="DS147" s="14"/>
      <c r="DT147" s="14"/>
      <c r="DU147" s="14"/>
      <c r="DV147" s="14"/>
    </row>
    <row r="148" spans="31:104" s="14" customFormat="1" ht="7.5" customHeight="1">
      <c r="AE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2"/>
    </row>
    <row r="149" spans="44:104" s="14" customFormat="1" ht="7.5" customHeight="1"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2"/>
    </row>
    <row r="150" spans="44:104" s="14" customFormat="1" ht="7.5" customHeight="1"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</row>
    <row r="151" spans="44:104" s="14" customFormat="1" ht="7.5" customHeight="1"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3"/>
    </row>
    <row r="152" spans="44:126" s="14" customFormat="1" ht="7.5" customHeight="1"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2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</row>
    <row r="153" spans="44:126" s="14" customFormat="1" ht="7.5" customHeight="1"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7"/>
      <c r="BY153" s="3"/>
      <c r="BZ153" s="3"/>
      <c r="CA153" s="3"/>
      <c r="CB153" s="3"/>
      <c r="CC153" s="3"/>
      <c r="CD153" s="3"/>
      <c r="CE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2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</row>
    <row r="154" spans="44:126" s="14" customFormat="1" ht="7.5" customHeight="1"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7"/>
      <c r="BY154" s="3"/>
      <c r="BZ154" s="3"/>
      <c r="CA154" s="3"/>
      <c r="CB154" s="3"/>
      <c r="CC154" s="3"/>
      <c r="CD154" s="3"/>
      <c r="CE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2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</row>
    <row r="155" spans="44:126" s="14" customFormat="1" ht="7.5" customHeight="1"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7"/>
      <c r="BY155" s="3"/>
      <c r="BZ155" s="3"/>
      <c r="CA155" s="3"/>
      <c r="CB155" s="3"/>
      <c r="CC155" s="3"/>
      <c r="CD155" s="3"/>
      <c r="CE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</row>
    <row r="156" ht="7.5" customHeight="1">
      <c r="BX156" s="7"/>
    </row>
    <row r="157" ht="7.5" customHeight="1">
      <c r="BX157" s="7"/>
    </row>
    <row r="158" ht="7.5" customHeight="1">
      <c r="BX158" s="7"/>
    </row>
    <row r="159" spans="76:78" ht="7.5" customHeight="1">
      <c r="BX159" s="7"/>
      <c r="BZ159" s="2"/>
    </row>
    <row r="160" ht="7.5" customHeight="1">
      <c r="BX160" s="7"/>
    </row>
    <row r="161" spans="76:77" ht="7.5" customHeight="1">
      <c r="BX161" s="7"/>
      <c r="BY161" s="2"/>
    </row>
    <row r="162" ht="7.5" customHeight="1">
      <c r="BX162" s="7"/>
    </row>
    <row r="163" spans="44:126" s="14" customFormat="1" ht="7.5" customHeight="1"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7"/>
      <c r="BY163" s="3"/>
      <c r="BZ163" s="3"/>
      <c r="CA163" s="3"/>
      <c r="CB163" s="3"/>
      <c r="CC163" s="3"/>
      <c r="CD163" s="3"/>
      <c r="CE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</row>
    <row r="164" spans="44:126" s="14" customFormat="1" ht="7.5" customHeight="1"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7"/>
      <c r="BY164" s="3"/>
      <c r="BZ164" s="3"/>
      <c r="CA164" s="3"/>
      <c r="CB164" s="3"/>
      <c r="CC164" s="3"/>
      <c r="CD164" s="3"/>
      <c r="CE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</row>
    <row r="165" spans="44:126" s="14" customFormat="1" ht="7.5" customHeight="1"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7"/>
      <c r="BY165" s="3"/>
      <c r="BZ165" s="3"/>
      <c r="CA165" s="3"/>
      <c r="CB165" s="3"/>
      <c r="CC165" s="3"/>
      <c r="CD165" s="3"/>
      <c r="CE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</row>
    <row r="166" spans="44:126" s="14" customFormat="1" ht="7.5" customHeight="1"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7"/>
      <c r="BY166" s="3"/>
      <c r="BZ166" s="3"/>
      <c r="CA166" s="3"/>
      <c r="CB166" s="3"/>
      <c r="CC166" s="3"/>
      <c r="CD166" s="3"/>
      <c r="CE166" s="3"/>
      <c r="CF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</row>
    <row r="167" spans="44:126" s="14" customFormat="1" ht="7.5" customHeight="1"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7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7"/>
      <c r="CJ167" s="7"/>
      <c r="CK167" s="7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</row>
    <row r="168" spans="44:126" s="14" customFormat="1" ht="7.5" customHeight="1"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7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7"/>
      <c r="CJ168" s="7"/>
      <c r="CK168" s="7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</row>
    <row r="169" spans="44:126" s="14" customFormat="1" ht="7.5" customHeight="1"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18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</row>
    <row r="170" spans="44:126" s="14" customFormat="1" ht="7.5" customHeight="1"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18"/>
      <c r="BY170" s="3"/>
      <c r="BZ170" s="3"/>
      <c r="CA170" s="3"/>
      <c r="CB170" s="3"/>
      <c r="CC170" s="3"/>
      <c r="CD170" s="3"/>
      <c r="CE170" s="3"/>
      <c r="CF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</row>
    <row r="171" spans="76:86" ht="7.5" customHeight="1">
      <c r="BX171" s="18"/>
      <c r="CG171" s="14"/>
      <c r="CH171" s="14"/>
    </row>
    <row r="172" spans="76:86" ht="7.5" customHeight="1">
      <c r="BX172" s="18"/>
      <c r="CG172" s="14"/>
      <c r="CH172" s="14"/>
    </row>
    <row r="173" spans="85:86" ht="7.5" customHeight="1">
      <c r="CG173" s="14"/>
      <c r="CH173" s="14"/>
    </row>
    <row r="177" spans="3:79" ht="7.5" customHeight="1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BW177" s="2"/>
      <c r="BX177" s="2"/>
      <c r="BZ177" s="14"/>
      <c r="CA177" s="14"/>
    </row>
    <row r="178" spans="3:82" ht="7.5" customHeight="1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BW178" s="2"/>
      <c r="BX178" s="2"/>
      <c r="BY178" s="2"/>
      <c r="BZ178" s="2"/>
      <c r="CA178" s="2"/>
      <c r="CB178" s="2"/>
      <c r="CC178" s="14"/>
      <c r="CD178" s="14"/>
    </row>
    <row r="179" spans="75:84" ht="7.5" customHeight="1"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75:84" ht="7.5" customHeight="1"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75:80" ht="7.5" customHeight="1">
      <c r="BW181" s="2"/>
      <c r="BX181" s="2"/>
      <c r="BY181" s="2"/>
      <c r="BZ181" s="2"/>
      <c r="CA181" s="2"/>
      <c r="CB181" s="2"/>
    </row>
    <row r="182" spans="75:86" ht="7.5" customHeight="1">
      <c r="BW182" s="2"/>
      <c r="BX182" s="2"/>
      <c r="BY182" s="2"/>
      <c r="BZ182" s="2"/>
      <c r="CA182" s="2"/>
      <c r="CB182" s="2"/>
      <c r="CC182" s="14"/>
      <c r="CD182" s="14"/>
      <c r="CG182" s="2"/>
      <c r="CH182" s="2"/>
    </row>
    <row r="183" spans="75:86" ht="7.5" customHeight="1">
      <c r="BW183" s="2"/>
      <c r="BX183" s="2"/>
      <c r="BY183" s="2"/>
      <c r="BZ183" s="2"/>
      <c r="CA183" s="2"/>
      <c r="CB183" s="2"/>
      <c r="CC183" s="14"/>
      <c r="CD183" s="14"/>
      <c r="CG183" s="2"/>
      <c r="CH183" s="2"/>
    </row>
    <row r="184" spans="75:82" ht="7.5" customHeight="1">
      <c r="BW184" s="2"/>
      <c r="BX184" s="2"/>
      <c r="BY184" s="2"/>
      <c r="BZ184" s="2"/>
      <c r="CA184" s="2"/>
      <c r="CB184" s="2"/>
      <c r="CC184" s="14"/>
      <c r="CD184" s="14"/>
    </row>
    <row r="185" spans="75:84" ht="7.5" customHeight="1">
      <c r="BW185" s="2"/>
      <c r="BX185" s="2"/>
      <c r="BY185" s="2"/>
      <c r="BZ185" s="2"/>
      <c r="CA185" s="2"/>
      <c r="CB185" s="2"/>
      <c r="CC185" s="14"/>
      <c r="CD185" s="14"/>
      <c r="CE185" s="7"/>
      <c r="CF185" s="7"/>
    </row>
    <row r="186" spans="75:84" ht="7.5" customHeight="1">
      <c r="BW186" s="2"/>
      <c r="BX186" s="2"/>
      <c r="BY186" s="2"/>
      <c r="BZ186" s="2"/>
      <c r="CA186" s="2"/>
      <c r="CB186" s="2"/>
      <c r="CE186" s="7"/>
      <c r="CF186" s="7"/>
    </row>
    <row r="187" spans="75:80" ht="7.5" customHeight="1">
      <c r="BW187" s="2"/>
      <c r="BX187" s="2"/>
      <c r="BY187" s="2"/>
      <c r="BZ187" s="2"/>
      <c r="CA187" s="2"/>
      <c r="CB187" s="2"/>
    </row>
    <row r="188" spans="75:86" ht="7.5" customHeight="1">
      <c r="BW188" s="2"/>
      <c r="BX188" s="2"/>
      <c r="BY188" s="2"/>
      <c r="BZ188" s="2"/>
      <c r="CA188" s="2"/>
      <c r="CB188" s="2"/>
      <c r="CG188" s="7"/>
      <c r="CH188" s="7"/>
    </row>
    <row r="189" spans="75:86" ht="7.5" customHeight="1">
      <c r="BW189" s="2"/>
      <c r="BX189" s="2"/>
      <c r="BY189" s="2"/>
      <c r="BZ189" s="2"/>
      <c r="CA189" s="2"/>
      <c r="CB189" s="2"/>
      <c r="CG189" s="7"/>
      <c r="CH189" s="7"/>
    </row>
    <row r="190" spans="75:77" ht="7.5" customHeight="1">
      <c r="BW190" s="2"/>
      <c r="BX190" s="2"/>
      <c r="BY190" s="2"/>
    </row>
    <row r="191" ht="7.5" customHeight="1">
      <c r="BY191" s="2"/>
    </row>
  </sheetData>
  <sheetProtection/>
  <mergeCells count="641">
    <mergeCell ref="BZ77:CF78"/>
    <mergeCell ref="F96:M97"/>
    <mergeCell ref="BY96:CF97"/>
    <mergeCell ref="F98:M99"/>
    <mergeCell ref="BY98:CF99"/>
    <mergeCell ref="AA98:AD99"/>
    <mergeCell ref="BH98:BL99"/>
    <mergeCell ref="AI95:BD97"/>
    <mergeCell ref="F100:M101"/>
    <mergeCell ref="BY100:CF101"/>
    <mergeCell ref="F102:M103"/>
    <mergeCell ref="BY102:CF103"/>
    <mergeCell ref="T102:W103"/>
    <mergeCell ref="AI102:AJ103"/>
    <mergeCell ref="BA102:BD103"/>
    <mergeCell ref="AO101:AX105"/>
    <mergeCell ref="F104:M105"/>
    <mergeCell ref="BY104:CF105"/>
    <mergeCell ref="AA104:AD105"/>
    <mergeCell ref="BH106:BL107"/>
    <mergeCell ref="AJ108:AM109"/>
    <mergeCell ref="B107:B109"/>
    <mergeCell ref="F108:M109"/>
    <mergeCell ref="AP108:AW109"/>
    <mergeCell ref="AZ106:BA107"/>
    <mergeCell ref="AM82:AP83"/>
    <mergeCell ref="F112:M113"/>
    <mergeCell ref="BY112:CF113"/>
    <mergeCell ref="F106:M107"/>
    <mergeCell ref="BY106:CF107"/>
    <mergeCell ref="BY108:CF109"/>
    <mergeCell ref="F110:M111"/>
    <mergeCell ref="BY110:CF111"/>
    <mergeCell ref="BH110:BL111"/>
    <mergeCell ref="AA110:AD111"/>
    <mergeCell ref="BA114:BD115"/>
    <mergeCell ref="BY74:BY75"/>
    <mergeCell ref="BE72:BH74"/>
    <mergeCell ref="BI72:BK74"/>
    <mergeCell ref="BL72:BL74"/>
    <mergeCell ref="BO112:BR113"/>
    <mergeCell ref="BZ74:CB75"/>
    <mergeCell ref="CC74:CF75"/>
    <mergeCell ref="BM72:BP74"/>
    <mergeCell ref="BQ72:BX75"/>
    <mergeCell ref="BY72:BY73"/>
    <mergeCell ref="BZ72:CB73"/>
    <mergeCell ref="CC72:CF73"/>
    <mergeCell ref="C1:CG3"/>
    <mergeCell ref="CA24:CF25"/>
    <mergeCell ref="K8:R9"/>
    <mergeCell ref="S8:Z9"/>
    <mergeCell ref="AA8:AH9"/>
    <mergeCell ref="AI8:AJ9"/>
    <mergeCell ref="AK8:AP9"/>
    <mergeCell ref="BL10:BL12"/>
    <mergeCell ref="BA18:BC20"/>
    <mergeCell ref="C4:AO5"/>
    <mergeCell ref="BA26:BH27"/>
    <mergeCell ref="BI26:BP27"/>
    <mergeCell ref="BQ26:BX27"/>
    <mergeCell ref="AS24:AZ27"/>
    <mergeCell ref="BA24:BH25"/>
    <mergeCell ref="BI24:BP25"/>
    <mergeCell ref="BQ24:BX25"/>
    <mergeCell ref="AI6:AI7"/>
    <mergeCell ref="AK6:AP7"/>
    <mergeCell ref="S10:U12"/>
    <mergeCell ref="F12:J12"/>
    <mergeCell ref="AJ10:AL11"/>
    <mergeCell ref="C6:J9"/>
    <mergeCell ref="K6:R7"/>
    <mergeCell ref="S6:Z7"/>
    <mergeCell ref="AA6:AH7"/>
    <mergeCell ref="W10:Z12"/>
    <mergeCell ref="AI10:AI11"/>
    <mergeCell ref="AI12:AI13"/>
    <mergeCell ref="AS22:CD23"/>
    <mergeCell ref="AA10:AC12"/>
    <mergeCell ref="AS28:AU29"/>
    <mergeCell ref="AA14:AC16"/>
    <mergeCell ref="AI18:AI19"/>
    <mergeCell ref="AA28:AC30"/>
    <mergeCell ref="AR28:AR29"/>
    <mergeCell ref="AD28:AD30"/>
    <mergeCell ref="AI28:AI29"/>
    <mergeCell ref="AE28:AH30"/>
    <mergeCell ref="AJ12:AL13"/>
    <mergeCell ref="C10:E11"/>
    <mergeCell ref="F10:J11"/>
    <mergeCell ref="K10:R13"/>
    <mergeCell ref="C14:E15"/>
    <mergeCell ref="F14:J15"/>
    <mergeCell ref="K14:M16"/>
    <mergeCell ref="O14:R16"/>
    <mergeCell ref="F16:J16"/>
    <mergeCell ref="C12:E13"/>
    <mergeCell ref="C16:E17"/>
    <mergeCell ref="CC34:CF35"/>
    <mergeCell ref="BZ32:CB33"/>
    <mergeCell ref="AJ16:AL17"/>
    <mergeCell ref="CC28:CF29"/>
    <mergeCell ref="CC30:CF31"/>
    <mergeCell ref="BU28:BX30"/>
    <mergeCell ref="BA32:BC34"/>
    <mergeCell ref="BE32:BH34"/>
    <mergeCell ref="BZ30:CB31"/>
    <mergeCell ref="V18:V20"/>
    <mergeCell ref="S24:Z25"/>
    <mergeCell ref="AA24:AH25"/>
    <mergeCell ref="C22:AO23"/>
    <mergeCell ref="K24:R25"/>
    <mergeCell ref="F18:J19"/>
    <mergeCell ref="K18:M20"/>
    <mergeCell ref="AK24:AP25"/>
    <mergeCell ref="AI30:AI31"/>
    <mergeCell ref="AE32:AH34"/>
    <mergeCell ref="AE10:AH12"/>
    <mergeCell ref="AJ28:AL29"/>
    <mergeCell ref="AM28:AP29"/>
    <mergeCell ref="AM12:AP13"/>
    <mergeCell ref="AR14:AR15"/>
    <mergeCell ref="AR18:AR19"/>
    <mergeCell ref="AV34:AZ34"/>
    <mergeCell ref="BY36:BY37"/>
    <mergeCell ref="BD32:BD34"/>
    <mergeCell ref="BI32:BP35"/>
    <mergeCell ref="BQ32:BS34"/>
    <mergeCell ref="BU32:BX34"/>
    <mergeCell ref="BY26:BZ27"/>
    <mergeCell ref="BZ28:CB29"/>
    <mergeCell ref="C24:J27"/>
    <mergeCell ref="O18:R20"/>
    <mergeCell ref="AM18:AP19"/>
    <mergeCell ref="AI26:AJ27"/>
    <mergeCell ref="AK26:AP27"/>
    <mergeCell ref="S18:U20"/>
    <mergeCell ref="W18:Z20"/>
    <mergeCell ref="AA18:AH21"/>
    <mergeCell ref="AJ18:AL19"/>
    <mergeCell ref="AI24:AI25"/>
    <mergeCell ref="BM28:BP30"/>
    <mergeCell ref="AS42:AZ45"/>
    <mergeCell ref="AV36:AZ37"/>
    <mergeCell ref="AM36:AP37"/>
    <mergeCell ref="AS34:AU35"/>
    <mergeCell ref="AS36:AU37"/>
    <mergeCell ref="BA28:BH31"/>
    <mergeCell ref="CA42:CF43"/>
    <mergeCell ref="CC36:CF37"/>
    <mergeCell ref="CC32:CF33"/>
    <mergeCell ref="AS40:CD41"/>
    <mergeCell ref="AS38:AU39"/>
    <mergeCell ref="AV38:AZ38"/>
    <mergeCell ref="BZ36:CB37"/>
    <mergeCell ref="BY34:BY35"/>
    <mergeCell ref="BT32:BT34"/>
    <mergeCell ref="BZ34:CB35"/>
    <mergeCell ref="K26:R27"/>
    <mergeCell ref="S26:Z27"/>
    <mergeCell ref="AA26:AH27"/>
    <mergeCell ref="BZ38:CB39"/>
    <mergeCell ref="BA36:BC38"/>
    <mergeCell ref="BY38:BY39"/>
    <mergeCell ref="BI28:BK30"/>
    <mergeCell ref="BM36:BP38"/>
    <mergeCell ref="BE36:BH38"/>
    <mergeCell ref="BI36:BK38"/>
    <mergeCell ref="BE50:BH52"/>
    <mergeCell ref="BU50:BX52"/>
    <mergeCell ref="AV50:AZ51"/>
    <mergeCell ref="C28:E29"/>
    <mergeCell ref="F28:J29"/>
    <mergeCell ref="K28:R31"/>
    <mergeCell ref="S28:U30"/>
    <mergeCell ref="F30:J30"/>
    <mergeCell ref="C30:E31"/>
    <mergeCell ref="AS32:AU33"/>
    <mergeCell ref="AJ30:AL31"/>
    <mergeCell ref="AM30:AP31"/>
    <mergeCell ref="AR32:AR33"/>
    <mergeCell ref="BD50:BD52"/>
    <mergeCell ref="AV32:AZ33"/>
    <mergeCell ref="AS30:AU31"/>
    <mergeCell ref="CC38:CF39"/>
    <mergeCell ref="C32:E33"/>
    <mergeCell ref="F32:J33"/>
    <mergeCell ref="K32:M34"/>
    <mergeCell ref="O32:R34"/>
    <mergeCell ref="F34:J34"/>
    <mergeCell ref="C34:E35"/>
    <mergeCell ref="AA32:AC34"/>
    <mergeCell ref="BZ46:CB47"/>
    <mergeCell ref="CC46:CF47"/>
    <mergeCell ref="CC48:CF49"/>
    <mergeCell ref="BI44:BP45"/>
    <mergeCell ref="BQ44:BX45"/>
    <mergeCell ref="BY44:BZ45"/>
    <mergeCell ref="CA44:CF45"/>
    <mergeCell ref="BZ48:CB49"/>
    <mergeCell ref="BY42:BY43"/>
    <mergeCell ref="BA46:BH49"/>
    <mergeCell ref="BI46:BK48"/>
    <mergeCell ref="BM46:BP48"/>
    <mergeCell ref="BU46:BX48"/>
    <mergeCell ref="BY46:BY47"/>
    <mergeCell ref="BY48:BY49"/>
    <mergeCell ref="BT46:BT48"/>
    <mergeCell ref="BQ46:BS48"/>
    <mergeCell ref="BZ52:CB53"/>
    <mergeCell ref="BI50:BP53"/>
    <mergeCell ref="BQ50:BS52"/>
    <mergeCell ref="CC52:CF53"/>
    <mergeCell ref="BZ50:CB51"/>
    <mergeCell ref="CC50:CF51"/>
    <mergeCell ref="BY52:BY53"/>
    <mergeCell ref="BT50:BT52"/>
    <mergeCell ref="BY50:BY51"/>
    <mergeCell ref="K36:M38"/>
    <mergeCell ref="O36:R38"/>
    <mergeCell ref="W36:Z38"/>
    <mergeCell ref="AM48:AP49"/>
    <mergeCell ref="K42:R43"/>
    <mergeCell ref="S42:Z43"/>
    <mergeCell ref="AA42:AH43"/>
    <mergeCell ref="K44:R45"/>
    <mergeCell ref="S44:Z45"/>
    <mergeCell ref="AA44:AH45"/>
    <mergeCell ref="AI54:AI55"/>
    <mergeCell ref="W46:Z48"/>
    <mergeCell ref="BI54:BK56"/>
    <mergeCell ref="BD54:BD56"/>
    <mergeCell ref="AR46:AR47"/>
    <mergeCell ref="AS46:AU47"/>
    <mergeCell ref="AS54:AU55"/>
    <mergeCell ref="AS56:AU57"/>
    <mergeCell ref="AS52:AU53"/>
    <mergeCell ref="AV52:AZ52"/>
    <mergeCell ref="BZ56:CB57"/>
    <mergeCell ref="CC56:CF57"/>
    <mergeCell ref="C40:AO41"/>
    <mergeCell ref="BM54:BP56"/>
    <mergeCell ref="BQ54:BX57"/>
    <mergeCell ref="BZ54:CB55"/>
    <mergeCell ref="CC54:CF55"/>
    <mergeCell ref="AM52:AP53"/>
    <mergeCell ref="AE46:AH48"/>
    <mergeCell ref="C54:E55"/>
    <mergeCell ref="BA60:BH61"/>
    <mergeCell ref="BI60:BP61"/>
    <mergeCell ref="BQ60:BX61"/>
    <mergeCell ref="BY60:BY61"/>
    <mergeCell ref="BA62:BH63"/>
    <mergeCell ref="BI62:BP63"/>
    <mergeCell ref="BQ62:BX63"/>
    <mergeCell ref="BY62:BZ63"/>
    <mergeCell ref="CA60:CF61"/>
    <mergeCell ref="C48:E49"/>
    <mergeCell ref="AK60:AP61"/>
    <mergeCell ref="AJ54:AL55"/>
    <mergeCell ref="AM54:AP55"/>
    <mergeCell ref="AJ52:AL53"/>
    <mergeCell ref="BY54:BY55"/>
    <mergeCell ref="BY56:BY57"/>
    <mergeCell ref="AJ48:AL49"/>
    <mergeCell ref="AS60:AZ63"/>
    <mergeCell ref="K60:R61"/>
    <mergeCell ref="S60:Z61"/>
    <mergeCell ref="AA60:AH61"/>
    <mergeCell ref="AE50:AH52"/>
    <mergeCell ref="S50:Z53"/>
    <mergeCell ref="AA54:AH57"/>
    <mergeCell ref="S54:U56"/>
    <mergeCell ref="W54:Z56"/>
    <mergeCell ref="K54:M56"/>
    <mergeCell ref="K46:R49"/>
    <mergeCell ref="O54:R56"/>
    <mergeCell ref="C56:E57"/>
    <mergeCell ref="N50:N52"/>
    <mergeCell ref="AM70:AP71"/>
    <mergeCell ref="AJ56:AL57"/>
    <mergeCell ref="AM56:AP57"/>
    <mergeCell ref="AE64:AH66"/>
    <mergeCell ref="AJ64:AL65"/>
    <mergeCell ref="AM64:AP65"/>
    <mergeCell ref="AI56:AI57"/>
    <mergeCell ref="AM68:AP69"/>
    <mergeCell ref="C58:AO59"/>
    <mergeCell ref="C60:J63"/>
    <mergeCell ref="C50:E51"/>
    <mergeCell ref="F50:J51"/>
    <mergeCell ref="K50:M52"/>
    <mergeCell ref="O50:R52"/>
    <mergeCell ref="C52:E53"/>
    <mergeCell ref="CA62:CF63"/>
    <mergeCell ref="AR64:AR65"/>
    <mergeCell ref="AS64:AU65"/>
    <mergeCell ref="AV64:AZ65"/>
    <mergeCell ref="BA64:BH67"/>
    <mergeCell ref="BI64:BK66"/>
    <mergeCell ref="BL64:BL66"/>
    <mergeCell ref="BM64:BP66"/>
    <mergeCell ref="BQ64:BS66"/>
    <mergeCell ref="BT64:BT66"/>
    <mergeCell ref="BU64:BX66"/>
    <mergeCell ref="BY64:BY65"/>
    <mergeCell ref="BZ64:CB65"/>
    <mergeCell ref="BY66:BY67"/>
    <mergeCell ref="BZ66:CB67"/>
    <mergeCell ref="C74:E75"/>
    <mergeCell ref="F74:J74"/>
    <mergeCell ref="AK62:AP63"/>
    <mergeCell ref="AJ66:AL67"/>
    <mergeCell ref="AM66:AP67"/>
    <mergeCell ref="AA64:AC66"/>
    <mergeCell ref="AI64:AI65"/>
    <mergeCell ref="AA62:AH63"/>
    <mergeCell ref="AI62:AJ63"/>
    <mergeCell ref="K62:R63"/>
    <mergeCell ref="AE68:AH70"/>
    <mergeCell ref="AD68:AD70"/>
    <mergeCell ref="AJ74:AL75"/>
    <mergeCell ref="AA68:AC70"/>
    <mergeCell ref="AJ70:AL71"/>
    <mergeCell ref="AI70:AI71"/>
    <mergeCell ref="AJ68:AL69"/>
    <mergeCell ref="AA72:AH75"/>
    <mergeCell ref="AJ72:AL73"/>
    <mergeCell ref="K80:R81"/>
    <mergeCell ref="S80:Z81"/>
    <mergeCell ref="AA80:AH81"/>
    <mergeCell ref="AI80:AJ81"/>
    <mergeCell ref="AK80:AP81"/>
    <mergeCell ref="V82:V84"/>
    <mergeCell ref="AM84:AP85"/>
    <mergeCell ref="AI84:AI85"/>
    <mergeCell ref="AI82:AI83"/>
    <mergeCell ref="AJ84:AL85"/>
    <mergeCell ref="W82:Z84"/>
    <mergeCell ref="AA82:AC84"/>
    <mergeCell ref="AE82:AH84"/>
    <mergeCell ref="AJ82:AL83"/>
    <mergeCell ref="AK78:AP79"/>
    <mergeCell ref="O72:R74"/>
    <mergeCell ref="N72:N74"/>
    <mergeCell ref="S72:U74"/>
    <mergeCell ref="AA78:AH79"/>
    <mergeCell ref="W72:Z74"/>
    <mergeCell ref="AM72:AP73"/>
    <mergeCell ref="AM74:AP75"/>
    <mergeCell ref="AI72:AI73"/>
    <mergeCell ref="AI78:AI79"/>
    <mergeCell ref="AD82:AD84"/>
    <mergeCell ref="AA90:AH93"/>
    <mergeCell ref="AD86:AD88"/>
    <mergeCell ref="N90:N92"/>
    <mergeCell ref="S86:Z89"/>
    <mergeCell ref="C92:E93"/>
    <mergeCell ref="C90:E91"/>
    <mergeCell ref="K86:M88"/>
    <mergeCell ref="O86:R88"/>
    <mergeCell ref="C88:E89"/>
    <mergeCell ref="N86:N88"/>
    <mergeCell ref="F88:J88"/>
    <mergeCell ref="AM86:AP87"/>
    <mergeCell ref="AI86:AI87"/>
    <mergeCell ref="AE86:AH88"/>
    <mergeCell ref="F92:J92"/>
    <mergeCell ref="F90:J91"/>
    <mergeCell ref="AA86:AC88"/>
    <mergeCell ref="K90:M92"/>
    <mergeCell ref="O90:R92"/>
    <mergeCell ref="S90:U92"/>
    <mergeCell ref="W90:Z92"/>
    <mergeCell ref="BZ12:CB13"/>
    <mergeCell ref="BT10:BT12"/>
    <mergeCell ref="BT14:BT16"/>
    <mergeCell ref="C82:E83"/>
    <mergeCell ref="F82:J83"/>
    <mergeCell ref="K82:R85"/>
    <mergeCell ref="S82:U84"/>
    <mergeCell ref="C84:E85"/>
    <mergeCell ref="C78:J81"/>
    <mergeCell ref="K78:R79"/>
    <mergeCell ref="AI88:AI89"/>
    <mergeCell ref="AJ90:AL91"/>
    <mergeCell ref="AM90:AP91"/>
    <mergeCell ref="AJ88:AL89"/>
    <mergeCell ref="AM88:AP89"/>
    <mergeCell ref="AJ92:AL93"/>
    <mergeCell ref="AI90:AI91"/>
    <mergeCell ref="AI92:AI93"/>
    <mergeCell ref="CC64:CF65"/>
    <mergeCell ref="AS66:AU67"/>
    <mergeCell ref="AV66:AZ66"/>
    <mergeCell ref="CC66:CF67"/>
    <mergeCell ref="AR68:AR69"/>
    <mergeCell ref="AS68:AU69"/>
    <mergeCell ref="BI68:BP71"/>
    <mergeCell ref="AS4:CE5"/>
    <mergeCell ref="AS6:AZ9"/>
    <mergeCell ref="BA6:BH7"/>
    <mergeCell ref="BI6:BP7"/>
    <mergeCell ref="BQ6:BX7"/>
    <mergeCell ref="BI8:BP9"/>
    <mergeCell ref="BQ8:BX9"/>
    <mergeCell ref="BY8:BZ9"/>
    <mergeCell ref="CA6:CF7"/>
    <mergeCell ref="CA8:CF9"/>
    <mergeCell ref="BM10:BP12"/>
    <mergeCell ref="BD18:BD20"/>
    <mergeCell ref="BL18:BL20"/>
    <mergeCell ref="BY10:BY11"/>
    <mergeCell ref="BU10:BX12"/>
    <mergeCell ref="BY12:BY13"/>
    <mergeCell ref="BQ10:BS12"/>
    <mergeCell ref="CC16:CF17"/>
    <mergeCell ref="BI14:BP17"/>
    <mergeCell ref="BE18:BH20"/>
    <mergeCell ref="BQ14:BS16"/>
    <mergeCell ref="BU14:BX16"/>
    <mergeCell ref="BZ14:CB15"/>
    <mergeCell ref="BY14:BY15"/>
    <mergeCell ref="BY16:BY17"/>
    <mergeCell ref="BY18:BY19"/>
    <mergeCell ref="BY20:BY21"/>
    <mergeCell ref="BE68:BH70"/>
    <mergeCell ref="AV70:AZ70"/>
    <mergeCell ref="CC14:CF15"/>
    <mergeCell ref="AS16:AU17"/>
    <mergeCell ref="BZ16:CB17"/>
    <mergeCell ref="AS20:AU21"/>
    <mergeCell ref="BI18:BK20"/>
    <mergeCell ref="BZ18:CB19"/>
    <mergeCell ref="AS18:AU19"/>
    <mergeCell ref="AV18:AZ19"/>
    <mergeCell ref="AV68:AZ69"/>
    <mergeCell ref="BA68:BC70"/>
    <mergeCell ref="BD68:BD70"/>
    <mergeCell ref="BD72:BD74"/>
    <mergeCell ref="AV74:AZ74"/>
    <mergeCell ref="B115:B117"/>
    <mergeCell ref="F116:M117"/>
    <mergeCell ref="BY116:CF117"/>
    <mergeCell ref="BY118:CF119"/>
    <mergeCell ref="F118:M119"/>
    <mergeCell ref="BY114:CF115"/>
    <mergeCell ref="F114:M115"/>
    <mergeCell ref="BI116:BL117"/>
    <mergeCell ref="AA116:AD117"/>
    <mergeCell ref="AI114:AJ115"/>
    <mergeCell ref="AR72:AR73"/>
    <mergeCell ref="AS72:AU73"/>
    <mergeCell ref="AV72:AZ73"/>
    <mergeCell ref="BA72:BC74"/>
    <mergeCell ref="AS74:AU75"/>
    <mergeCell ref="AS70:AU71"/>
    <mergeCell ref="BY70:BY71"/>
    <mergeCell ref="BZ70:CB71"/>
    <mergeCell ref="CC70:CF71"/>
    <mergeCell ref="BQ68:BS70"/>
    <mergeCell ref="BT68:BT70"/>
    <mergeCell ref="BU68:BX70"/>
    <mergeCell ref="BY68:BY69"/>
    <mergeCell ref="BZ68:CB69"/>
    <mergeCell ref="CC68:CF69"/>
    <mergeCell ref="BY32:BY33"/>
    <mergeCell ref="CC18:CF19"/>
    <mergeCell ref="BZ20:CB21"/>
    <mergeCell ref="CC20:CF21"/>
    <mergeCell ref="CA26:CF27"/>
    <mergeCell ref="V54:V56"/>
    <mergeCell ref="BQ28:BS30"/>
    <mergeCell ref="BL36:BL38"/>
    <mergeCell ref="BQ42:BX43"/>
    <mergeCell ref="BQ36:BX39"/>
    <mergeCell ref="BL28:BL30"/>
    <mergeCell ref="BI42:BP43"/>
    <mergeCell ref="BT28:BT30"/>
    <mergeCell ref="AJ46:AL47"/>
    <mergeCell ref="AA50:AC52"/>
    <mergeCell ref="O68:R70"/>
    <mergeCell ref="C70:E71"/>
    <mergeCell ref="C68:E69"/>
    <mergeCell ref="F68:J69"/>
    <mergeCell ref="N54:N56"/>
    <mergeCell ref="N68:N70"/>
    <mergeCell ref="C72:E73"/>
    <mergeCell ref="K68:M70"/>
    <mergeCell ref="K72:M74"/>
    <mergeCell ref="F72:J73"/>
    <mergeCell ref="C64:E65"/>
    <mergeCell ref="F64:J65"/>
    <mergeCell ref="K64:R67"/>
    <mergeCell ref="C66:E67"/>
    <mergeCell ref="AM92:AP93"/>
    <mergeCell ref="AV12:AZ12"/>
    <mergeCell ref="BD14:BD16"/>
    <mergeCell ref="BA8:BH9"/>
    <mergeCell ref="BA14:BC16"/>
    <mergeCell ref="C76:AO77"/>
    <mergeCell ref="AI74:AI75"/>
    <mergeCell ref="AD64:AD66"/>
    <mergeCell ref="F56:J56"/>
    <mergeCell ref="AI60:AI61"/>
    <mergeCell ref="CC12:CF13"/>
    <mergeCell ref="BZ10:CB11"/>
    <mergeCell ref="CC10:CF11"/>
    <mergeCell ref="AJ86:AL87"/>
    <mergeCell ref="AS48:AU49"/>
    <mergeCell ref="BA50:BC52"/>
    <mergeCell ref="AR50:AR51"/>
    <mergeCell ref="BL46:BL48"/>
    <mergeCell ref="BL54:BL56"/>
    <mergeCell ref="AV48:AZ48"/>
    <mergeCell ref="V36:V38"/>
    <mergeCell ref="S46:U48"/>
    <mergeCell ref="S36:U38"/>
    <mergeCell ref="BE14:BH16"/>
    <mergeCell ref="AD46:AD48"/>
    <mergeCell ref="AA36:AH39"/>
    <mergeCell ref="AJ36:AL37"/>
    <mergeCell ref="AA46:AC48"/>
    <mergeCell ref="AM34:AP35"/>
    <mergeCell ref="S32:Z35"/>
    <mergeCell ref="BY6:BY7"/>
    <mergeCell ref="S14:Z17"/>
    <mergeCell ref="BI10:BK12"/>
    <mergeCell ref="V28:V30"/>
    <mergeCell ref="BA10:BH13"/>
    <mergeCell ref="BY24:BY25"/>
    <mergeCell ref="BY28:BY29"/>
    <mergeCell ref="BY30:BY31"/>
    <mergeCell ref="BM18:BP20"/>
    <mergeCell ref="BQ18:BX21"/>
    <mergeCell ref="BA54:BC56"/>
    <mergeCell ref="V90:V92"/>
    <mergeCell ref="AI32:AI33"/>
    <mergeCell ref="AI34:AI35"/>
    <mergeCell ref="AI36:AI37"/>
    <mergeCell ref="AI38:AI39"/>
    <mergeCell ref="AI42:AI43"/>
    <mergeCell ref="AI66:AI67"/>
    <mergeCell ref="AI68:AI69"/>
    <mergeCell ref="S78:Z79"/>
    <mergeCell ref="V64:V66"/>
    <mergeCell ref="V72:V74"/>
    <mergeCell ref="S62:Z63"/>
    <mergeCell ref="W64:Z66"/>
    <mergeCell ref="S64:U66"/>
    <mergeCell ref="S68:Z71"/>
    <mergeCell ref="B86:B87"/>
    <mergeCell ref="B90:B91"/>
    <mergeCell ref="AS10:AU11"/>
    <mergeCell ref="AS12:AU13"/>
    <mergeCell ref="AS14:AU15"/>
    <mergeCell ref="C86:E87"/>
    <mergeCell ref="F86:J87"/>
    <mergeCell ref="N18:N20"/>
    <mergeCell ref="N32:N34"/>
    <mergeCell ref="N36:N38"/>
    <mergeCell ref="N14:N16"/>
    <mergeCell ref="AM10:AP11"/>
    <mergeCell ref="AE14:AH16"/>
    <mergeCell ref="AJ14:AL15"/>
    <mergeCell ref="AI14:AI15"/>
    <mergeCell ref="AI16:AI17"/>
    <mergeCell ref="AD14:AD16"/>
    <mergeCell ref="AM16:AP17"/>
    <mergeCell ref="AM14:AP15"/>
    <mergeCell ref="V10:V12"/>
    <mergeCell ref="B72:B73"/>
    <mergeCell ref="B82:B83"/>
    <mergeCell ref="B50:B51"/>
    <mergeCell ref="B54:B55"/>
    <mergeCell ref="B64:B65"/>
    <mergeCell ref="B68:B69"/>
    <mergeCell ref="B28:B29"/>
    <mergeCell ref="B32:B33"/>
    <mergeCell ref="AV28:AZ29"/>
    <mergeCell ref="AR10:AR11"/>
    <mergeCell ref="AD10:AD12"/>
    <mergeCell ref="AV30:AZ30"/>
    <mergeCell ref="AV16:AZ16"/>
    <mergeCell ref="AV14:AZ15"/>
    <mergeCell ref="AV10:AZ11"/>
    <mergeCell ref="W28:Z30"/>
    <mergeCell ref="AV20:AZ20"/>
    <mergeCell ref="B10:B11"/>
    <mergeCell ref="B14:B15"/>
    <mergeCell ref="B18:B19"/>
    <mergeCell ref="C18:E19"/>
    <mergeCell ref="C20:E21"/>
    <mergeCell ref="AJ20:AL21"/>
    <mergeCell ref="AM20:AP21"/>
    <mergeCell ref="AI20:AI21"/>
    <mergeCell ref="F20:J20"/>
    <mergeCell ref="F84:J84"/>
    <mergeCell ref="F48:J48"/>
    <mergeCell ref="F52:J52"/>
    <mergeCell ref="F66:J66"/>
    <mergeCell ref="F70:J70"/>
    <mergeCell ref="F54:J55"/>
    <mergeCell ref="F38:J38"/>
    <mergeCell ref="B36:B37"/>
    <mergeCell ref="B46:B47"/>
    <mergeCell ref="C38:E39"/>
    <mergeCell ref="C42:J45"/>
    <mergeCell ref="C36:E37"/>
    <mergeCell ref="F36:J37"/>
    <mergeCell ref="C46:E47"/>
    <mergeCell ref="F46:J47"/>
    <mergeCell ref="AI52:AI53"/>
    <mergeCell ref="AJ50:AL51"/>
    <mergeCell ref="AM50:AP51"/>
    <mergeCell ref="V46:V48"/>
    <mergeCell ref="AI50:AI51"/>
    <mergeCell ref="AI48:AI49"/>
    <mergeCell ref="AM46:AP47"/>
    <mergeCell ref="AI46:AI47"/>
    <mergeCell ref="AD50:AD52"/>
    <mergeCell ref="AD32:AD34"/>
    <mergeCell ref="AJ32:AL33"/>
    <mergeCell ref="AM32:AP33"/>
    <mergeCell ref="AS50:AU51"/>
    <mergeCell ref="AK42:AP43"/>
    <mergeCell ref="AI44:AJ45"/>
    <mergeCell ref="AK44:AP45"/>
    <mergeCell ref="AR36:AR37"/>
    <mergeCell ref="AJ38:AL39"/>
    <mergeCell ref="AJ34:AL35"/>
    <mergeCell ref="AS58:BW59"/>
    <mergeCell ref="AV56:AZ56"/>
    <mergeCell ref="AM38:AP39"/>
    <mergeCell ref="AV54:AZ55"/>
    <mergeCell ref="BE54:BH56"/>
    <mergeCell ref="AV46:AZ47"/>
    <mergeCell ref="AR54:AR55"/>
    <mergeCell ref="BD36:BD38"/>
    <mergeCell ref="BA42:BH43"/>
    <mergeCell ref="BA44:BH45"/>
  </mergeCells>
  <conditionalFormatting sqref="AV66 AS66 AS74">
    <cfRule type="expression" priority="7" dxfId="1" stopIfTrue="1">
      <formula>$AX$32=2</formula>
    </cfRule>
    <cfRule type="expression" priority="8" dxfId="0" stopIfTrue="1">
      <formula>$AX$32=1</formula>
    </cfRule>
  </conditionalFormatting>
  <conditionalFormatting sqref="BI49:BX49 AV48 BT46 BA46:BI46 AS48 BQ46 AS56 AS52 BA47:BH49 BI31:BX31 AV30 BT28 BA28:BI28 AS30 BQ28 AS38 AS34 BA29:BH31 BL46 BL28 BI13:BX13 AV12 BT10 BA10:BI10 AS12 BQ10 AS20 AS16 BA11:BH13 BL10 V10 S13:AH13 F12 AD10 K10:S10 C12 AA10 C20 C16 K11:R13 V28 S31:AH31 F30 AD28 K28:S28 C30 AA28 C38 C34 K29:R31 V46 S49:AH49 F48 AD46 K46:S46 C48 AA46 C56 C52 K47:R49 V64 S67:AH67 F66 AD64 K64:S64 C66 AA64 C74 C70 K65:R67 V82 S85:AH85 F84 AD82 K82:S82 C84 AA82 C92 C88 K83:R85 BI67:BX67 BA65:BH67 BT64 BA64:BI64 BL64 BQ64 AS70">
    <cfRule type="expression" priority="1" dxfId="1" stopIfTrue="1">
      <formula>$AL$14=2</formula>
    </cfRule>
    <cfRule type="expression" priority="2" dxfId="0" stopIfTrue="1">
      <formula>$AL$14=1</formula>
    </cfRule>
  </conditionalFormatting>
  <conditionalFormatting sqref="BQ35:BX35 BD32 BI32:BQ32 BT32 BI33:BP35 BA35:BH35 BQ53:BX53 BD50 BI50:BQ50 BT50 BI51:BP53 BA53:BH53 BA32 BA50 BQ17:BX17 BD14 BI14:BQ14 BT14 BI15:BP17 BA17:BH17 BA14 K14 AA17:AH17 N14 S14:AA14 AD14 S15:Z17 K17:R17 K32 AA35:AH35 N32 S32:AA32 AD32 S33:Z35 K35:R35 K50 AA53:AH53 N50 S50:AA50 AD50 S51:Z53 K53:R53 K68 AA71:AH71 N68 S68:AA68 AD68 S69:Z71 K71:R71 K86 AA89:AH89 N86 S86:AA86 AD86 S87:Z89 K89:R89 BQ71:BX71 BD68 BI68:BQ68 BT68 BI69:BP71 BA71:BH71 BA68">
    <cfRule type="expression" priority="3" dxfId="1" stopIfTrue="1">
      <formula>$AL$18=2</formula>
    </cfRule>
    <cfRule type="expression" priority="4" dxfId="0" stopIfTrue="1">
      <formula>$AL$18=1</formula>
    </cfRule>
  </conditionalFormatting>
  <conditionalFormatting sqref="BD36 BI36 BL36 BQ36:BX39 BA39:BP39 BD54 BI54 BL54 BQ54:BX57 BA57:BP57 BA36 BA54 BD18 BI18 BL18 BQ18:BX21 BA21:BP21 BA18 K36 K18 N18 S18 V18 AA18:AH21 K21:Z21 N36 S36 V36 AA36:AH39 K39:Z39 K54 N54 S54 V54 AA54:AH57 K57:Z57 K72 N72 S72 V72 AA72:AH75 K75:Z75 K90 N90 S90 V90 AA90:AH93 K93:Z93 BD72 BI72 BL72 BQ72:BX75 BA75:BP75 BA72">
    <cfRule type="expression" priority="5" dxfId="1" stopIfTrue="1">
      <formula>#REF!=2</formula>
    </cfRule>
    <cfRule type="expression" priority="6" dxfId="0" stopIfTrue="1">
      <formula>#REF!=1</formula>
    </cfRule>
  </conditionalFormatting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X255"/>
  <sheetViews>
    <sheetView tabSelected="1" zoomScaleSheetLayoutView="100" zoomScalePageLayoutView="0" workbookViewId="0" topLeftCell="A1">
      <selection activeCell="DG94" sqref="DG94"/>
    </sheetView>
  </sheetViews>
  <sheetFormatPr defaultColWidth="1.25" defaultRowHeight="7.5" customHeight="1"/>
  <cols>
    <col min="1" max="1" width="5.25390625" style="3" customWidth="1"/>
    <col min="2" max="2" width="0.5" style="3" hidden="1" customWidth="1"/>
    <col min="3" max="4" width="1.25" style="3" hidden="1" customWidth="1"/>
    <col min="5" max="5" width="2.875" style="3" hidden="1" customWidth="1"/>
    <col min="6" max="9" width="1.25" style="3" customWidth="1"/>
    <col min="10" max="10" width="3.75390625" style="3" customWidth="1"/>
    <col min="11" max="17" width="1.25" style="3" customWidth="1"/>
    <col min="18" max="18" width="0.2421875" style="3" customWidth="1"/>
    <col min="19" max="20" width="1.25" style="3" customWidth="1"/>
    <col min="21" max="21" width="0.74609375" style="3" customWidth="1"/>
    <col min="22" max="25" width="1.25" style="3" customWidth="1"/>
    <col min="26" max="26" width="0.5" style="3" customWidth="1"/>
    <col min="27" max="32" width="1.25" style="3" customWidth="1"/>
    <col min="33" max="33" width="1.12109375" style="3" customWidth="1"/>
    <col min="34" max="34" width="1.25" style="3" customWidth="1"/>
    <col min="35" max="35" width="4.75390625" style="3" customWidth="1"/>
    <col min="36" max="36" width="1.37890625" style="3" customWidth="1"/>
    <col min="37" max="43" width="1.25" style="3" customWidth="1"/>
    <col min="44" max="44" width="2.875" style="3" hidden="1" customWidth="1"/>
    <col min="45" max="45" width="2.375" style="3" hidden="1" customWidth="1"/>
    <col min="46" max="46" width="1.25" style="3" hidden="1" customWidth="1"/>
    <col min="47" max="47" width="2.875" style="3" hidden="1" customWidth="1"/>
    <col min="48" max="51" width="1.25" style="3" customWidth="1"/>
    <col min="52" max="52" width="3.625" style="3" customWidth="1"/>
    <col min="53" max="59" width="1.25" style="3" customWidth="1"/>
    <col min="60" max="60" width="0.74609375" style="3" customWidth="1"/>
    <col min="61" max="62" width="1.25" style="3" customWidth="1"/>
    <col min="63" max="63" width="0.37109375" style="3" customWidth="1"/>
    <col min="64" max="66" width="1.25" style="3" customWidth="1"/>
    <col min="67" max="67" width="0.875" style="3" customWidth="1"/>
    <col min="68" max="68" width="1.25" style="3" hidden="1" customWidth="1"/>
    <col min="69" max="70" width="1.25" style="3" customWidth="1"/>
    <col min="71" max="71" width="0.74609375" style="3" customWidth="1"/>
    <col min="72" max="73" width="1.25" style="3" customWidth="1"/>
    <col min="74" max="74" width="1.875" style="3" customWidth="1"/>
    <col min="75" max="75" width="0.37109375" style="3" customWidth="1"/>
    <col min="76" max="76" width="1.25" style="3" hidden="1" customWidth="1"/>
    <col min="77" max="77" width="4.50390625" style="3" customWidth="1"/>
    <col min="78" max="16384" width="1.25" style="3" customWidth="1"/>
  </cols>
  <sheetData>
    <row r="1" spans="3:84" ht="7.5" customHeight="1">
      <c r="C1" s="668" t="s">
        <v>1878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  <c r="AZ1" s="668"/>
      <c r="BA1" s="668"/>
      <c r="BB1" s="668"/>
      <c r="BC1" s="668"/>
      <c r="BD1" s="668"/>
      <c r="BE1" s="668"/>
      <c r="BF1" s="668"/>
      <c r="BG1" s="668"/>
      <c r="BH1" s="668"/>
      <c r="BI1" s="668"/>
      <c r="BJ1" s="668"/>
      <c r="BK1" s="668"/>
      <c r="BL1" s="668"/>
      <c r="BM1" s="668"/>
      <c r="BN1" s="668"/>
      <c r="BO1" s="668"/>
      <c r="BP1" s="668"/>
      <c r="BQ1" s="668"/>
      <c r="BR1" s="668"/>
      <c r="BS1" s="668"/>
      <c r="BT1" s="668"/>
      <c r="BU1" s="668"/>
      <c r="BV1" s="668"/>
      <c r="BW1" s="668"/>
      <c r="BX1" s="668"/>
      <c r="BY1" s="668"/>
      <c r="BZ1" s="668"/>
      <c r="CA1" s="668"/>
      <c r="CB1" s="668"/>
      <c r="CC1" s="668"/>
      <c r="CD1" s="668"/>
      <c r="CE1" s="668"/>
      <c r="CF1" s="668"/>
    </row>
    <row r="2" spans="3:84" ht="7.5" customHeight="1"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  <c r="AX2" s="668"/>
      <c r="AY2" s="668"/>
      <c r="AZ2" s="668"/>
      <c r="BA2" s="668"/>
      <c r="BB2" s="668"/>
      <c r="BC2" s="668"/>
      <c r="BD2" s="668"/>
      <c r="BE2" s="668"/>
      <c r="BF2" s="668"/>
      <c r="BG2" s="668"/>
      <c r="BH2" s="668"/>
      <c r="BI2" s="668"/>
      <c r="BJ2" s="668"/>
      <c r="BK2" s="668"/>
      <c r="BL2" s="668"/>
      <c r="BM2" s="668"/>
      <c r="BN2" s="668"/>
      <c r="BO2" s="668"/>
      <c r="BP2" s="668"/>
      <c r="BQ2" s="668"/>
      <c r="BR2" s="668"/>
      <c r="BS2" s="668"/>
      <c r="BT2" s="668"/>
      <c r="BU2" s="668"/>
      <c r="BV2" s="668"/>
      <c r="BW2" s="668"/>
      <c r="BX2" s="668"/>
      <c r="BY2" s="668"/>
      <c r="BZ2" s="668"/>
      <c r="CA2" s="668"/>
      <c r="CB2" s="668"/>
      <c r="CC2" s="668"/>
      <c r="CD2" s="668"/>
      <c r="CE2" s="668"/>
      <c r="CF2" s="668"/>
    </row>
    <row r="3" spans="3:84" ht="5.25" customHeight="1"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  <c r="BB3" s="668"/>
      <c r="BC3" s="668"/>
      <c r="BD3" s="668"/>
      <c r="BE3" s="668"/>
      <c r="BF3" s="668"/>
      <c r="BG3" s="668"/>
      <c r="BH3" s="668"/>
      <c r="BI3" s="668"/>
      <c r="BJ3" s="668"/>
      <c r="BK3" s="668"/>
      <c r="BL3" s="668"/>
      <c r="BM3" s="668"/>
      <c r="BN3" s="668"/>
      <c r="BO3" s="668"/>
      <c r="BP3" s="668"/>
      <c r="BQ3" s="668"/>
      <c r="BR3" s="668"/>
      <c r="BS3" s="668"/>
      <c r="BT3" s="668"/>
      <c r="BU3" s="668"/>
      <c r="BV3" s="668"/>
      <c r="BW3" s="668"/>
      <c r="BX3" s="668"/>
      <c r="BY3" s="668"/>
      <c r="BZ3" s="668"/>
      <c r="CA3" s="668"/>
      <c r="CB3" s="668"/>
      <c r="CC3" s="668"/>
      <c r="CD3" s="668"/>
      <c r="CE3" s="668"/>
      <c r="CF3" s="668"/>
    </row>
    <row r="4" spans="3:82" ht="7.5" customHeight="1">
      <c r="C4" s="367" t="s">
        <v>1732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2"/>
      <c r="AQ4" s="2"/>
      <c r="AS4" s="367" t="s">
        <v>1847</v>
      </c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  <c r="BP4" s="367"/>
      <c r="BQ4" s="367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7"/>
      <c r="CC4" s="367"/>
      <c r="CD4" s="367"/>
    </row>
    <row r="5" spans="3:82" ht="7.5" customHeight="1" thickBot="1"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2"/>
      <c r="AQ5" s="2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6"/>
      <c r="BI5" s="556"/>
      <c r="BJ5" s="556"/>
      <c r="BK5" s="556"/>
      <c r="BL5" s="556"/>
      <c r="BM5" s="556"/>
      <c r="BN5" s="556"/>
      <c r="BO5" s="556"/>
      <c r="BP5" s="556"/>
      <c r="BQ5" s="556"/>
      <c r="BR5" s="556"/>
      <c r="BS5" s="556"/>
      <c r="BT5" s="556"/>
      <c r="BU5" s="556"/>
      <c r="BV5" s="556"/>
      <c r="BW5" s="556"/>
      <c r="BX5" s="556"/>
      <c r="BY5" s="556"/>
      <c r="BZ5" s="556"/>
      <c r="CA5" s="556"/>
      <c r="CB5" s="556"/>
      <c r="CC5" s="556"/>
      <c r="CD5" s="556"/>
    </row>
    <row r="6" spans="1:84" ht="7.5" customHeight="1">
      <c r="A6" s="13"/>
      <c r="B6" s="13"/>
      <c r="C6" s="356" t="s">
        <v>943</v>
      </c>
      <c r="D6" s="367"/>
      <c r="E6" s="367"/>
      <c r="F6" s="367"/>
      <c r="G6" s="367"/>
      <c r="H6" s="367"/>
      <c r="I6" s="367"/>
      <c r="J6" s="367"/>
      <c r="K6" s="440" t="str">
        <f>F10</f>
        <v>久保侑暉</v>
      </c>
      <c r="L6" s="438"/>
      <c r="M6" s="438"/>
      <c r="N6" s="438"/>
      <c r="O6" s="438"/>
      <c r="P6" s="438"/>
      <c r="Q6" s="438"/>
      <c r="R6" s="439"/>
      <c r="S6" s="363" t="str">
        <f>F14</f>
        <v>本田健一</v>
      </c>
      <c r="T6" s="367"/>
      <c r="U6" s="367"/>
      <c r="V6" s="367"/>
      <c r="W6" s="367"/>
      <c r="X6" s="367"/>
      <c r="Y6" s="367"/>
      <c r="Z6" s="367"/>
      <c r="AA6" s="440" t="str">
        <f>F18</f>
        <v>猪飼尚輝</v>
      </c>
      <c r="AB6" s="438"/>
      <c r="AC6" s="438"/>
      <c r="AD6" s="438"/>
      <c r="AE6" s="438"/>
      <c r="AF6" s="438"/>
      <c r="AG6" s="438"/>
      <c r="AH6" s="563"/>
      <c r="AI6" s="347">
        <f>IF(AI12&lt;&gt;"","取得","")</f>
      </c>
      <c r="AJ6" s="32"/>
      <c r="AK6" s="438" t="s">
        <v>944</v>
      </c>
      <c r="AL6" s="438"/>
      <c r="AM6" s="438"/>
      <c r="AN6" s="438"/>
      <c r="AO6" s="438"/>
      <c r="AP6" s="474"/>
      <c r="AQ6" s="52"/>
      <c r="AR6" s="13"/>
      <c r="AS6" s="356" t="s">
        <v>1786</v>
      </c>
      <c r="AT6" s="367"/>
      <c r="AU6" s="367"/>
      <c r="AV6" s="367"/>
      <c r="AW6" s="367"/>
      <c r="AX6" s="367"/>
      <c r="AY6" s="367"/>
      <c r="AZ6" s="367"/>
      <c r="BA6" s="440" t="str">
        <f>AV10</f>
        <v>川上英二</v>
      </c>
      <c r="BB6" s="438"/>
      <c r="BC6" s="438"/>
      <c r="BD6" s="438"/>
      <c r="BE6" s="438"/>
      <c r="BF6" s="438"/>
      <c r="BG6" s="438"/>
      <c r="BH6" s="439"/>
      <c r="BI6" s="363" t="str">
        <f>AV14</f>
        <v>野村良平</v>
      </c>
      <c r="BJ6" s="367"/>
      <c r="BK6" s="367"/>
      <c r="BL6" s="367"/>
      <c r="BM6" s="367"/>
      <c r="BN6" s="367"/>
      <c r="BO6" s="367"/>
      <c r="BP6" s="367"/>
      <c r="BQ6" s="440" t="str">
        <f>AV18</f>
        <v>多賀野昌治</v>
      </c>
      <c r="BR6" s="438"/>
      <c r="BS6" s="438"/>
      <c r="BT6" s="438"/>
      <c r="BU6" s="438"/>
      <c r="BV6" s="438"/>
      <c r="BW6" s="438"/>
      <c r="BX6" s="563"/>
      <c r="BY6" s="347">
        <f>IF(BY12&lt;&gt;"","取得","")</f>
      </c>
      <c r="BZ6" s="32"/>
      <c r="CA6" s="438" t="s">
        <v>944</v>
      </c>
      <c r="CB6" s="438"/>
      <c r="CC6" s="438"/>
      <c r="CD6" s="438"/>
      <c r="CE6" s="438"/>
      <c r="CF6" s="474"/>
    </row>
    <row r="7" spans="1:84" ht="7.5" customHeight="1">
      <c r="A7" s="13"/>
      <c r="C7" s="356"/>
      <c r="D7" s="367"/>
      <c r="E7" s="367"/>
      <c r="F7" s="367"/>
      <c r="G7" s="367"/>
      <c r="H7" s="367"/>
      <c r="I7" s="367"/>
      <c r="J7" s="367"/>
      <c r="K7" s="363"/>
      <c r="L7" s="367"/>
      <c r="M7" s="367"/>
      <c r="N7" s="367"/>
      <c r="O7" s="367"/>
      <c r="P7" s="367"/>
      <c r="Q7" s="367"/>
      <c r="R7" s="368"/>
      <c r="S7" s="363"/>
      <c r="T7" s="367"/>
      <c r="U7" s="367"/>
      <c r="V7" s="367"/>
      <c r="W7" s="367"/>
      <c r="X7" s="367"/>
      <c r="Y7" s="367"/>
      <c r="Z7" s="367"/>
      <c r="AA7" s="363"/>
      <c r="AB7" s="367"/>
      <c r="AC7" s="367"/>
      <c r="AD7" s="367"/>
      <c r="AE7" s="367"/>
      <c r="AF7" s="367"/>
      <c r="AG7" s="367"/>
      <c r="AH7" s="441"/>
      <c r="AI7" s="348"/>
      <c r="AK7" s="367"/>
      <c r="AL7" s="367"/>
      <c r="AM7" s="367"/>
      <c r="AN7" s="367"/>
      <c r="AO7" s="367"/>
      <c r="AP7" s="475"/>
      <c r="AQ7" s="52"/>
      <c r="AS7" s="356"/>
      <c r="AT7" s="367"/>
      <c r="AU7" s="367"/>
      <c r="AV7" s="367"/>
      <c r="AW7" s="367"/>
      <c r="AX7" s="367"/>
      <c r="AY7" s="367"/>
      <c r="AZ7" s="367"/>
      <c r="BA7" s="363"/>
      <c r="BB7" s="367"/>
      <c r="BC7" s="367"/>
      <c r="BD7" s="367"/>
      <c r="BE7" s="367"/>
      <c r="BF7" s="367"/>
      <c r="BG7" s="367"/>
      <c r="BH7" s="368"/>
      <c r="BI7" s="363"/>
      <c r="BJ7" s="367"/>
      <c r="BK7" s="367"/>
      <c r="BL7" s="367"/>
      <c r="BM7" s="367"/>
      <c r="BN7" s="367"/>
      <c r="BO7" s="367"/>
      <c r="BP7" s="367"/>
      <c r="BQ7" s="363"/>
      <c r="BR7" s="367"/>
      <c r="BS7" s="367"/>
      <c r="BT7" s="367"/>
      <c r="BU7" s="367"/>
      <c r="BV7" s="367"/>
      <c r="BW7" s="367"/>
      <c r="BX7" s="441"/>
      <c r="BY7" s="348"/>
      <c r="CA7" s="367"/>
      <c r="CB7" s="367"/>
      <c r="CC7" s="367"/>
      <c r="CD7" s="367"/>
      <c r="CE7" s="367"/>
      <c r="CF7" s="475"/>
    </row>
    <row r="8" spans="1:84" ht="7.5" customHeight="1">
      <c r="A8" s="13"/>
      <c r="C8" s="356"/>
      <c r="D8" s="367"/>
      <c r="E8" s="367"/>
      <c r="F8" s="367"/>
      <c r="G8" s="367"/>
      <c r="H8" s="367"/>
      <c r="I8" s="367"/>
      <c r="J8" s="367"/>
      <c r="K8" s="363" t="str">
        <f>F12</f>
        <v>東近江グリフィンズ</v>
      </c>
      <c r="L8" s="367"/>
      <c r="M8" s="367"/>
      <c r="N8" s="367"/>
      <c r="O8" s="367"/>
      <c r="P8" s="367"/>
      <c r="Q8" s="367"/>
      <c r="R8" s="368"/>
      <c r="S8" s="363" t="str">
        <f>F16</f>
        <v>サプライズ</v>
      </c>
      <c r="T8" s="367"/>
      <c r="U8" s="367"/>
      <c r="V8" s="367"/>
      <c r="W8" s="367"/>
      <c r="X8" s="367"/>
      <c r="Y8" s="367"/>
      <c r="Z8" s="367"/>
      <c r="AA8" s="363" t="str">
        <f>F20</f>
        <v>一般</v>
      </c>
      <c r="AB8" s="367"/>
      <c r="AC8" s="367"/>
      <c r="AD8" s="367"/>
      <c r="AE8" s="367"/>
      <c r="AF8" s="367"/>
      <c r="AG8" s="367"/>
      <c r="AH8" s="368"/>
      <c r="AI8" s="348">
        <f>IF(AI12&lt;&gt;"","ゲーム率","")</f>
      </c>
      <c r="AJ8" s="367"/>
      <c r="AK8" s="367" t="s">
        <v>945</v>
      </c>
      <c r="AL8" s="367"/>
      <c r="AM8" s="367"/>
      <c r="AN8" s="367"/>
      <c r="AO8" s="367"/>
      <c r="AP8" s="475"/>
      <c r="AQ8" s="52"/>
      <c r="AS8" s="356"/>
      <c r="AT8" s="367"/>
      <c r="AU8" s="367"/>
      <c r="AV8" s="367"/>
      <c r="AW8" s="367"/>
      <c r="AX8" s="367"/>
      <c r="AY8" s="367"/>
      <c r="AZ8" s="367"/>
      <c r="BA8" s="363" t="str">
        <f>AV12</f>
        <v>村田八日市</v>
      </c>
      <c r="BB8" s="367"/>
      <c r="BC8" s="367"/>
      <c r="BD8" s="367"/>
      <c r="BE8" s="367"/>
      <c r="BF8" s="367"/>
      <c r="BG8" s="367"/>
      <c r="BH8" s="368"/>
      <c r="BI8" s="363" t="str">
        <f>AV16</f>
        <v>TDC</v>
      </c>
      <c r="BJ8" s="367"/>
      <c r="BK8" s="367"/>
      <c r="BL8" s="367"/>
      <c r="BM8" s="367"/>
      <c r="BN8" s="367"/>
      <c r="BO8" s="367"/>
      <c r="BP8" s="367"/>
      <c r="BQ8" s="363" t="str">
        <f>AV20</f>
        <v>一般</v>
      </c>
      <c r="BR8" s="367"/>
      <c r="BS8" s="367"/>
      <c r="BT8" s="367"/>
      <c r="BU8" s="367"/>
      <c r="BV8" s="367"/>
      <c r="BW8" s="367"/>
      <c r="BX8" s="368"/>
      <c r="BY8" s="348">
        <f>IF(BY12&lt;&gt;"","ゲーム率","")</f>
      </c>
      <c r="BZ8" s="367"/>
      <c r="CA8" s="367" t="s">
        <v>945</v>
      </c>
      <c r="CB8" s="367"/>
      <c r="CC8" s="367"/>
      <c r="CD8" s="367"/>
      <c r="CE8" s="367"/>
      <c r="CF8" s="475"/>
    </row>
    <row r="9" spans="1:84" ht="7.5" customHeight="1">
      <c r="A9" s="13"/>
      <c r="C9" s="360"/>
      <c r="D9" s="364"/>
      <c r="E9" s="364"/>
      <c r="F9" s="364"/>
      <c r="G9" s="364"/>
      <c r="H9" s="364"/>
      <c r="I9" s="364"/>
      <c r="J9" s="364"/>
      <c r="K9" s="352"/>
      <c r="L9" s="364"/>
      <c r="M9" s="364"/>
      <c r="N9" s="364"/>
      <c r="O9" s="364"/>
      <c r="P9" s="364"/>
      <c r="Q9" s="364"/>
      <c r="R9" s="358"/>
      <c r="S9" s="352"/>
      <c r="T9" s="364"/>
      <c r="U9" s="364"/>
      <c r="V9" s="364"/>
      <c r="W9" s="364"/>
      <c r="X9" s="364"/>
      <c r="Y9" s="364"/>
      <c r="Z9" s="364"/>
      <c r="AA9" s="352"/>
      <c r="AB9" s="364"/>
      <c r="AC9" s="364"/>
      <c r="AD9" s="364"/>
      <c r="AE9" s="364"/>
      <c r="AF9" s="364"/>
      <c r="AG9" s="364"/>
      <c r="AH9" s="358"/>
      <c r="AI9" s="341"/>
      <c r="AJ9" s="364"/>
      <c r="AK9" s="364"/>
      <c r="AL9" s="364"/>
      <c r="AM9" s="364"/>
      <c r="AN9" s="364"/>
      <c r="AO9" s="364"/>
      <c r="AP9" s="489"/>
      <c r="AQ9" s="52"/>
      <c r="AS9" s="360"/>
      <c r="AT9" s="364"/>
      <c r="AU9" s="364"/>
      <c r="AV9" s="364"/>
      <c r="AW9" s="364"/>
      <c r="AX9" s="364"/>
      <c r="AY9" s="364"/>
      <c r="AZ9" s="364"/>
      <c r="BA9" s="352"/>
      <c r="BB9" s="364"/>
      <c r="BC9" s="364"/>
      <c r="BD9" s="364"/>
      <c r="BE9" s="364"/>
      <c r="BF9" s="364"/>
      <c r="BG9" s="364"/>
      <c r="BH9" s="358"/>
      <c r="BI9" s="352"/>
      <c r="BJ9" s="364"/>
      <c r="BK9" s="364"/>
      <c r="BL9" s="364"/>
      <c r="BM9" s="364"/>
      <c r="BN9" s="364"/>
      <c r="BO9" s="364"/>
      <c r="BP9" s="364"/>
      <c r="BQ9" s="352"/>
      <c r="BR9" s="364"/>
      <c r="BS9" s="364"/>
      <c r="BT9" s="364"/>
      <c r="BU9" s="364"/>
      <c r="BV9" s="364"/>
      <c r="BW9" s="364"/>
      <c r="BX9" s="358"/>
      <c r="BY9" s="341"/>
      <c r="BZ9" s="364"/>
      <c r="CA9" s="364"/>
      <c r="CB9" s="364"/>
      <c r="CC9" s="364"/>
      <c r="CD9" s="364"/>
      <c r="CE9" s="364"/>
      <c r="CF9" s="489"/>
    </row>
    <row r="10" spans="1:84" s="2" customFormat="1" ht="7.5" customHeight="1">
      <c r="A10" s="48"/>
      <c r="B10" s="534">
        <f>AM12</f>
        <v>1</v>
      </c>
      <c r="C10" s="455" t="s">
        <v>1790</v>
      </c>
      <c r="D10" s="365"/>
      <c r="E10" s="365"/>
      <c r="F10" s="353" t="str">
        <f>IF(C10="ここに","",VLOOKUP(C10,'登録ナンバー'!$F$1:$I$600,2,0))</f>
        <v>久保侑暉</v>
      </c>
      <c r="G10" s="353"/>
      <c r="H10" s="353"/>
      <c r="I10" s="353"/>
      <c r="J10" s="353"/>
      <c r="K10" s="630">
        <f>IF(S10="","丸付き数字は試合順番","")</f>
      </c>
      <c r="L10" s="631"/>
      <c r="M10" s="631"/>
      <c r="N10" s="631"/>
      <c r="O10" s="631"/>
      <c r="P10" s="631"/>
      <c r="Q10" s="631"/>
      <c r="R10" s="632"/>
      <c r="S10" s="402" t="s">
        <v>2</v>
      </c>
      <c r="T10" s="403"/>
      <c r="U10" s="403"/>
      <c r="V10" s="403" t="s">
        <v>947</v>
      </c>
      <c r="W10" s="403">
        <v>1</v>
      </c>
      <c r="X10" s="403"/>
      <c r="Y10" s="403"/>
      <c r="Z10" s="611"/>
      <c r="AA10" s="402" t="s">
        <v>2</v>
      </c>
      <c r="AB10" s="403"/>
      <c r="AC10" s="403"/>
      <c r="AD10" s="403" t="s">
        <v>947</v>
      </c>
      <c r="AE10" s="403">
        <v>0</v>
      </c>
      <c r="AF10" s="403"/>
      <c r="AG10" s="403"/>
      <c r="AH10" s="611"/>
      <c r="AI10" s="419">
        <f>IF(COUNTIF(AJ10:AL20,1)=2,"直接対決","")</f>
      </c>
      <c r="AJ10" s="505">
        <f>COUNTIF(K10:AH11,"⑤")</f>
        <v>2</v>
      </c>
      <c r="AK10" s="505"/>
      <c r="AL10" s="505"/>
      <c r="AM10" s="516">
        <f>IF(S10="","",2-AJ10)</f>
        <v>0</v>
      </c>
      <c r="AN10" s="516"/>
      <c r="AO10" s="516"/>
      <c r="AP10" s="517"/>
      <c r="AQ10" s="177"/>
      <c r="AR10" s="534">
        <f>CC12</f>
        <v>1</v>
      </c>
      <c r="AS10" s="455" t="s">
        <v>1791</v>
      </c>
      <c r="AT10" s="365"/>
      <c r="AU10" s="365"/>
      <c r="AV10" s="353" t="str">
        <f>IF(AS10="ここに","",VLOOKUP(AS10,'登録ナンバー'!$F$1:$I$600,2,0))</f>
        <v>川上英二</v>
      </c>
      <c r="AW10" s="353"/>
      <c r="AX10" s="353"/>
      <c r="AY10" s="353"/>
      <c r="AZ10" s="353"/>
      <c r="BA10" s="630">
        <f>IF(BI10="","丸付き数字は試合順番","")</f>
      </c>
      <c r="BB10" s="631"/>
      <c r="BC10" s="631"/>
      <c r="BD10" s="631"/>
      <c r="BE10" s="631"/>
      <c r="BF10" s="631"/>
      <c r="BG10" s="631"/>
      <c r="BH10" s="632"/>
      <c r="BI10" s="402" t="s">
        <v>2</v>
      </c>
      <c r="BJ10" s="403"/>
      <c r="BK10" s="403"/>
      <c r="BL10" s="403" t="s">
        <v>947</v>
      </c>
      <c r="BM10" s="403">
        <v>2</v>
      </c>
      <c r="BN10" s="403"/>
      <c r="BO10" s="403"/>
      <c r="BP10" s="611"/>
      <c r="BQ10" s="402" t="s">
        <v>2</v>
      </c>
      <c r="BR10" s="403"/>
      <c r="BS10" s="403"/>
      <c r="BT10" s="403" t="s">
        <v>947</v>
      </c>
      <c r="BU10" s="403">
        <v>2</v>
      </c>
      <c r="BV10" s="403"/>
      <c r="BW10" s="403"/>
      <c r="BX10" s="611"/>
      <c r="BY10" s="419">
        <f>IF(COUNTIF(BZ10:CB20,1)=2,"直接対決","")</f>
      </c>
      <c r="BZ10" s="505">
        <v>2</v>
      </c>
      <c r="CA10" s="505"/>
      <c r="CB10" s="505"/>
      <c r="CC10" s="516">
        <f>IF(BI10="","",2-BZ10)</f>
        <v>0</v>
      </c>
      <c r="CD10" s="516"/>
      <c r="CE10" s="516"/>
      <c r="CF10" s="517"/>
    </row>
    <row r="11" spans="1:84" s="2" customFormat="1" ht="7.5" customHeight="1">
      <c r="A11" s="48"/>
      <c r="B11" s="534"/>
      <c r="C11" s="356"/>
      <c r="D11" s="367"/>
      <c r="E11" s="367"/>
      <c r="F11" s="357"/>
      <c r="G11" s="357"/>
      <c r="H11" s="357"/>
      <c r="I11" s="357"/>
      <c r="J11" s="357"/>
      <c r="K11" s="633"/>
      <c r="L11" s="634"/>
      <c r="M11" s="634"/>
      <c r="N11" s="634"/>
      <c r="O11" s="634"/>
      <c r="P11" s="634"/>
      <c r="Q11" s="634"/>
      <c r="R11" s="635"/>
      <c r="S11" s="404"/>
      <c r="T11" s="405"/>
      <c r="U11" s="405"/>
      <c r="V11" s="405"/>
      <c r="W11" s="405"/>
      <c r="X11" s="405"/>
      <c r="Y11" s="405"/>
      <c r="Z11" s="612"/>
      <c r="AA11" s="404"/>
      <c r="AB11" s="405"/>
      <c r="AC11" s="405"/>
      <c r="AD11" s="405"/>
      <c r="AE11" s="405"/>
      <c r="AF11" s="405"/>
      <c r="AG11" s="405"/>
      <c r="AH11" s="612"/>
      <c r="AI11" s="420"/>
      <c r="AJ11" s="506"/>
      <c r="AK11" s="506"/>
      <c r="AL11" s="506"/>
      <c r="AM11" s="518"/>
      <c r="AN11" s="518"/>
      <c r="AO11" s="518"/>
      <c r="AP11" s="519"/>
      <c r="AQ11" s="177"/>
      <c r="AR11" s="534"/>
      <c r="AS11" s="356"/>
      <c r="AT11" s="367"/>
      <c r="AU11" s="367"/>
      <c r="AV11" s="357"/>
      <c r="AW11" s="357"/>
      <c r="AX11" s="357"/>
      <c r="AY11" s="357"/>
      <c r="AZ11" s="357"/>
      <c r="BA11" s="633"/>
      <c r="BB11" s="634"/>
      <c r="BC11" s="634"/>
      <c r="BD11" s="634"/>
      <c r="BE11" s="634"/>
      <c r="BF11" s="634"/>
      <c r="BG11" s="634"/>
      <c r="BH11" s="635"/>
      <c r="BI11" s="404"/>
      <c r="BJ11" s="405"/>
      <c r="BK11" s="405"/>
      <c r="BL11" s="405"/>
      <c r="BM11" s="405"/>
      <c r="BN11" s="405"/>
      <c r="BO11" s="405"/>
      <c r="BP11" s="612"/>
      <c r="BQ11" s="404"/>
      <c r="BR11" s="405"/>
      <c r="BS11" s="405"/>
      <c r="BT11" s="405"/>
      <c r="BU11" s="405"/>
      <c r="BV11" s="405"/>
      <c r="BW11" s="405"/>
      <c r="BX11" s="612"/>
      <c r="BY11" s="420"/>
      <c r="BZ11" s="506"/>
      <c r="CA11" s="506"/>
      <c r="CB11" s="506"/>
      <c r="CC11" s="518"/>
      <c r="CD11" s="518"/>
      <c r="CE11" s="518"/>
      <c r="CF11" s="519"/>
    </row>
    <row r="12" spans="1:84" ht="14.25" customHeight="1">
      <c r="A12" s="13"/>
      <c r="C12" s="356" t="s">
        <v>948</v>
      </c>
      <c r="D12" s="367"/>
      <c r="E12" s="367"/>
      <c r="F12" s="357" t="str">
        <f>IF(C10="ここに","",VLOOKUP(C10,'[1]登録ナンバー'!$F$4:$I$484,3,0))</f>
        <v>東近江グリフィンズ</v>
      </c>
      <c r="G12" s="357"/>
      <c r="H12" s="357"/>
      <c r="I12" s="357"/>
      <c r="J12" s="357"/>
      <c r="K12" s="633"/>
      <c r="L12" s="634"/>
      <c r="M12" s="634"/>
      <c r="N12" s="634"/>
      <c r="O12" s="634"/>
      <c r="P12" s="634"/>
      <c r="Q12" s="634"/>
      <c r="R12" s="635"/>
      <c r="S12" s="404"/>
      <c r="T12" s="405"/>
      <c r="U12" s="405"/>
      <c r="V12" s="405"/>
      <c r="W12" s="405"/>
      <c r="X12" s="405"/>
      <c r="Y12" s="405"/>
      <c r="Z12" s="612"/>
      <c r="AA12" s="404"/>
      <c r="AB12" s="405"/>
      <c r="AC12" s="405"/>
      <c r="AD12" s="405"/>
      <c r="AE12" s="405"/>
      <c r="AF12" s="405"/>
      <c r="AG12" s="405"/>
      <c r="AH12" s="612"/>
      <c r="AI12" s="529">
        <f>IF(OR(COUNTIF(AJ10:AL20,2)=3,COUNTIF(AJ10:AL20,1)=3),(S13+AA13)/(S13+AA13+W10+AE10),"")</f>
      </c>
      <c r="AJ12" s="507"/>
      <c r="AK12" s="507"/>
      <c r="AL12" s="507"/>
      <c r="AM12" s="501">
        <f>IF(AI12&lt;&gt;"",RANK(AI12,AI12:AI20),RANK(AJ10,AJ10:AL20))</f>
        <v>1</v>
      </c>
      <c r="AN12" s="501"/>
      <c r="AO12" s="501"/>
      <c r="AP12" s="502"/>
      <c r="AQ12" s="178"/>
      <c r="AS12" s="356" t="s">
        <v>948</v>
      </c>
      <c r="AT12" s="367"/>
      <c r="AU12" s="367"/>
      <c r="AV12" s="357" t="str">
        <f>IF(AS10="ここに","",VLOOKUP(AS10,'[1]登録ナンバー'!$F$4:$I$484,3,0))</f>
        <v>村田八日市</v>
      </c>
      <c r="AW12" s="357"/>
      <c r="AX12" s="357"/>
      <c r="AY12" s="357"/>
      <c r="AZ12" s="357"/>
      <c r="BA12" s="633"/>
      <c r="BB12" s="634"/>
      <c r="BC12" s="634"/>
      <c r="BD12" s="634"/>
      <c r="BE12" s="634"/>
      <c r="BF12" s="634"/>
      <c r="BG12" s="634"/>
      <c r="BH12" s="635"/>
      <c r="BI12" s="404"/>
      <c r="BJ12" s="405"/>
      <c r="BK12" s="405"/>
      <c r="BL12" s="405"/>
      <c r="BM12" s="405"/>
      <c r="BN12" s="405"/>
      <c r="BO12" s="405"/>
      <c r="BP12" s="612"/>
      <c r="BQ12" s="404"/>
      <c r="BR12" s="405"/>
      <c r="BS12" s="405"/>
      <c r="BT12" s="405"/>
      <c r="BU12" s="405"/>
      <c r="BV12" s="405"/>
      <c r="BW12" s="405"/>
      <c r="BX12" s="612"/>
      <c r="BY12" s="529">
        <f>IF(OR(COUNTIF(BZ10:CB20,2)=3,COUNTIF(BZ10:CB20,1)=3),(BI13+BQ13)/(BI13+BQ13+BM10+BU10),"")</f>
      </c>
      <c r="BZ12" s="507"/>
      <c r="CA12" s="507"/>
      <c r="CB12" s="507"/>
      <c r="CC12" s="501">
        <f>IF(BY12&lt;&gt;"",RANK(BY12,BY12:BY20),RANK(BZ10,BZ10:CB20))</f>
        <v>1</v>
      </c>
      <c r="CD12" s="501"/>
      <c r="CE12" s="501"/>
      <c r="CF12" s="502"/>
    </row>
    <row r="13" spans="1:84" ht="3.75" customHeight="1" hidden="1">
      <c r="A13" s="13"/>
      <c r="C13" s="356"/>
      <c r="D13" s="367"/>
      <c r="E13" s="367"/>
      <c r="F13" s="202"/>
      <c r="G13" s="202"/>
      <c r="H13" s="202"/>
      <c r="I13" s="202"/>
      <c r="J13" s="202"/>
      <c r="K13" s="636"/>
      <c r="L13" s="637"/>
      <c r="M13" s="637"/>
      <c r="N13" s="637"/>
      <c r="O13" s="637"/>
      <c r="P13" s="637"/>
      <c r="Q13" s="637"/>
      <c r="R13" s="638"/>
      <c r="S13" s="220" t="str">
        <f>IF(S10="⑦","7",IF(S10="⑥","6",S10))</f>
        <v>⑤</v>
      </c>
      <c r="T13" s="221"/>
      <c r="U13" s="221"/>
      <c r="V13" s="221"/>
      <c r="W13" s="221"/>
      <c r="X13" s="221"/>
      <c r="Y13" s="221"/>
      <c r="Z13" s="221"/>
      <c r="AA13" s="220" t="str">
        <f>IF(AA10="⑦","7",IF(AA10="⑥","6",AA10))</f>
        <v>⑤</v>
      </c>
      <c r="AB13" s="221"/>
      <c r="AC13" s="221"/>
      <c r="AD13" s="221"/>
      <c r="AE13" s="221"/>
      <c r="AF13" s="221"/>
      <c r="AG13" s="221"/>
      <c r="AH13" s="222"/>
      <c r="AI13" s="530"/>
      <c r="AJ13" s="508"/>
      <c r="AK13" s="508"/>
      <c r="AL13" s="508"/>
      <c r="AM13" s="503"/>
      <c r="AN13" s="503"/>
      <c r="AO13" s="503"/>
      <c r="AP13" s="504"/>
      <c r="AQ13" s="178"/>
      <c r="AS13" s="356"/>
      <c r="AT13" s="367"/>
      <c r="AU13" s="367"/>
      <c r="AV13" s="202"/>
      <c r="AW13" s="202"/>
      <c r="AX13" s="202"/>
      <c r="AY13" s="202"/>
      <c r="AZ13" s="202"/>
      <c r="BA13" s="636"/>
      <c r="BB13" s="637"/>
      <c r="BC13" s="637"/>
      <c r="BD13" s="637"/>
      <c r="BE13" s="637"/>
      <c r="BF13" s="637"/>
      <c r="BG13" s="637"/>
      <c r="BH13" s="638"/>
      <c r="BI13" s="220" t="str">
        <f>IF(BI10="⑦","7",IF(BI10="⑥","6",BI10))</f>
        <v>⑤</v>
      </c>
      <c r="BJ13" s="221"/>
      <c r="BK13" s="221"/>
      <c r="BL13" s="221"/>
      <c r="BM13" s="221"/>
      <c r="BN13" s="221"/>
      <c r="BO13" s="221"/>
      <c r="BP13" s="221"/>
      <c r="BQ13" s="220" t="str">
        <f>IF(BQ10="⑦","7",IF(BQ10="⑥","6",BQ10))</f>
        <v>⑤</v>
      </c>
      <c r="BR13" s="221"/>
      <c r="BS13" s="221"/>
      <c r="BT13" s="221"/>
      <c r="BU13" s="221"/>
      <c r="BV13" s="221"/>
      <c r="BW13" s="221"/>
      <c r="BX13" s="222"/>
      <c r="BY13" s="530"/>
      <c r="BZ13" s="508"/>
      <c r="CA13" s="508"/>
      <c r="CB13" s="508"/>
      <c r="CC13" s="503"/>
      <c r="CD13" s="503"/>
      <c r="CE13" s="503"/>
      <c r="CF13" s="504"/>
    </row>
    <row r="14" spans="1:84" ht="7.5" customHeight="1">
      <c r="A14" s="13"/>
      <c r="B14" s="534" t="str">
        <f>AM16</f>
        <v>3位</v>
      </c>
      <c r="C14" s="455" t="s">
        <v>1803</v>
      </c>
      <c r="D14" s="365"/>
      <c r="E14" s="365"/>
      <c r="F14" s="365" t="str">
        <f>IF(C14="ここに","",VLOOKUP(C14,'登録ナンバー'!$F$1:$I$600,2,0))</f>
        <v>本田健一</v>
      </c>
      <c r="G14" s="365"/>
      <c r="H14" s="365"/>
      <c r="I14" s="365"/>
      <c r="J14" s="365"/>
      <c r="K14" s="359">
        <f>IF(S10="","",IF(AND(W10=6,S10&lt;&gt;"⑦"),"⑥",IF(W10=7,"⑦",W10)))</f>
        <v>1</v>
      </c>
      <c r="L14" s="365"/>
      <c r="M14" s="365"/>
      <c r="N14" s="365" t="s">
        <v>947</v>
      </c>
      <c r="O14" s="365" t="str">
        <f>IF(S10="","",IF(S10="⑥",6,IF(S10="⑦",7,S10)))</f>
        <v>⑤</v>
      </c>
      <c r="P14" s="365"/>
      <c r="Q14" s="365"/>
      <c r="R14" s="366"/>
      <c r="S14" s="538"/>
      <c r="T14" s="539"/>
      <c r="U14" s="539"/>
      <c r="V14" s="539"/>
      <c r="W14" s="539"/>
      <c r="X14" s="539"/>
      <c r="Y14" s="539"/>
      <c r="Z14" s="539"/>
      <c r="AA14" s="559">
        <v>1</v>
      </c>
      <c r="AB14" s="560"/>
      <c r="AC14" s="560"/>
      <c r="AD14" s="560" t="s">
        <v>947</v>
      </c>
      <c r="AE14" s="560">
        <v>5</v>
      </c>
      <c r="AF14" s="560"/>
      <c r="AG14" s="560"/>
      <c r="AH14" s="622"/>
      <c r="AI14" s="510">
        <f>IF(COUNTIF(AJ10:AL20,1)=2,"直接対決","")</f>
      </c>
      <c r="AJ14" s="526">
        <v>0</v>
      </c>
      <c r="AK14" s="526"/>
      <c r="AL14" s="526"/>
      <c r="AM14" s="522">
        <v>2</v>
      </c>
      <c r="AN14" s="522"/>
      <c r="AO14" s="522"/>
      <c r="AP14" s="523"/>
      <c r="AQ14" s="177"/>
      <c r="AR14" s="534" t="str">
        <f>CC16</f>
        <v>3位</v>
      </c>
      <c r="AS14" s="455" t="s">
        <v>114</v>
      </c>
      <c r="AT14" s="365"/>
      <c r="AU14" s="365"/>
      <c r="AV14" s="365" t="str">
        <f>IF(AS14="ここに","",VLOOKUP(AS14,'登録ナンバー'!$F$1:$I$600,2,0))</f>
        <v>野村良平</v>
      </c>
      <c r="AW14" s="365"/>
      <c r="AX14" s="365"/>
      <c r="AY14" s="365"/>
      <c r="AZ14" s="365"/>
      <c r="BA14" s="359">
        <f>IF(BI10="","",IF(AND(BM10=6,BI10&lt;&gt;"⑦"),"⑥",IF(BM10=7,"⑦",BM10)))</f>
        <v>2</v>
      </c>
      <c r="BB14" s="365"/>
      <c r="BC14" s="365"/>
      <c r="BD14" s="365" t="s">
        <v>947</v>
      </c>
      <c r="BE14" s="365">
        <v>5</v>
      </c>
      <c r="BF14" s="365"/>
      <c r="BG14" s="365"/>
      <c r="BH14" s="366"/>
      <c r="BI14" s="538"/>
      <c r="BJ14" s="539"/>
      <c r="BK14" s="539"/>
      <c r="BL14" s="539"/>
      <c r="BM14" s="539"/>
      <c r="BN14" s="539"/>
      <c r="BO14" s="539"/>
      <c r="BP14" s="539"/>
      <c r="BQ14" s="559">
        <v>4</v>
      </c>
      <c r="BR14" s="560"/>
      <c r="BS14" s="560"/>
      <c r="BT14" s="560">
        <v>5</v>
      </c>
      <c r="BU14" s="560">
        <v>5</v>
      </c>
      <c r="BV14" s="560"/>
      <c r="BW14" s="560"/>
      <c r="BX14" s="622"/>
      <c r="BY14" s="510">
        <f>IF(COUNTIF(BZ10:CB20,1)=2,"直接対決","")</f>
      </c>
      <c r="BZ14" s="526">
        <f>COUNTIF(BA14:BX15,"⑥")+COUNTIF(BA14:BX15,"⑦")</f>
        <v>0</v>
      </c>
      <c r="CA14" s="526"/>
      <c r="CB14" s="526"/>
      <c r="CC14" s="522">
        <f>IF(BI10="","",2-BZ14)</f>
        <v>2</v>
      </c>
      <c r="CD14" s="522"/>
      <c r="CE14" s="522"/>
      <c r="CF14" s="523"/>
    </row>
    <row r="15" spans="1:84" ht="7.5" customHeight="1">
      <c r="A15" s="13"/>
      <c r="B15" s="534"/>
      <c r="C15" s="356"/>
      <c r="D15" s="367"/>
      <c r="E15" s="367"/>
      <c r="F15" s="367"/>
      <c r="G15" s="367"/>
      <c r="H15" s="367"/>
      <c r="I15" s="367"/>
      <c r="J15" s="367"/>
      <c r="K15" s="363"/>
      <c r="L15" s="367"/>
      <c r="M15" s="367"/>
      <c r="N15" s="367"/>
      <c r="O15" s="367"/>
      <c r="P15" s="367"/>
      <c r="Q15" s="367"/>
      <c r="R15" s="368"/>
      <c r="S15" s="541"/>
      <c r="T15" s="542"/>
      <c r="U15" s="542"/>
      <c r="V15" s="542"/>
      <c r="W15" s="542"/>
      <c r="X15" s="542"/>
      <c r="Y15" s="542"/>
      <c r="Z15" s="542"/>
      <c r="AA15" s="561"/>
      <c r="AB15" s="562"/>
      <c r="AC15" s="562"/>
      <c r="AD15" s="562"/>
      <c r="AE15" s="562"/>
      <c r="AF15" s="562"/>
      <c r="AG15" s="562"/>
      <c r="AH15" s="623"/>
      <c r="AI15" s="511"/>
      <c r="AJ15" s="527"/>
      <c r="AK15" s="527"/>
      <c r="AL15" s="527"/>
      <c r="AM15" s="524"/>
      <c r="AN15" s="524"/>
      <c r="AO15" s="524"/>
      <c r="AP15" s="525"/>
      <c r="AQ15" s="177"/>
      <c r="AR15" s="534"/>
      <c r="AS15" s="356"/>
      <c r="AT15" s="367"/>
      <c r="AU15" s="367"/>
      <c r="AV15" s="367"/>
      <c r="AW15" s="367"/>
      <c r="AX15" s="367"/>
      <c r="AY15" s="367"/>
      <c r="AZ15" s="367"/>
      <c r="BA15" s="363"/>
      <c r="BB15" s="367"/>
      <c r="BC15" s="367"/>
      <c r="BD15" s="367"/>
      <c r="BE15" s="367"/>
      <c r="BF15" s="367"/>
      <c r="BG15" s="367"/>
      <c r="BH15" s="368"/>
      <c r="BI15" s="541"/>
      <c r="BJ15" s="542"/>
      <c r="BK15" s="542"/>
      <c r="BL15" s="542"/>
      <c r="BM15" s="542"/>
      <c r="BN15" s="542"/>
      <c r="BO15" s="542"/>
      <c r="BP15" s="542"/>
      <c r="BQ15" s="561"/>
      <c r="BR15" s="562"/>
      <c r="BS15" s="562"/>
      <c r="BT15" s="562"/>
      <c r="BU15" s="562"/>
      <c r="BV15" s="562"/>
      <c r="BW15" s="562"/>
      <c r="BX15" s="623"/>
      <c r="BY15" s="511"/>
      <c r="BZ15" s="527"/>
      <c r="CA15" s="527"/>
      <c r="CB15" s="527"/>
      <c r="CC15" s="524"/>
      <c r="CD15" s="524"/>
      <c r="CE15" s="524"/>
      <c r="CF15" s="525"/>
    </row>
    <row r="16" spans="1:84" ht="14.25" customHeight="1">
      <c r="A16" s="13"/>
      <c r="B16" s="13"/>
      <c r="C16" s="356" t="s">
        <v>948</v>
      </c>
      <c r="D16" s="367"/>
      <c r="E16" s="367"/>
      <c r="F16" s="367" t="str">
        <f>IF(C14="ここに","",VLOOKUP(C14,'[1]登録ナンバー'!$F$4:$I$484,3,0))</f>
        <v>サプライズ</v>
      </c>
      <c r="G16" s="367"/>
      <c r="H16" s="367"/>
      <c r="I16" s="367"/>
      <c r="J16" s="367"/>
      <c r="K16" s="363"/>
      <c r="L16" s="367"/>
      <c r="M16" s="367"/>
      <c r="N16" s="367"/>
      <c r="O16" s="367"/>
      <c r="P16" s="367"/>
      <c r="Q16" s="367"/>
      <c r="R16" s="368"/>
      <c r="S16" s="541"/>
      <c r="T16" s="542"/>
      <c r="U16" s="542"/>
      <c r="V16" s="542"/>
      <c r="W16" s="542"/>
      <c r="X16" s="542"/>
      <c r="Y16" s="542"/>
      <c r="Z16" s="542"/>
      <c r="AA16" s="561"/>
      <c r="AB16" s="562"/>
      <c r="AC16" s="562"/>
      <c r="AD16" s="562"/>
      <c r="AE16" s="626"/>
      <c r="AF16" s="626"/>
      <c r="AG16" s="626"/>
      <c r="AH16" s="627"/>
      <c r="AI16" s="512">
        <f>IF(OR(COUNTIF(AJ10:AL20,2)=3,COUNTIF(AJ10:AL20,1)=3),(K17+AA17)/(K17+AA17+O14+AE14),"")</f>
      </c>
      <c r="AJ16" s="367"/>
      <c r="AK16" s="367"/>
      <c r="AL16" s="367"/>
      <c r="AM16" s="520" t="s">
        <v>133</v>
      </c>
      <c r="AN16" s="520"/>
      <c r="AO16" s="520"/>
      <c r="AP16" s="521"/>
      <c r="AQ16" s="178"/>
      <c r="AR16" s="13"/>
      <c r="AS16" s="356" t="s">
        <v>948</v>
      </c>
      <c r="AT16" s="367"/>
      <c r="AU16" s="367"/>
      <c r="AV16" s="367" t="str">
        <f>IF(AS14="ここに","",VLOOKUP(AS14,'[1]登録ナンバー'!$F$4:$I$484,3,0))</f>
        <v>TDC</v>
      </c>
      <c r="AW16" s="367"/>
      <c r="AX16" s="367"/>
      <c r="AY16" s="367"/>
      <c r="AZ16" s="367"/>
      <c r="BA16" s="363"/>
      <c r="BB16" s="367"/>
      <c r="BC16" s="367"/>
      <c r="BD16" s="367"/>
      <c r="BE16" s="367"/>
      <c r="BF16" s="367"/>
      <c r="BG16" s="367"/>
      <c r="BH16" s="368"/>
      <c r="BI16" s="541"/>
      <c r="BJ16" s="542"/>
      <c r="BK16" s="542"/>
      <c r="BL16" s="542"/>
      <c r="BM16" s="542"/>
      <c r="BN16" s="542"/>
      <c r="BO16" s="542"/>
      <c r="BP16" s="542"/>
      <c r="BQ16" s="561"/>
      <c r="BR16" s="562"/>
      <c r="BS16" s="562"/>
      <c r="BT16" s="562"/>
      <c r="BU16" s="626"/>
      <c r="BV16" s="626"/>
      <c r="BW16" s="626"/>
      <c r="BX16" s="627"/>
      <c r="BY16" s="512">
        <f>IF(OR(COUNTIF(BZ10:CB20,2)=3,COUNTIF(BZ10:CB20,1)=3),(BA17+BQ17)/(BA17+BQ17+BE14+BU14),"")</f>
      </c>
      <c r="BZ16" s="367"/>
      <c r="CA16" s="367"/>
      <c r="CB16" s="367"/>
      <c r="CC16" s="520" t="s">
        <v>133</v>
      </c>
      <c r="CD16" s="520"/>
      <c r="CE16" s="520"/>
      <c r="CF16" s="521"/>
    </row>
    <row r="17" spans="1:84" ht="3" customHeight="1" hidden="1">
      <c r="A17" s="13"/>
      <c r="B17" s="13"/>
      <c r="C17" s="356"/>
      <c r="D17" s="367"/>
      <c r="E17" s="367"/>
      <c r="F17" s="2"/>
      <c r="G17" s="2"/>
      <c r="H17" s="2"/>
      <c r="I17" s="2"/>
      <c r="J17" s="2"/>
      <c r="K17" s="19">
        <f>IF(K14="⑦","7",IF(K14="⑥","6",K14))</f>
        <v>1</v>
      </c>
      <c r="L17" s="10"/>
      <c r="M17" s="10"/>
      <c r="N17" s="10"/>
      <c r="O17" s="10"/>
      <c r="P17" s="10"/>
      <c r="Q17" s="10"/>
      <c r="R17" s="22"/>
      <c r="S17" s="544"/>
      <c r="T17" s="545"/>
      <c r="U17" s="545"/>
      <c r="V17" s="545"/>
      <c r="W17" s="545"/>
      <c r="X17" s="545"/>
      <c r="Y17" s="545"/>
      <c r="Z17" s="545"/>
      <c r="AA17" s="19">
        <f>IF(AA14="⑦","7",IF(AA14="⑥","6",AA14))</f>
        <v>1</v>
      </c>
      <c r="AB17" s="20"/>
      <c r="AC17" s="20"/>
      <c r="AD17" s="20"/>
      <c r="AE17" s="20"/>
      <c r="AF17" s="20"/>
      <c r="AG17" s="20"/>
      <c r="AH17" s="21"/>
      <c r="AI17" s="513"/>
      <c r="AJ17" s="364"/>
      <c r="AK17" s="364"/>
      <c r="AL17" s="364"/>
      <c r="AM17" s="600"/>
      <c r="AN17" s="600"/>
      <c r="AO17" s="600"/>
      <c r="AP17" s="601"/>
      <c r="AQ17" s="178"/>
      <c r="AR17" s="13"/>
      <c r="AS17" s="356"/>
      <c r="AT17" s="367"/>
      <c r="AU17" s="367"/>
      <c r="AV17" s="2"/>
      <c r="AW17" s="2"/>
      <c r="AX17" s="2"/>
      <c r="AY17" s="2"/>
      <c r="AZ17" s="2"/>
      <c r="BA17" s="19">
        <f>IF(BA14="⑦","7",IF(BA14="⑥","6",BA14))</f>
        <v>2</v>
      </c>
      <c r="BB17" s="10"/>
      <c r="BC17" s="10"/>
      <c r="BD17" s="10"/>
      <c r="BE17" s="10"/>
      <c r="BF17" s="10"/>
      <c r="BG17" s="10"/>
      <c r="BH17" s="22"/>
      <c r="BI17" s="544"/>
      <c r="BJ17" s="545"/>
      <c r="BK17" s="545"/>
      <c r="BL17" s="545"/>
      <c r="BM17" s="545"/>
      <c r="BN17" s="545"/>
      <c r="BO17" s="545"/>
      <c r="BP17" s="545"/>
      <c r="BQ17" s="19">
        <f>IF(BQ14="⑦","7",IF(BQ14="⑥","6",BQ14))</f>
        <v>4</v>
      </c>
      <c r="BR17" s="20"/>
      <c r="BS17" s="20"/>
      <c r="BT17" s="20"/>
      <c r="BU17" s="20"/>
      <c r="BV17" s="20"/>
      <c r="BW17" s="20"/>
      <c r="BX17" s="21"/>
      <c r="BY17" s="513"/>
      <c r="BZ17" s="364"/>
      <c r="CA17" s="364"/>
      <c r="CB17" s="364"/>
      <c r="CC17" s="600"/>
      <c r="CD17" s="600"/>
      <c r="CE17" s="600"/>
      <c r="CF17" s="601"/>
    </row>
    <row r="18" spans="1:84" ht="7.5" customHeight="1">
      <c r="A18" s="13"/>
      <c r="B18" s="534">
        <f>AM20</f>
        <v>2</v>
      </c>
      <c r="C18" s="455"/>
      <c r="D18" s="365"/>
      <c r="E18" s="365"/>
      <c r="F18" s="389" t="s">
        <v>1804</v>
      </c>
      <c r="G18" s="389"/>
      <c r="H18" s="389"/>
      <c r="I18" s="389"/>
      <c r="J18" s="389"/>
      <c r="K18" s="536">
        <v>0</v>
      </c>
      <c r="L18" s="389"/>
      <c r="M18" s="389"/>
      <c r="N18" s="389" t="s">
        <v>947</v>
      </c>
      <c r="O18" s="389">
        <v>5</v>
      </c>
      <c r="P18" s="389"/>
      <c r="Q18" s="389"/>
      <c r="R18" s="390"/>
      <c r="S18" s="536" t="s">
        <v>132</v>
      </c>
      <c r="T18" s="389"/>
      <c r="U18" s="389"/>
      <c r="V18" s="389" t="s">
        <v>947</v>
      </c>
      <c r="W18" s="389">
        <v>1</v>
      </c>
      <c r="X18" s="389"/>
      <c r="Y18" s="389"/>
      <c r="Z18" s="390"/>
      <c r="AA18" s="578"/>
      <c r="AB18" s="579"/>
      <c r="AC18" s="579"/>
      <c r="AD18" s="579"/>
      <c r="AE18" s="579"/>
      <c r="AF18" s="579"/>
      <c r="AG18" s="582"/>
      <c r="AH18" s="659"/>
      <c r="AI18" s="349">
        <f>IF(COUNTIF(AJ10:AL24,1)=2,"直接対決","")</f>
      </c>
      <c r="AJ18" s="486">
        <f>COUNTIF(K18:AH19,"⑤")</f>
        <v>1</v>
      </c>
      <c r="AK18" s="486"/>
      <c r="AL18" s="486"/>
      <c r="AM18" s="464">
        <f>IF(S10="","",2-AJ18)</f>
        <v>1</v>
      </c>
      <c r="AN18" s="464"/>
      <c r="AO18" s="464"/>
      <c r="AP18" s="465"/>
      <c r="AQ18" s="177"/>
      <c r="AR18" s="534" t="str">
        <f>CC20</f>
        <v>2位</v>
      </c>
      <c r="AS18" s="455"/>
      <c r="AT18" s="365"/>
      <c r="AU18" s="365"/>
      <c r="AV18" s="389" t="s">
        <v>1815</v>
      </c>
      <c r="AW18" s="389"/>
      <c r="AX18" s="389"/>
      <c r="AY18" s="389"/>
      <c r="AZ18" s="389"/>
      <c r="BA18" s="536">
        <f>IF(BI10="","",IF(AND(BU10=6,BQ10&lt;&gt;"⑦"),"⑥",IF(BU10=7,"⑦",BU10)))</f>
        <v>2</v>
      </c>
      <c r="BB18" s="389"/>
      <c r="BC18" s="389"/>
      <c r="BD18" s="389" t="s">
        <v>947</v>
      </c>
      <c r="BE18" s="389">
        <v>5</v>
      </c>
      <c r="BF18" s="389"/>
      <c r="BG18" s="389"/>
      <c r="BH18" s="390"/>
      <c r="BI18" s="536" t="s">
        <v>100</v>
      </c>
      <c r="BJ18" s="389"/>
      <c r="BK18" s="389"/>
      <c r="BL18" s="389" t="s">
        <v>947</v>
      </c>
      <c r="BM18" s="389">
        <f>IF(BI10="","",IF(BQ14="⑥",6,IF(BQ14="⑦",7,BQ14)))</f>
        <v>4</v>
      </c>
      <c r="BN18" s="389"/>
      <c r="BO18" s="389"/>
      <c r="BP18" s="390"/>
      <c r="BQ18" s="578"/>
      <c r="BR18" s="579"/>
      <c r="BS18" s="579"/>
      <c r="BT18" s="579"/>
      <c r="BU18" s="579"/>
      <c r="BV18" s="579"/>
      <c r="BW18" s="582"/>
      <c r="BX18" s="659"/>
      <c r="BY18" s="349">
        <f>IF(COUNTIF(BZ10:CB24,1)=2,"直接対決","")</f>
      </c>
      <c r="BZ18" s="486">
        <v>1</v>
      </c>
      <c r="CA18" s="486"/>
      <c r="CB18" s="486"/>
      <c r="CC18" s="464">
        <f>IF(BI10="","",2-BZ18)</f>
        <v>1</v>
      </c>
      <c r="CD18" s="464"/>
      <c r="CE18" s="464"/>
      <c r="CF18" s="465"/>
    </row>
    <row r="19" spans="1:84" ht="7.5" customHeight="1">
      <c r="A19" s="13"/>
      <c r="B19" s="534"/>
      <c r="C19" s="356"/>
      <c r="D19" s="367"/>
      <c r="E19" s="367"/>
      <c r="F19" s="383"/>
      <c r="G19" s="383"/>
      <c r="H19" s="383"/>
      <c r="I19" s="383"/>
      <c r="J19" s="383"/>
      <c r="K19" s="537"/>
      <c r="L19" s="383"/>
      <c r="M19" s="383"/>
      <c r="N19" s="383"/>
      <c r="O19" s="383"/>
      <c r="P19" s="383"/>
      <c r="Q19" s="383"/>
      <c r="R19" s="384"/>
      <c r="S19" s="537"/>
      <c r="T19" s="383"/>
      <c r="U19" s="383"/>
      <c r="V19" s="383"/>
      <c r="W19" s="383"/>
      <c r="X19" s="383"/>
      <c r="Y19" s="383"/>
      <c r="Z19" s="384"/>
      <c r="AA19" s="581"/>
      <c r="AB19" s="582"/>
      <c r="AC19" s="582"/>
      <c r="AD19" s="582"/>
      <c r="AE19" s="582"/>
      <c r="AF19" s="582"/>
      <c r="AG19" s="582"/>
      <c r="AH19" s="659"/>
      <c r="AI19" s="350"/>
      <c r="AJ19" s="487"/>
      <c r="AK19" s="487"/>
      <c r="AL19" s="487"/>
      <c r="AM19" s="466"/>
      <c r="AN19" s="466"/>
      <c r="AO19" s="466"/>
      <c r="AP19" s="467"/>
      <c r="AQ19" s="177"/>
      <c r="AR19" s="534"/>
      <c r="AS19" s="356"/>
      <c r="AT19" s="367"/>
      <c r="AU19" s="367"/>
      <c r="AV19" s="383"/>
      <c r="AW19" s="383"/>
      <c r="AX19" s="383"/>
      <c r="AY19" s="383"/>
      <c r="AZ19" s="383"/>
      <c r="BA19" s="537"/>
      <c r="BB19" s="383"/>
      <c r="BC19" s="383"/>
      <c r="BD19" s="383"/>
      <c r="BE19" s="383"/>
      <c r="BF19" s="383"/>
      <c r="BG19" s="383"/>
      <c r="BH19" s="384"/>
      <c r="BI19" s="537"/>
      <c r="BJ19" s="383"/>
      <c r="BK19" s="383"/>
      <c r="BL19" s="383"/>
      <c r="BM19" s="383"/>
      <c r="BN19" s="383"/>
      <c r="BO19" s="383"/>
      <c r="BP19" s="384"/>
      <c r="BQ19" s="581"/>
      <c r="BR19" s="582"/>
      <c r="BS19" s="582"/>
      <c r="BT19" s="582"/>
      <c r="BU19" s="582"/>
      <c r="BV19" s="582"/>
      <c r="BW19" s="582"/>
      <c r="BX19" s="659"/>
      <c r="BY19" s="350"/>
      <c r="BZ19" s="487"/>
      <c r="CA19" s="487"/>
      <c r="CB19" s="487"/>
      <c r="CC19" s="466"/>
      <c r="CD19" s="466"/>
      <c r="CE19" s="466"/>
      <c r="CF19" s="467"/>
    </row>
    <row r="20" spans="1:84" ht="14.25" customHeight="1" thickBot="1">
      <c r="A20" s="13"/>
      <c r="B20" s="13"/>
      <c r="C20" s="356" t="s">
        <v>948</v>
      </c>
      <c r="D20" s="367"/>
      <c r="E20" s="367"/>
      <c r="F20" s="383" t="s">
        <v>822</v>
      </c>
      <c r="G20" s="383"/>
      <c r="H20" s="383"/>
      <c r="I20" s="383"/>
      <c r="J20" s="383"/>
      <c r="K20" s="537"/>
      <c r="L20" s="383"/>
      <c r="M20" s="383"/>
      <c r="N20" s="383"/>
      <c r="O20" s="535"/>
      <c r="P20" s="535"/>
      <c r="Q20" s="535"/>
      <c r="R20" s="558"/>
      <c r="S20" s="537"/>
      <c r="T20" s="383"/>
      <c r="U20" s="383"/>
      <c r="V20" s="383"/>
      <c r="W20" s="383"/>
      <c r="X20" s="383"/>
      <c r="Y20" s="383"/>
      <c r="Z20" s="384"/>
      <c r="AA20" s="581"/>
      <c r="AB20" s="582"/>
      <c r="AC20" s="582"/>
      <c r="AD20" s="582"/>
      <c r="AE20" s="582"/>
      <c r="AF20" s="582"/>
      <c r="AG20" s="582"/>
      <c r="AH20" s="659"/>
      <c r="AI20" s="351">
        <f>IF(OR(COUNTIF(AJ10:AL20,2)=3,COUNTIF(AJ10:AL20,1)=3),(S21+K21)/(K21+W18+O18+S21),"")</f>
      </c>
      <c r="AJ20" s="484"/>
      <c r="AK20" s="484"/>
      <c r="AL20" s="484"/>
      <c r="AM20" s="476">
        <f>IF(AI20&lt;&gt;"",RANK(AI20,AI12:AI20),RANK(AJ18,AJ10:AL20))</f>
        <v>2</v>
      </c>
      <c r="AN20" s="476"/>
      <c r="AO20" s="476"/>
      <c r="AP20" s="477"/>
      <c r="AQ20" s="178"/>
      <c r="AR20" s="13"/>
      <c r="AS20" s="356" t="s">
        <v>948</v>
      </c>
      <c r="AT20" s="367"/>
      <c r="AU20" s="367"/>
      <c r="AV20" s="383" t="s">
        <v>822</v>
      </c>
      <c r="AW20" s="383"/>
      <c r="AX20" s="383"/>
      <c r="AY20" s="383"/>
      <c r="AZ20" s="383"/>
      <c r="BA20" s="537"/>
      <c r="BB20" s="383"/>
      <c r="BC20" s="383"/>
      <c r="BD20" s="383"/>
      <c r="BE20" s="535"/>
      <c r="BF20" s="535"/>
      <c r="BG20" s="535"/>
      <c r="BH20" s="558"/>
      <c r="BI20" s="537"/>
      <c r="BJ20" s="383"/>
      <c r="BK20" s="383"/>
      <c r="BL20" s="383"/>
      <c r="BM20" s="383"/>
      <c r="BN20" s="383"/>
      <c r="BO20" s="383"/>
      <c r="BP20" s="384"/>
      <c r="BQ20" s="581"/>
      <c r="BR20" s="582"/>
      <c r="BS20" s="582"/>
      <c r="BT20" s="582"/>
      <c r="BU20" s="582"/>
      <c r="BV20" s="582"/>
      <c r="BW20" s="582"/>
      <c r="BX20" s="659"/>
      <c r="BY20" s="351">
        <f>IF(OR(COUNTIF(BZ10:CB20,2)=3,COUNTIF(BZ10:CB20,1)=3),(BI21+BA21)/(BA21+BM18+BE18+BI21),"")</f>
      </c>
      <c r="BZ20" s="484"/>
      <c r="CA20" s="484"/>
      <c r="CB20" s="484"/>
      <c r="CC20" s="476" t="s">
        <v>134</v>
      </c>
      <c r="CD20" s="476"/>
      <c r="CE20" s="476"/>
      <c r="CF20" s="477"/>
    </row>
    <row r="21" spans="2:84" ht="3" customHeight="1" hidden="1">
      <c r="B21" s="13"/>
      <c r="C21" s="356"/>
      <c r="D21" s="367"/>
      <c r="E21" s="367"/>
      <c r="F21" s="205"/>
      <c r="G21" s="205"/>
      <c r="H21" s="205"/>
      <c r="I21" s="205"/>
      <c r="J21" s="205"/>
      <c r="K21" s="238">
        <f>IF(K18="⑦","7",IF(K18="⑥","6",K18))</f>
        <v>0</v>
      </c>
      <c r="L21" s="50"/>
      <c r="M21" s="50"/>
      <c r="N21" s="50"/>
      <c r="O21" s="50"/>
      <c r="P21" s="50"/>
      <c r="Q21" s="50"/>
      <c r="R21" s="226"/>
      <c r="S21" s="238" t="str">
        <f>IF(S18="⑦","7",IF(S18="⑥","6",S18))</f>
        <v>⑤</v>
      </c>
      <c r="T21" s="50"/>
      <c r="U21" s="50"/>
      <c r="V21" s="50"/>
      <c r="W21" s="50"/>
      <c r="X21" s="50"/>
      <c r="Y21" s="50"/>
      <c r="Z21" s="50"/>
      <c r="AA21" s="581"/>
      <c r="AB21" s="582"/>
      <c r="AC21" s="582"/>
      <c r="AD21" s="582"/>
      <c r="AE21" s="582"/>
      <c r="AF21" s="582"/>
      <c r="AG21" s="582"/>
      <c r="AH21" s="659"/>
      <c r="AI21" s="351"/>
      <c r="AJ21" s="484"/>
      <c r="AK21" s="484"/>
      <c r="AL21" s="484"/>
      <c r="AM21" s="476"/>
      <c r="AN21" s="476"/>
      <c r="AO21" s="476"/>
      <c r="AP21" s="477"/>
      <c r="AQ21" s="49"/>
      <c r="AR21" s="13"/>
      <c r="AS21" s="356"/>
      <c r="AT21" s="367"/>
      <c r="AU21" s="367"/>
      <c r="AV21" s="205"/>
      <c r="AW21" s="205"/>
      <c r="AX21" s="205"/>
      <c r="AY21" s="205"/>
      <c r="AZ21" s="205"/>
      <c r="BA21" s="238">
        <f>IF(BA18="⑦","7",IF(BA18="⑥","6",BA18))</f>
        <v>2</v>
      </c>
      <c r="BB21" s="50"/>
      <c r="BC21" s="50"/>
      <c r="BD21" s="50"/>
      <c r="BE21" s="50"/>
      <c r="BF21" s="50"/>
      <c r="BG21" s="50"/>
      <c r="BH21" s="226"/>
      <c r="BI21" s="238" t="str">
        <f>IF(BI18="⑦","7",IF(BI18="⑥","6",BI18))</f>
        <v>⑤</v>
      </c>
      <c r="BJ21" s="50"/>
      <c r="BK21" s="50"/>
      <c r="BL21" s="50"/>
      <c r="BM21" s="50"/>
      <c r="BN21" s="50"/>
      <c r="BO21" s="50"/>
      <c r="BP21" s="50"/>
      <c r="BQ21" s="581"/>
      <c r="BR21" s="582"/>
      <c r="BS21" s="582"/>
      <c r="BT21" s="582"/>
      <c r="BU21" s="582"/>
      <c r="BV21" s="582"/>
      <c r="BW21" s="582"/>
      <c r="BX21" s="659"/>
      <c r="BY21" s="351"/>
      <c r="BZ21" s="484"/>
      <c r="CA21" s="484"/>
      <c r="CB21" s="484"/>
      <c r="CC21" s="476"/>
      <c r="CD21" s="476"/>
      <c r="CE21" s="476"/>
      <c r="CF21" s="477"/>
    </row>
    <row r="22" spans="3:84" ht="7.5" customHeight="1">
      <c r="C22" s="438" t="s">
        <v>1732</v>
      </c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"/>
      <c r="AQ22" s="2"/>
      <c r="AS22" s="438" t="s">
        <v>1847</v>
      </c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32"/>
      <c r="CF22" s="32"/>
    </row>
    <row r="23" spans="3:84" ht="7.5" customHeight="1" thickBot="1"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  <c r="AJ23" s="556"/>
      <c r="AK23" s="556"/>
      <c r="AL23" s="556"/>
      <c r="AM23" s="556"/>
      <c r="AN23" s="556"/>
      <c r="AO23" s="556"/>
      <c r="AP23" s="43"/>
      <c r="AQ23" s="2"/>
      <c r="AS23" s="556"/>
      <c r="AT23" s="556"/>
      <c r="AU23" s="556"/>
      <c r="AV23" s="556"/>
      <c r="AW23" s="556"/>
      <c r="AX23" s="556"/>
      <c r="AY23" s="556"/>
      <c r="AZ23" s="556"/>
      <c r="BA23" s="556"/>
      <c r="BB23" s="556"/>
      <c r="BC23" s="556"/>
      <c r="BD23" s="556"/>
      <c r="BE23" s="556"/>
      <c r="BF23" s="556"/>
      <c r="BG23" s="556"/>
      <c r="BH23" s="556"/>
      <c r="BI23" s="556"/>
      <c r="BJ23" s="556"/>
      <c r="BK23" s="556"/>
      <c r="BL23" s="556"/>
      <c r="BM23" s="556"/>
      <c r="BN23" s="556"/>
      <c r="BO23" s="556"/>
      <c r="BP23" s="556"/>
      <c r="BQ23" s="556"/>
      <c r="BR23" s="556"/>
      <c r="BS23" s="556"/>
      <c r="BT23" s="556"/>
      <c r="BU23" s="556"/>
      <c r="BV23" s="556"/>
      <c r="BW23" s="556"/>
      <c r="BX23" s="556"/>
      <c r="BY23" s="556"/>
      <c r="BZ23" s="556"/>
      <c r="CA23" s="556"/>
      <c r="CB23" s="556"/>
      <c r="CC23" s="556"/>
      <c r="CD23" s="556"/>
      <c r="CE23" s="6"/>
      <c r="CF23" s="6"/>
    </row>
    <row r="24" spans="1:84" ht="7.5" customHeight="1">
      <c r="A24" s="13"/>
      <c r="B24" s="13"/>
      <c r="C24" s="356" t="s">
        <v>951</v>
      </c>
      <c r="D24" s="367"/>
      <c r="E24" s="367"/>
      <c r="F24" s="367"/>
      <c r="G24" s="367"/>
      <c r="H24" s="367"/>
      <c r="I24" s="367"/>
      <c r="J24" s="367"/>
      <c r="K24" s="440" t="str">
        <f>F28</f>
        <v>竹田圭佑</v>
      </c>
      <c r="L24" s="438"/>
      <c r="M24" s="438"/>
      <c r="N24" s="438"/>
      <c r="O24" s="438"/>
      <c r="P24" s="438"/>
      <c r="Q24" s="438"/>
      <c r="R24" s="439"/>
      <c r="S24" s="363" t="str">
        <f>F32</f>
        <v>河内滋人</v>
      </c>
      <c r="T24" s="367"/>
      <c r="U24" s="367"/>
      <c r="V24" s="367"/>
      <c r="W24" s="367"/>
      <c r="X24" s="367"/>
      <c r="Y24" s="367"/>
      <c r="Z24" s="367"/>
      <c r="AA24" s="440" t="str">
        <f>F36</f>
        <v>池端誠治</v>
      </c>
      <c r="AB24" s="438"/>
      <c r="AC24" s="438"/>
      <c r="AD24" s="438"/>
      <c r="AE24" s="438"/>
      <c r="AF24" s="438"/>
      <c r="AG24" s="438"/>
      <c r="AH24" s="563"/>
      <c r="AI24" s="347" t="str">
        <f>IF(AI30&lt;&gt;"","取得","")</f>
        <v>取得</v>
      </c>
      <c r="AJ24" s="32"/>
      <c r="AK24" s="438" t="s">
        <v>944</v>
      </c>
      <c r="AL24" s="438"/>
      <c r="AM24" s="438"/>
      <c r="AN24" s="438"/>
      <c r="AO24" s="438"/>
      <c r="AP24" s="474"/>
      <c r="AQ24" s="52"/>
      <c r="AR24" s="13"/>
      <c r="AS24" s="356" t="s">
        <v>115</v>
      </c>
      <c r="AT24" s="367"/>
      <c r="AU24" s="367"/>
      <c r="AV24" s="367"/>
      <c r="AW24" s="367"/>
      <c r="AX24" s="367"/>
      <c r="AY24" s="367"/>
      <c r="AZ24" s="367"/>
      <c r="BA24" s="440" t="str">
        <f>AV28</f>
        <v>水本淳史</v>
      </c>
      <c r="BB24" s="438"/>
      <c r="BC24" s="438"/>
      <c r="BD24" s="438"/>
      <c r="BE24" s="438"/>
      <c r="BF24" s="438"/>
      <c r="BG24" s="438"/>
      <c r="BH24" s="439"/>
      <c r="BI24" s="363" t="str">
        <f>AV32</f>
        <v>遠池建介</v>
      </c>
      <c r="BJ24" s="367"/>
      <c r="BK24" s="367"/>
      <c r="BL24" s="367"/>
      <c r="BM24" s="367"/>
      <c r="BN24" s="367"/>
      <c r="BO24" s="367"/>
      <c r="BP24" s="367"/>
      <c r="BQ24" s="440" t="str">
        <f>AV36</f>
        <v>白根速登</v>
      </c>
      <c r="BR24" s="438"/>
      <c r="BS24" s="438"/>
      <c r="BT24" s="438"/>
      <c r="BU24" s="438"/>
      <c r="BV24" s="438"/>
      <c r="BW24" s="438"/>
      <c r="BX24" s="563"/>
      <c r="BY24" s="347">
        <f>IF(BY30&lt;&gt;"","取得","")</f>
      </c>
      <c r="BZ24" s="32"/>
      <c r="CA24" s="438" t="s">
        <v>944</v>
      </c>
      <c r="CB24" s="438"/>
      <c r="CC24" s="438"/>
      <c r="CD24" s="438"/>
      <c r="CE24" s="438"/>
      <c r="CF24" s="474"/>
    </row>
    <row r="25" spans="1:84" ht="7.5" customHeight="1">
      <c r="A25" s="13"/>
      <c r="C25" s="356"/>
      <c r="D25" s="367"/>
      <c r="E25" s="367"/>
      <c r="F25" s="367"/>
      <c r="G25" s="367"/>
      <c r="H25" s="367"/>
      <c r="I25" s="367"/>
      <c r="J25" s="367"/>
      <c r="K25" s="363"/>
      <c r="L25" s="367"/>
      <c r="M25" s="367"/>
      <c r="N25" s="367"/>
      <c r="O25" s="367"/>
      <c r="P25" s="367"/>
      <c r="Q25" s="367"/>
      <c r="R25" s="368"/>
      <c r="S25" s="363"/>
      <c r="T25" s="367"/>
      <c r="U25" s="367"/>
      <c r="V25" s="367"/>
      <c r="W25" s="367"/>
      <c r="X25" s="367"/>
      <c r="Y25" s="367"/>
      <c r="Z25" s="367"/>
      <c r="AA25" s="363"/>
      <c r="AB25" s="367"/>
      <c r="AC25" s="367"/>
      <c r="AD25" s="367"/>
      <c r="AE25" s="367"/>
      <c r="AF25" s="367"/>
      <c r="AG25" s="367"/>
      <c r="AH25" s="441"/>
      <c r="AI25" s="348"/>
      <c r="AK25" s="367"/>
      <c r="AL25" s="367"/>
      <c r="AM25" s="367"/>
      <c r="AN25" s="367"/>
      <c r="AO25" s="367"/>
      <c r="AP25" s="475"/>
      <c r="AQ25" s="52"/>
      <c r="AS25" s="356"/>
      <c r="AT25" s="367"/>
      <c r="AU25" s="367"/>
      <c r="AV25" s="367"/>
      <c r="AW25" s="367"/>
      <c r="AX25" s="367"/>
      <c r="AY25" s="367"/>
      <c r="AZ25" s="367"/>
      <c r="BA25" s="363"/>
      <c r="BB25" s="367"/>
      <c r="BC25" s="367"/>
      <c r="BD25" s="367"/>
      <c r="BE25" s="367"/>
      <c r="BF25" s="367"/>
      <c r="BG25" s="367"/>
      <c r="BH25" s="368"/>
      <c r="BI25" s="363"/>
      <c r="BJ25" s="367"/>
      <c r="BK25" s="367"/>
      <c r="BL25" s="367"/>
      <c r="BM25" s="367"/>
      <c r="BN25" s="367"/>
      <c r="BO25" s="367"/>
      <c r="BP25" s="367"/>
      <c r="BQ25" s="363"/>
      <c r="BR25" s="367"/>
      <c r="BS25" s="367"/>
      <c r="BT25" s="367"/>
      <c r="BU25" s="367"/>
      <c r="BV25" s="367"/>
      <c r="BW25" s="367"/>
      <c r="BX25" s="441"/>
      <c r="BY25" s="348"/>
      <c r="CA25" s="367"/>
      <c r="CB25" s="367"/>
      <c r="CC25" s="367"/>
      <c r="CD25" s="367"/>
      <c r="CE25" s="367"/>
      <c r="CF25" s="475"/>
    </row>
    <row r="26" spans="1:84" ht="8.25" customHeight="1">
      <c r="A26" s="13"/>
      <c r="C26" s="356"/>
      <c r="D26" s="367"/>
      <c r="E26" s="367"/>
      <c r="F26" s="367"/>
      <c r="G26" s="367"/>
      <c r="H26" s="367"/>
      <c r="I26" s="367"/>
      <c r="J26" s="367"/>
      <c r="K26" s="363" t="str">
        <f>F30</f>
        <v>うさかめ</v>
      </c>
      <c r="L26" s="367"/>
      <c r="M26" s="367"/>
      <c r="N26" s="367"/>
      <c r="O26" s="367"/>
      <c r="P26" s="367"/>
      <c r="Q26" s="367"/>
      <c r="R26" s="368"/>
      <c r="S26" s="363" t="str">
        <f>F34</f>
        <v>東近江グリフィンズ</v>
      </c>
      <c r="T26" s="367"/>
      <c r="U26" s="367"/>
      <c r="V26" s="367"/>
      <c r="W26" s="367"/>
      <c r="X26" s="367"/>
      <c r="Y26" s="367"/>
      <c r="Z26" s="367"/>
      <c r="AA26" s="363" t="str">
        <f>F38</f>
        <v>ぼんズ</v>
      </c>
      <c r="AB26" s="367"/>
      <c r="AC26" s="367"/>
      <c r="AD26" s="367"/>
      <c r="AE26" s="367"/>
      <c r="AF26" s="367"/>
      <c r="AG26" s="367"/>
      <c r="AH26" s="368"/>
      <c r="AI26" s="348" t="str">
        <f>IF(AI30&lt;&gt;"","ゲーム率","")</f>
        <v>ゲーム率</v>
      </c>
      <c r="AJ26" s="367"/>
      <c r="AK26" s="367" t="s">
        <v>945</v>
      </c>
      <c r="AL26" s="367"/>
      <c r="AM26" s="367"/>
      <c r="AN26" s="367"/>
      <c r="AO26" s="367"/>
      <c r="AP26" s="475"/>
      <c r="AQ26" s="52"/>
      <c r="AS26" s="356"/>
      <c r="AT26" s="367"/>
      <c r="AU26" s="367"/>
      <c r="AV26" s="367"/>
      <c r="AW26" s="367"/>
      <c r="AX26" s="367"/>
      <c r="AY26" s="367"/>
      <c r="AZ26" s="367"/>
      <c r="BA26" s="363" t="str">
        <f>AV30</f>
        <v>フレンズ</v>
      </c>
      <c r="BB26" s="367"/>
      <c r="BC26" s="367"/>
      <c r="BD26" s="367"/>
      <c r="BE26" s="367"/>
      <c r="BF26" s="367"/>
      <c r="BG26" s="367"/>
      <c r="BH26" s="368"/>
      <c r="BI26" s="363" t="str">
        <f>AV34</f>
        <v>東近江グリフィンズ</v>
      </c>
      <c r="BJ26" s="367"/>
      <c r="BK26" s="367"/>
      <c r="BL26" s="367"/>
      <c r="BM26" s="367"/>
      <c r="BN26" s="367"/>
      <c r="BO26" s="367"/>
      <c r="BP26" s="367"/>
      <c r="BQ26" s="363" t="str">
        <f>AV38</f>
        <v>一般</v>
      </c>
      <c r="BR26" s="367"/>
      <c r="BS26" s="367"/>
      <c r="BT26" s="367"/>
      <c r="BU26" s="367"/>
      <c r="BV26" s="367"/>
      <c r="BW26" s="367"/>
      <c r="BX26" s="368"/>
      <c r="BY26" s="348">
        <f>IF(BY30&lt;&gt;"","ゲーム率","")</f>
      </c>
      <c r="BZ26" s="367"/>
      <c r="CA26" s="367" t="s">
        <v>945</v>
      </c>
      <c r="CB26" s="367"/>
      <c r="CC26" s="367"/>
      <c r="CD26" s="367"/>
      <c r="CE26" s="367"/>
      <c r="CF26" s="475"/>
    </row>
    <row r="27" spans="1:84" ht="7.5" customHeight="1">
      <c r="A27" s="13"/>
      <c r="C27" s="360"/>
      <c r="D27" s="364"/>
      <c r="E27" s="364"/>
      <c r="F27" s="364"/>
      <c r="G27" s="364"/>
      <c r="H27" s="364"/>
      <c r="I27" s="364"/>
      <c r="J27" s="364"/>
      <c r="K27" s="352"/>
      <c r="L27" s="364"/>
      <c r="M27" s="364"/>
      <c r="N27" s="364"/>
      <c r="O27" s="364"/>
      <c r="P27" s="364"/>
      <c r="Q27" s="364"/>
      <c r="R27" s="358"/>
      <c r="S27" s="352"/>
      <c r="T27" s="364"/>
      <c r="U27" s="364"/>
      <c r="V27" s="364"/>
      <c r="W27" s="364"/>
      <c r="X27" s="364"/>
      <c r="Y27" s="364"/>
      <c r="Z27" s="364"/>
      <c r="AA27" s="352"/>
      <c r="AB27" s="364"/>
      <c r="AC27" s="364"/>
      <c r="AD27" s="364"/>
      <c r="AE27" s="364"/>
      <c r="AF27" s="364"/>
      <c r="AG27" s="364"/>
      <c r="AH27" s="358"/>
      <c r="AI27" s="341"/>
      <c r="AJ27" s="364"/>
      <c r="AK27" s="364"/>
      <c r="AL27" s="364"/>
      <c r="AM27" s="364"/>
      <c r="AN27" s="364"/>
      <c r="AO27" s="364"/>
      <c r="AP27" s="489"/>
      <c r="AQ27" s="52"/>
      <c r="AS27" s="360"/>
      <c r="AT27" s="364"/>
      <c r="AU27" s="364"/>
      <c r="AV27" s="364"/>
      <c r="AW27" s="364"/>
      <c r="AX27" s="364"/>
      <c r="AY27" s="364"/>
      <c r="AZ27" s="364"/>
      <c r="BA27" s="352"/>
      <c r="BB27" s="364"/>
      <c r="BC27" s="364"/>
      <c r="BD27" s="364"/>
      <c r="BE27" s="364"/>
      <c r="BF27" s="364"/>
      <c r="BG27" s="364"/>
      <c r="BH27" s="358"/>
      <c r="BI27" s="352"/>
      <c r="BJ27" s="364"/>
      <c r="BK27" s="364"/>
      <c r="BL27" s="364"/>
      <c r="BM27" s="364"/>
      <c r="BN27" s="364"/>
      <c r="BO27" s="364"/>
      <c r="BP27" s="364"/>
      <c r="BQ27" s="352"/>
      <c r="BR27" s="364"/>
      <c r="BS27" s="364"/>
      <c r="BT27" s="364"/>
      <c r="BU27" s="364"/>
      <c r="BV27" s="364"/>
      <c r="BW27" s="364"/>
      <c r="BX27" s="358"/>
      <c r="BY27" s="341"/>
      <c r="BZ27" s="364"/>
      <c r="CA27" s="364"/>
      <c r="CB27" s="364"/>
      <c r="CC27" s="364"/>
      <c r="CD27" s="364"/>
      <c r="CE27" s="364"/>
      <c r="CF27" s="489"/>
    </row>
    <row r="28" spans="1:86" s="2" customFormat="1" ht="7.5" customHeight="1">
      <c r="A28" s="48"/>
      <c r="B28" s="534">
        <f>AM30</f>
        <v>2</v>
      </c>
      <c r="C28" s="455" t="s">
        <v>1797</v>
      </c>
      <c r="D28" s="365"/>
      <c r="E28" s="365"/>
      <c r="F28" s="389" t="str">
        <f>IF(C28="ここに","",VLOOKUP(C28,'登録ナンバー'!$F$1:$I$600,2,0))</f>
        <v>竹田圭佑</v>
      </c>
      <c r="G28" s="389"/>
      <c r="H28" s="389"/>
      <c r="I28" s="389"/>
      <c r="J28" s="389"/>
      <c r="K28" s="442">
        <f>IF(S28="","丸付き数字は試合順番","")</f>
      </c>
      <c r="L28" s="443"/>
      <c r="M28" s="443"/>
      <c r="N28" s="443"/>
      <c r="O28" s="443"/>
      <c r="P28" s="443"/>
      <c r="Q28" s="443"/>
      <c r="R28" s="444"/>
      <c r="S28" s="431">
        <v>3</v>
      </c>
      <c r="T28" s="429"/>
      <c r="U28" s="429"/>
      <c r="V28" s="429" t="s">
        <v>947</v>
      </c>
      <c r="W28" s="429">
        <v>5</v>
      </c>
      <c r="X28" s="429"/>
      <c r="Y28" s="429"/>
      <c r="Z28" s="433"/>
      <c r="AA28" s="431" t="s">
        <v>2</v>
      </c>
      <c r="AB28" s="429"/>
      <c r="AC28" s="429"/>
      <c r="AD28" s="429" t="s">
        <v>947</v>
      </c>
      <c r="AE28" s="429">
        <v>3</v>
      </c>
      <c r="AF28" s="429"/>
      <c r="AG28" s="429"/>
      <c r="AH28" s="433"/>
      <c r="AI28" s="349">
        <f>IF(COUNTIF(AJ28:AL38,1)=2,"直接対決","")</f>
      </c>
      <c r="AJ28" s="486">
        <f>COUNTIF(K28:AH29,"⑤")</f>
        <v>1</v>
      </c>
      <c r="AK28" s="486"/>
      <c r="AL28" s="486"/>
      <c r="AM28" s="464">
        <f>IF(S28="","",2-AJ28)</f>
        <v>1</v>
      </c>
      <c r="AN28" s="464"/>
      <c r="AO28" s="464"/>
      <c r="AP28" s="465"/>
      <c r="AQ28" s="177"/>
      <c r="AR28" s="534">
        <f>CC30</f>
        <v>2</v>
      </c>
      <c r="AS28" s="455" t="s">
        <v>116</v>
      </c>
      <c r="AT28" s="365"/>
      <c r="AU28" s="365"/>
      <c r="AV28" s="389" t="str">
        <f>IF(AS28="ここに","",VLOOKUP(AS28,'登録ナンバー'!$F$1:$I$600,2,0))</f>
        <v>水本淳史</v>
      </c>
      <c r="AW28" s="389"/>
      <c r="AX28" s="389"/>
      <c r="AY28" s="389"/>
      <c r="AZ28" s="389"/>
      <c r="BA28" s="442">
        <f>IF(BI28="","丸付き数字は試合順番","")</f>
      </c>
      <c r="BB28" s="443"/>
      <c r="BC28" s="443"/>
      <c r="BD28" s="443"/>
      <c r="BE28" s="443"/>
      <c r="BF28" s="443"/>
      <c r="BG28" s="443"/>
      <c r="BH28" s="444"/>
      <c r="BI28" s="431">
        <v>3</v>
      </c>
      <c r="BJ28" s="429"/>
      <c r="BK28" s="429"/>
      <c r="BL28" s="429" t="s">
        <v>947</v>
      </c>
      <c r="BM28" s="429">
        <v>5</v>
      </c>
      <c r="BN28" s="429"/>
      <c r="BO28" s="429"/>
      <c r="BP28" s="433"/>
      <c r="BQ28" s="431" t="s">
        <v>2</v>
      </c>
      <c r="BR28" s="429"/>
      <c r="BS28" s="429"/>
      <c r="BT28" s="429" t="s">
        <v>947</v>
      </c>
      <c r="BU28" s="429">
        <v>2</v>
      </c>
      <c r="BV28" s="429"/>
      <c r="BW28" s="429"/>
      <c r="BX28" s="433"/>
      <c r="BY28" s="349">
        <f>IF(COUNTIF(BZ28:CB38,1)=2,"直接対決","")</f>
      </c>
      <c r="BZ28" s="486">
        <v>1</v>
      </c>
      <c r="CA28" s="486"/>
      <c r="CB28" s="486"/>
      <c r="CC28" s="464">
        <f>IF(BI28="","",2-BZ28)</f>
        <v>1</v>
      </c>
      <c r="CD28" s="464"/>
      <c r="CE28" s="464"/>
      <c r="CF28" s="465"/>
      <c r="CG28" s="3"/>
      <c r="CH28" s="3"/>
    </row>
    <row r="29" spans="1:86" s="2" customFormat="1" ht="7.5" customHeight="1">
      <c r="A29" s="48"/>
      <c r="B29" s="534"/>
      <c r="C29" s="356"/>
      <c r="D29" s="367"/>
      <c r="E29" s="367"/>
      <c r="F29" s="383"/>
      <c r="G29" s="383"/>
      <c r="H29" s="383"/>
      <c r="I29" s="383"/>
      <c r="J29" s="383"/>
      <c r="K29" s="445"/>
      <c r="L29" s="446"/>
      <c r="M29" s="446"/>
      <c r="N29" s="446"/>
      <c r="O29" s="446"/>
      <c r="P29" s="446"/>
      <c r="Q29" s="446"/>
      <c r="R29" s="447"/>
      <c r="S29" s="432"/>
      <c r="T29" s="430"/>
      <c r="U29" s="430"/>
      <c r="V29" s="430"/>
      <c r="W29" s="430"/>
      <c r="X29" s="430"/>
      <c r="Y29" s="430"/>
      <c r="Z29" s="434"/>
      <c r="AA29" s="432"/>
      <c r="AB29" s="430"/>
      <c r="AC29" s="430"/>
      <c r="AD29" s="430"/>
      <c r="AE29" s="430"/>
      <c r="AF29" s="430"/>
      <c r="AG29" s="430"/>
      <c r="AH29" s="434"/>
      <c r="AI29" s="350"/>
      <c r="AJ29" s="487"/>
      <c r="AK29" s="487"/>
      <c r="AL29" s="487"/>
      <c r="AM29" s="466"/>
      <c r="AN29" s="466"/>
      <c r="AO29" s="466"/>
      <c r="AP29" s="467"/>
      <c r="AQ29" s="177"/>
      <c r="AR29" s="534"/>
      <c r="AS29" s="356"/>
      <c r="AT29" s="367"/>
      <c r="AU29" s="367"/>
      <c r="AV29" s="383"/>
      <c r="AW29" s="383"/>
      <c r="AX29" s="383"/>
      <c r="AY29" s="383"/>
      <c r="AZ29" s="383"/>
      <c r="BA29" s="445"/>
      <c r="BB29" s="446"/>
      <c r="BC29" s="446"/>
      <c r="BD29" s="446"/>
      <c r="BE29" s="446"/>
      <c r="BF29" s="446"/>
      <c r="BG29" s="446"/>
      <c r="BH29" s="447"/>
      <c r="BI29" s="432"/>
      <c r="BJ29" s="430"/>
      <c r="BK29" s="430"/>
      <c r="BL29" s="430"/>
      <c r="BM29" s="430"/>
      <c r="BN29" s="430"/>
      <c r="BO29" s="430"/>
      <c r="BP29" s="434"/>
      <c r="BQ29" s="432"/>
      <c r="BR29" s="430"/>
      <c r="BS29" s="430"/>
      <c r="BT29" s="430"/>
      <c r="BU29" s="430"/>
      <c r="BV29" s="430"/>
      <c r="BW29" s="430"/>
      <c r="BX29" s="434"/>
      <c r="BY29" s="350"/>
      <c r="BZ29" s="487"/>
      <c r="CA29" s="487"/>
      <c r="CB29" s="487"/>
      <c r="CC29" s="466"/>
      <c r="CD29" s="466"/>
      <c r="CE29" s="466"/>
      <c r="CF29" s="467"/>
      <c r="CG29" s="3"/>
      <c r="CH29" s="3"/>
    </row>
    <row r="30" spans="1:84" ht="15" customHeight="1">
      <c r="A30" s="13"/>
      <c r="C30" s="356" t="s">
        <v>948</v>
      </c>
      <c r="D30" s="367"/>
      <c r="E30" s="367"/>
      <c r="F30" s="383" t="s">
        <v>129</v>
      </c>
      <c r="G30" s="383"/>
      <c r="H30" s="383"/>
      <c r="I30" s="383"/>
      <c r="J30" s="383"/>
      <c r="K30" s="445"/>
      <c r="L30" s="446"/>
      <c r="M30" s="446"/>
      <c r="N30" s="446"/>
      <c r="O30" s="446"/>
      <c r="P30" s="446"/>
      <c r="Q30" s="446"/>
      <c r="R30" s="447"/>
      <c r="S30" s="432"/>
      <c r="T30" s="430"/>
      <c r="U30" s="430"/>
      <c r="V30" s="430"/>
      <c r="W30" s="430"/>
      <c r="X30" s="430"/>
      <c r="Y30" s="430"/>
      <c r="Z30" s="434"/>
      <c r="AA30" s="432"/>
      <c r="AB30" s="430"/>
      <c r="AC30" s="430"/>
      <c r="AD30" s="430"/>
      <c r="AE30" s="430"/>
      <c r="AF30" s="430"/>
      <c r="AG30" s="430"/>
      <c r="AH30" s="434"/>
      <c r="AI30" s="351">
        <v>0.5</v>
      </c>
      <c r="AJ30" s="484"/>
      <c r="AK30" s="484"/>
      <c r="AL30" s="484"/>
      <c r="AM30" s="476">
        <f>IF(AI30&lt;&gt;"",RANK(AI30,AI30:AI38),RANK(AJ28,AJ28:AL38))</f>
        <v>2</v>
      </c>
      <c r="AN30" s="476"/>
      <c r="AO30" s="476"/>
      <c r="AP30" s="477"/>
      <c r="AQ30" s="178"/>
      <c r="AS30" s="356"/>
      <c r="AT30" s="367"/>
      <c r="AU30" s="367"/>
      <c r="AV30" s="383" t="str">
        <f>IF(AS28="ここに","",VLOOKUP(AS28,'[1]登録ナンバー'!$F$4:$I$484,3,0))</f>
        <v>フレンズ</v>
      </c>
      <c r="AW30" s="383"/>
      <c r="AX30" s="383"/>
      <c r="AY30" s="383"/>
      <c r="AZ30" s="383"/>
      <c r="BA30" s="445"/>
      <c r="BB30" s="446"/>
      <c r="BC30" s="446"/>
      <c r="BD30" s="446"/>
      <c r="BE30" s="446"/>
      <c r="BF30" s="446"/>
      <c r="BG30" s="446"/>
      <c r="BH30" s="447"/>
      <c r="BI30" s="432"/>
      <c r="BJ30" s="430"/>
      <c r="BK30" s="430"/>
      <c r="BL30" s="430"/>
      <c r="BM30" s="430"/>
      <c r="BN30" s="430"/>
      <c r="BO30" s="430"/>
      <c r="BP30" s="434"/>
      <c r="BQ30" s="432"/>
      <c r="BR30" s="430"/>
      <c r="BS30" s="430"/>
      <c r="BT30" s="430"/>
      <c r="BU30" s="430"/>
      <c r="BV30" s="430"/>
      <c r="BW30" s="430"/>
      <c r="BX30" s="434"/>
      <c r="BY30" s="351">
        <f>IF(OR(COUNTIF(BZ28:CB38,2)=3,COUNTIF(BZ28:CB38,1)=3),(BI31+BQ31)/(BI31+BQ31+BM28+BU28),"")</f>
      </c>
      <c r="BZ30" s="484"/>
      <c r="CA30" s="484"/>
      <c r="CB30" s="484"/>
      <c r="CC30" s="476">
        <f>IF(BY30&lt;&gt;"",RANK(BY30,BY30:BY38),RANK(BZ28,BZ28:CB38))</f>
        <v>2</v>
      </c>
      <c r="CD30" s="476"/>
      <c r="CE30" s="476"/>
      <c r="CF30" s="477"/>
    </row>
    <row r="31" spans="1:84" ht="4.5" customHeight="1" hidden="1">
      <c r="A31" s="13"/>
      <c r="C31" s="356"/>
      <c r="D31" s="367"/>
      <c r="E31" s="367"/>
      <c r="F31" s="205"/>
      <c r="G31" s="205"/>
      <c r="H31" s="205"/>
      <c r="I31" s="205"/>
      <c r="J31" s="205"/>
      <c r="K31" s="448"/>
      <c r="L31" s="449"/>
      <c r="M31" s="449"/>
      <c r="N31" s="449"/>
      <c r="O31" s="449"/>
      <c r="P31" s="449"/>
      <c r="Q31" s="449"/>
      <c r="R31" s="450"/>
      <c r="S31" s="224">
        <f>IF(S28="⑦","7",IF(S28="⑥","6",S28))</f>
        <v>3</v>
      </c>
      <c r="T31" s="239"/>
      <c r="U31" s="239"/>
      <c r="V31" s="239"/>
      <c r="W31" s="239"/>
      <c r="X31" s="239"/>
      <c r="Y31" s="239"/>
      <c r="Z31" s="239"/>
      <c r="AA31" s="224" t="str">
        <f>IF(AA28="⑦","7",IF(AA28="⑥","6",AA28))</f>
        <v>⑤</v>
      </c>
      <c r="AB31" s="239"/>
      <c r="AC31" s="239"/>
      <c r="AD31" s="239"/>
      <c r="AE31" s="239"/>
      <c r="AF31" s="239"/>
      <c r="AG31" s="239"/>
      <c r="AH31" s="240"/>
      <c r="AI31" s="342"/>
      <c r="AJ31" s="485"/>
      <c r="AK31" s="485"/>
      <c r="AL31" s="485"/>
      <c r="AM31" s="478"/>
      <c r="AN31" s="478"/>
      <c r="AO31" s="478"/>
      <c r="AP31" s="479"/>
      <c r="AQ31" s="178"/>
      <c r="AS31" s="694"/>
      <c r="AT31" s="695"/>
      <c r="AU31" s="695"/>
      <c r="AV31" s="205"/>
      <c r="AW31" s="205"/>
      <c r="AX31" s="205"/>
      <c r="AY31" s="205"/>
      <c r="AZ31" s="205"/>
      <c r="BA31" s="448"/>
      <c r="BB31" s="449"/>
      <c r="BC31" s="449"/>
      <c r="BD31" s="449"/>
      <c r="BE31" s="449"/>
      <c r="BF31" s="449"/>
      <c r="BG31" s="449"/>
      <c r="BH31" s="450"/>
      <c r="BI31" s="224">
        <f>IF(BI28="⑦","7",IF(BI28="⑥","6",BI28))</f>
        <v>3</v>
      </c>
      <c r="BJ31" s="239"/>
      <c r="BK31" s="239"/>
      <c r="BL31" s="239"/>
      <c r="BM31" s="239"/>
      <c r="BN31" s="239"/>
      <c r="BO31" s="239"/>
      <c r="BP31" s="239"/>
      <c r="BQ31" s="224" t="str">
        <f>IF(BQ28="⑦","7",IF(BQ28="⑥","6",BQ28))</f>
        <v>⑤</v>
      </c>
      <c r="BR31" s="239"/>
      <c r="BS31" s="239"/>
      <c r="BT31" s="239"/>
      <c r="BU31" s="239"/>
      <c r="BV31" s="239"/>
      <c r="BW31" s="239"/>
      <c r="BX31" s="240"/>
      <c r="BY31" s="342"/>
      <c r="BZ31" s="485"/>
      <c r="CA31" s="485"/>
      <c r="CB31" s="485"/>
      <c r="CC31" s="478"/>
      <c r="CD31" s="478"/>
      <c r="CE31" s="478"/>
      <c r="CF31" s="479"/>
    </row>
    <row r="32" spans="1:84" ht="7.5" customHeight="1">
      <c r="A32" s="13"/>
      <c r="B32" s="534">
        <f>AM34</f>
        <v>3</v>
      </c>
      <c r="C32" s="455" t="s">
        <v>1801</v>
      </c>
      <c r="D32" s="365"/>
      <c r="E32" s="365"/>
      <c r="F32" s="365" t="str">
        <f>IF(C32="ここに","",VLOOKUP(C32,'登録ナンバー'!$F$1:$I$600,2,0))</f>
        <v>河内滋人</v>
      </c>
      <c r="G32" s="365"/>
      <c r="H32" s="365"/>
      <c r="I32" s="365"/>
      <c r="J32" s="365"/>
      <c r="K32" s="359" t="s">
        <v>10</v>
      </c>
      <c r="L32" s="365"/>
      <c r="M32" s="365"/>
      <c r="N32" s="365" t="s">
        <v>947</v>
      </c>
      <c r="O32" s="365">
        <f>IF(S28="","",IF(S28="⑥",6,IF(S28="⑦",7,S28)))</f>
        <v>3</v>
      </c>
      <c r="P32" s="365"/>
      <c r="Q32" s="365"/>
      <c r="R32" s="366"/>
      <c r="S32" s="538"/>
      <c r="T32" s="539"/>
      <c r="U32" s="539"/>
      <c r="V32" s="539"/>
      <c r="W32" s="539"/>
      <c r="X32" s="539"/>
      <c r="Y32" s="539"/>
      <c r="Z32" s="539"/>
      <c r="AA32" s="559">
        <v>0</v>
      </c>
      <c r="AB32" s="560"/>
      <c r="AC32" s="560"/>
      <c r="AD32" s="560" t="s">
        <v>947</v>
      </c>
      <c r="AE32" s="560">
        <v>5</v>
      </c>
      <c r="AF32" s="560"/>
      <c r="AG32" s="560"/>
      <c r="AH32" s="622"/>
      <c r="AI32" s="510">
        <f>IF(COUNTIF(AJ28:AL38,1)=2,"直接対決","")</f>
      </c>
      <c r="AJ32" s="526">
        <f>COUNTIF(K32:AH33,"⑤")</f>
        <v>1</v>
      </c>
      <c r="AK32" s="526"/>
      <c r="AL32" s="526"/>
      <c r="AM32" s="522">
        <f>IF(S28="","",2-AJ32)</f>
        <v>1</v>
      </c>
      <c r="AN32" s="522"/>
      <c r="AO32" s="522"/>
      <c r="AP32" s="523"/>
      <c r="AQ32" s="177"/>
      <c r="AR32" s="534">
        <f>CC34</f>
        <v>1</v>
      </c>
      <c r="AS32" s="691" t="s">
        <v>117</v>
      </c>
      <c r="AT32" s="692"/>
      <c r="AU32" s="692"/>
      <c r="AV32" s="353" t="str">
        <f>IF(AS32="ここに","",VLOOKUP(AS32,'登録ナンバー'!$F$1:$I$600,2,0))</f>
        <v>遠池建介</v>
      </c>
      <c r="AW32" s="353"/>
      <c r="AX32" s="353"/>
      <c r="AY32" s="353"/>
      <c r="AZ32" s="353"/>
      <c r="BA32" s="344" t="s">
        <v>2</v>
      </c>
      <c r="BB32" s="353"/>
      <c r="BC32" s="353"/>
      <c r="BD32" s="353" t="s">
        <v>947</v>
      </c>
      <c r="BE32" s="353">
        <f>IF(BI28="","",IF(BI28="⑥",6,IF(BI28="⑦",7,BI28)))</f>
        <v>3</v>
      </c>
      <c r="BF32" s="353"/>
      <c r="BG32" s="353"/>
      <c r="BH32" s="354"/>
      <c r="BI32" s="602"/>
      <c r="BJ32" s="603"/>
      <c r="BK32" s="603"/>
      <c r="BL32" s="603"/>
      <c r="BM32" s="603"/>
      <c r="BN32" s="603"/>
      <c r="BO32" s="603"/>
      <c r="BP32" s="603"/>
      <c r="BQ32" s="402" t="s">
        <v>2</v>
      </c>
      <c r="BR32" s="403"/>
      <c r="BS32" s="403"/>
      <c r="BT32" s="403" t="s">
        <v>947</v>
      </c>
      <c r="BU32" s="403">
        <v>0</v>
      </c>
      <c r="BV32" s="403"/>
      <c r="BW32" s="403"/>
      <c r="BX32" s="611"/>
      <c r="BY32" s="419">
        <f>IF(COUNTIF(BZ28:CB38,1)=2,"直接対決","")</f>
      </c>
      <c r="BZ32" s="505">
        <v>2</v>
      </c>
      <c r="CA32" s="505"/>
      <c r="CB32" s="505"/>
      <c r="CC32" s="516">
        <f>IF(BI28="","",2-BZ32)</f>
        <v>0</v>
      </c>
      <c r="CD32" s="516"/>
      <c r="CE32" s="516"/>
      <c r="CF32" s="517"/>
    </row>
    <row r="33" spans="1:84" ht="7.5" customHeight="1">
      <c r="A33" s="13"/>
      <c r="B33" s="534"/>
      <c r="C33" s="356"/>
      <c r="D33" s="367"/>
      <c r="E33" s="367"/>
      <c r="F33" s="367"/>
      <c r="G33" s="367"/>
      <c r="H33" s="367"/>
      <c r="I33" s="367"/>
      <c r="J33" s="367"/>
      <c r="K33" s="363"/>
      <c r="L33" s="367"/>
      <c r="M33" s="367"/>
      <c r="N33" s="367"/>
      <c r="O33" s="367"/>
      <c r="P33" s="367"/>
      <c r="Q33" s="367"/>
      <c r="R33" s="368"/>
      <c r="S33" s="541"/>
      <c r="T33" s="542"/>
      <c r="U33" s="542"/>
      <c r="V33" s="542"/>
      <c r="W33" s="542"/>
      <c r="X33" s="542"/>
      <c r="Y33" s="542"/>
      <c r="Z33" s="542"/>
      <c r="AA33" s="561"/>
      <c r="AB33" s="562"/>
      <c r="AC33" s="562"/>
      <c r="AD33" s="562"/>
      <c r="AE33" s="562"/>
      <c r="AF33" s="562"/>
      <c r="AG33" s="562"/>
      <c r="AH33" s="623"/>
      <c r="AI33" s="511"/>
      <c r="AJ33" s="527"/>
      <c r="AK33" s="527"/>
      <c r="AL33" s="527"/>
      <c r="AM33" s="524"/>
      <c r="AN33" s="524"/>
      <c r="AO33" s="524"/>
      <c r="AP33" s="525"/>
      <c r="AQ33" s="177"/>
      <c r="AR33" s="534"/>
      <c r="AS33" s="356"/>
      <c r="AT33" s="367"/>
      <c r="AU33" s="367"/>
      <c r="AV33" s="357"/>
      <c r="AW33" s="357"/>
      <c r="AX33" s="357"/>
      <c r="AY33" s="357"/>
      <c r="AZ33" s="357"/>
      <c r="BA33" s="345"/>
      <c r="BB33" s="357"/>
      <c r="BC33" s="357"/>
      <c r="BD33" s="357"/>
      <c r="BE33" s="357"/>
      <c r="BF33" s="357"/>
      <c r="BG33" s="357"/>
      <c r="BH33" s="355"/>
      <c r="BI33" s="605"/>
      <c r="BJ33" s="606"/>
      <c r="BK33" s="606"/>
      <c r="BL33" s="606"/>
      <c r="BM33" s="606"/>
      <c r="BN33" s="606"/>
      <c r="BO33" s="606"/>
      <c r="BP33" s="606"/>
      <c r="BQ33" s="404"/>
      <c r="BR33" s="405"/>
      <c r="BS33" s="405"/>
      <c r="BT33" s="405"/>
      <c r="BU33" s="405"/>
      <c r="BV33" s="405"/>
      <c r="BW33" s="405"/>
      <c r="BX33" s="612"/>
      <c r="BY33" s="420"/>
      <c r="BZ33" s="506"/>
      <c r="CA33" s="506"/>
      <c r="CB33" s="506"/>
      <c r="CC33" s="518"/>
      <c r="CD33" s="518"/>
      <c r="CE33" s="518"/>
      <c r="CF33" s="519"/>
    </row>
    <row r="34" spans="1:84" ht="16.5" customHeight="1">
      <c r="A34" s="13"/>
      <c r="B34" s="13"/>
      <c r="C34" s="356" t="s">
        <v>948</v>
      </c>
      <c r="D34" s="367"/>
      <c r="E34" s="367"/>
      <c r="F34" s="367" t="str">
        <f>IF(C32="ここに","",VLOOKUP(C32,'[1]登録ナンバー'!$F$4:$I$484,3,0))</f>
        <v>東近江グリフィンズ</v>
      </c>
      <c r="G34" s="367"/>
      <c r="H34" s="367"/>
      <c r="I34" s="367"/>
      <c r="J34" s="367"/>
      <c r="K34" s="363"/>
      <c r="L34" s="367"/>
      <c r="M34" s="367"/>
      <c r="N34" s="367"/>
      <c r="O34" s="367"/>
      <c r="P34" s="367"/>
      <c r="Q34" s="367"/>
      <c r="R34" s="368"/>
      <c r="S34" s="541"/>
      <c r="T34" s="542"/>
      <c r="U34" s="542"/>
      <c r="V34" s="542"/>
      <c r="W34" s="542"/>
      <c r="X34" s="542"/>
      <c r="Y34" s="542"/>
      <c r="Z34" s="542"/>
      <c r="AA34" s="561"/>
      <c r="AB34" s="562"/>
      <c r="AC34" s="562"/>
      <c r="AD34" s="562"/>
      <c r="AE34" s="626"/>
      <c r="AF34" s="626"/>
      <c r="AG34" s="626"/>
      <c r="AH34" s="627"/>
      <c r="AI34" s="512">
        <v>0.38</v>
      </c>
      <c r="AJ34" s="367"/>
      <c r="AK34" s="367"/>
      <c r="AL34" s="367"/>
      <c r="AM34" s="520">
        <f>IF(AI34&lt;&gt;"",RANK(AI34,AI30:AI38),RANK(AJ32,AJ28:AL38))</f>
        <v>3</v>
      </c>
      <c r="AN34" s="520"/>
      <c r="AO34" s="520"/>
      <c r="AP34" s="521"/>
      <c r="AQ34" s="178"/>
      <c r="AR34" s="13"/>
      <c r="AS34" s="356" t="s">
        <v>948</v>
      </c>
      <c r="AT34" s="367"/>
      <c r="AU34" s="367"/>
      <c r="AV34" s="357" t="str">
        <f>IF(AS32="ここに","",VLOOKUP(AS32,'[1]登録ナンバー'!$F$4:$I$484,3,0))</f>
        <v>東近江グリフィンズ</v>
      </c>
      <c r="AW34" s="357"/>
      <c r="AX34" s="357"/>
      <c r="AY34" s="357"/>
      <c r="AZ34" s="357"/>
      <c r="BA34" s="345"/>
      <c r="BB34" s="357"/>
      <c r="BC34" s="357"/>
      <c r="BD34" s="357"/>
      <c r="BE34" s="357"/>
      <c r="BF34" s="357"/>
      <c r="BG34" s="357"/>
      <c r="BH34" s="355"/>
      <c r="BI34" s="605"/>
      <c r="BJ34" s="606"/>
      <c r="BK34" s="606"/>
      <c r="BL34" s="606"/>
      <c r="BM34" s="606"/>
      <c r="BN34" s="606"/>
      <c r="BO34" s="606"/>
      <c r="BP34" s="606"/>
      <c r="BQ34" s="404"/>
      <c r="BR34" s="405"/>
      <c r="BS34" s="405"/>
      <c r="BT34" s="405"/>
      <c r="BU34" s="407"/>
      <c r="BV34" s="407"/>
      <c r="BW34" s="407"/>
      <c r="BX34" s="641"/>
      <c r="BY34" s="529">
        <f>IF(OR(COUNTIF(BZ28:CB38,2)=3,COUNTIF(BZ28:CB38,1)=3),(BA35+BQ35)/(BA35+BQ35+BE32+BU32),"")</f>
      </c>
      <c r="BZ34" s="357"/>
      <c r="CA34" s="357"/>
      <c r="CB34" s="357"/>
      <c r="CC34" s="501">
        <f>IF(BY34&lt;&gt;"",RANK(BY34,BY30:BY38),RANK(BZ32,BZ28:CB38))</f>
        <v>1</v>
      </c>
      <c r="CD34" s="501"/>
      <c r="CE34" s="501"/>
      <c r="CF34" s="502"/>
    </row>
    <row r="35" spans="1:84" ht="3.75" customHeight="1" hidden="1">
      <c r="A35" s="13"/>
      <c r="B35" s="13"/>
      <c r="C35" s="356"/>
      <c r="D35" s="367"/>
      <c r="E35" s="367"/>
      <c r="F35" s="2"/>
      <c r="G35" s="2"/>
      <c r="H35" s="2"/>
      <c r="I35" s="2"/>
      <c r="J35" s="2"/>
      <c r="K35" s="19" t="str">
        <f>IF(K32="⑦","7",IF(K32="⑥","6",K32))</f>
        <v>⑤</v>
      </c>
      <c r="L35" s="10"/>
      <c r="M35" s="10"/>
      <c r="N35" s="10"/>
      <c r="O35" s="10"/>
      <c r="P35" s="10"/>
      <c r="Q35" s="10"/>
      <c r="R35" s="22"/>
      <c r="S35" s="544"/>
      <c r="T35" s="545"/>
      <c r="U35" s="545"/>
      <c r="V35" s="545"/>
      <c r="W35" s="545"/>
      <c r="X35" s="545"/>
      <c r="Y35" s="545"/>
      <c r="Z35" s="545"/>
      <c r="AA35" s="19">
        <f>IF(AA32="⑦","7",IF(AA32="⑥","6",AA32))</f>
        <v>0</v>
      </c>
      <c r="AB35" s="20"/>
      <c r="AC35" s="20"/>
      <c r="AD35" s="20"/>
      <c r="AE35" s="20"/>
      <c r="AF35" s="20"/>
      <c r="AG35" s="20"/>
      <c r="AH35" s="21"/>
      <c r="AI35" s="513"/>
      <c r="AJ35" s="364"/>
      <c r="AK35" s="364"/>
      <c r="AL35" s="364"/>
      <c r="AM35" s="600"/>
      <c r="AN35" s="600"/>
      <c r="AO35" s="600"/>
      <c r="AP35" s="601"/>
      <c r="AQ35" s="178"/>
      <c r="AR35" s="13"/>
      <c r="AS35" s="356"/>
      <c r="AT35" s="367"/>
      <c r="AU35" s="367"/>
      <c r="AV35" s="202"/>
      <c r="AW35" s="202"/>
      <c r="AX35" s="202"/>
      <c r="AY35" s="202"/>
      <c r="AZ35" s="202"/>
      <c r="BA35" s="220" t="str">
        <f>IF(BA32="⑦","7",IF(BA32="⑥","6",BA32))</f>
        <v>⑤</v>
      </c>
      <c r="BB35" s="180"/>
      <c r="BC35" s="180"/>
      <c r="BD35" s="180"/>
      <c r="BE35" s="180"/>
      <c r="BF35" s="180"/>
      <c r="BG35" s="180"/>
      <c r="BH35" s="237"/>
      <c r="BI35" s="608"/>
      <c r="BJ35" s="609"/>
      <c r="BK35" s="609"/>
      <c r="BL35" s="609"/>
      <c r="BM35" s="609"/>
      <c r="BN35" s="609"/>
      <c r="BO35" s="609"/>
      <c r="BP35" s="609"/>
      <c r="BQ35" s="220" t="str">
        <f>IF(BQ32="⑦","7",IF(BQ32="⑥","6",BQ32))</f>
        <v>⑤</v>
      </c>
      <c r="BR35" s="221"/>
      <c r="BS35" s="221"/>
      <c r="BT35" s="221"/>
      <c r="BU35" s="221"/>
      <c r="BV35" s="221"/>
      <c r="BW35" s="221"/>
      <c r="BX35" s="222"/>
      <c r="BY35" s="530"/>
      <c r="BZ35" s="361"/>
      <c r="CA35" s="361"/>
      <c r="CB35" s="361"/>
      <c r="CC35" s="503"/>
      <c r="CD35" s="503"/>
      <c r="CE35" s="503"/>
      <c r="CF35" s="504"/>
    </row>
    <row r="36" spans="1:84" ht="7.5" customHeight="1">
      <c r="A36" s="13"/>
      <c r="B36" s="534">
        <f>AM38</f>
        <v>1</v>
      </c>
      <c r="C36" s="455" t="s">
        <v>1811</v>
      </c>
      <c r="D36" s="365"/>
      <c r="E36" s="365"/>
      <c r="F36" s="353" t="str">
        <f>IF(C36="ここに","",VLOOKUP(C36,'登録ナンバー'!$F$1:$I$600,2,0))</f>
        <v>池端誠治</v>
      </c>
      <c r="G36" s="353"/>
      <c r="H36" s="353"/>
      <c r="I36" s="353"/>
      <c r="J36" s="353"/>
      <c r="K36" s="344">
        <v>3</v>
      </c>
      <c r="L36" s="353"/>
      <c r="M36" s="353"/>
      <c r="N36" s="353" t="s">
        <v>947</v>
      </c>
      <c r="O36" s="353">
        <v>5</v>
      </c>
      <c r="P36" s="353"/>
      <c r="Q36" s="353"/>
      <c r="R36" s="354"/>
      <c r="S36" s="344" t="s">
        <v>2</v>
      </c>
      <c r="T36" s="353"/>
      <c r="U36" s="353"/>
      <c r="V36" s="353" t="s">
        <v>947</v>
      </c>
      <c r="W36" s="353">
        <v>0</v>
      </c>
      <c r="X36" s="353"/>
      <c r="Y36" s="353"/>
      <c r="Z36" s="354"/>
      <c r="AA36" s="336"/>
      <c r="AB36" s="337"/>
      <c r="AC36" s="337"/>
      <c r="AD36" s="337"/>
      <c r="AE36" s="337"/>
      <c r="AF36" s="337"/>
      <c r="AG36" s="327"/>
      <c r="AH36" s="328"/>
      <c r="AI36" s="419">
        <f>IF(COUNTIF(AJ28:AL42,1)=2,"直接対決","")</f>
      </c>
      <c r="AJ36" s="505">
        <f>COUNTIF(K36:AH37,"⑤")</f>
        <v>1</v>
      </c>
      <c r="AK36" s="505"/>
      <c r="AL36" s="505"/>
      <c r="AM36" s="516">
        <f>IF(S28="","",2-AJ36)</f>
        <v>1</v>
      </c>
      <c r="AN36" s="516"/>
      <c r="AO36" s="516"/>
      <c r="AP36" s="517"/>
      <c r="AQ36" s="177"/>
      <c r="AR36" s="534">
        <f>CC38</f>
        <v>3</v>
      </c>
      <c r="AS36" s="455"/>
      <c r="AT36" s="365"/>
      <c r="AU36" s="365"/>
      <c r="AV36" s="365" t="s">
        <v>1816</v>
      </c>
      <c r="AW36" s="365"/>
      <c r="AX36" s="365"/>
      <c r="AY36" s="365"/>
      <c r="AZ36" s="365"/>
      <c r="BA36" s="359">
        <f>IF(BI28="","",IF(AND(BU28=6,BQ28&lt;&gt;"⑦"),"⑥",IF(BU28=7,"⑦",BU28)))</f>
        <v>2</v>
      </c>
      <c r="BB36" s="365"/>
      <c r="BC36" s="365"/>
      <c r="BD36" s="365" t="s">
        <v>947</v>
      </c>
      <c r="BE36" s="365">
        <v>5</v>
      </c>
      <c r="BF36" s="365"/>
      <c r="BG36" s="365"/>
      <c r="BH36" s="366"/>
      <c r="BI36" s="359">
        <f>IF(BI28="","",IF(AND(BU32=6,BQ32&lt;&gt;"⑦"),"⑥",IF(BU32=7,"⑦",BU32)))</f>
        <v>0</v>
      </c>
      <c r="BJ36" s="365"/>
      <c r="BK36" s="365"/>
      <c r="BL36" s="365" t="s">
        <v>947</v>
      </c>
      <c r="BM36" s="365">
        <v>5</v>
      </c>
      <c r="BN36" s="365"/>
      <c r="BO36" s="365"/>
      <c r="BP36" s="366"/>
      <c r="BQ36" s="617"/>
      <c r="BR36" s="618"/>
      <c r="BS36" s="618"/>
      <c r="BT36" s="618"/>
      <c r="BU36" s="618"/>
      <c r="BV36" s="618"/>
      <c r="BW36" s="514"/>
      <c r="BX36" s="640"/>
      <c r="BY36" s="510">
        <f>IF(COUNTIF(BZ28:CB111,1)=2,"直接対決","")</f>
      </c>
      <c r="BZ36" s="526">
        <f>COUNTIF(BA36:BX37,"⑥")+COUNTIF(BA36:BX37,"⑦")</f>
        <v>0</v>
      </c>
      <c r="CA36" s="526"/>
      <c r="CB36" s="526"/>
      <c r="CC36" s="522">
        <f>IF(BI28="","",2-BZ36)</f>
        <v>2</v>
      </c>
      <c r="CD36" s="522"/>
      <c r="CE36" s="522"/>
      <c r="CF36" s="523"/>
    </row>
    <row r="37" spans="1:84" ht="7.5" customHeight="1">
      <c r="A37" s="13"/>
      <c r="B37" s="534"/>
      <c r="C37" s="356"/>
      <c r="D37" s="367"/>
      <c r="E37" s="367"/>
      <c r="F37" s="357"/>
      <c r="G37" s="357"/>
      <c r="H37" s="357"/>
      <c r="I37" s="357"/>
      <c r="J37" s="357"/>
      <c r="K37" s="345"/>
      <c r="L37" s="357"/>
      <c r="M37" s="357"/>
      <c r="N37" s="357"/>
      <c r="O37" s="357"/>
      <c r="P37" s="357"/>
      <c r="Q37" s="357"/>
      <c r="R37" s="355"/>
      <c r="S37" s="345"/>
      <c r="T37" s="357"/>
      <c r="U37" s="357"/>
      <c r="V37" s="357"/>
      <c r="W37" s="357"/>
      <c r="X37" s="357"/>
      <c r="Y37" s="357"/>
      <c r="Z37" s="355"/>
      <c r="AA37" s="326"/>
      <c r="AB37" s="327"/>
      <c r="AC37" s="327"/>
      <c r="AD37" s="327"/>
      <c r="AE37" s="327"/>
      <c r="AF37" s="327"/>
      <c r="AG37" s="327"/>
      <c r="AH37" s="328"/>
      <c r="AI37" s="420"/>
      <c r="AJ37" s="506"/>
      <c r="AK37" s="506"/>
      <c r="AL37" s="506"/>
      <c r="AM37" s="518"/>
      <c r="AN37" s="518"/>
      <c r="AO37" s="518"/>
      <c r="AP37" s="519"/>
      <c r="AQ37" s="177"/>
      <c r="AR37" s="534"/>
      <c r="AS37" s="356"/>
      <c r="AT37" s="367"/>
      <c r="AU37" s="367"/>
      <c r="AV37" s="367"/>
      <c r="AW37" s="367"/>
      <c r="AX37" s="367"/>
      <c r="AY37" s="367"/>
      <c r="AZ37" s="367"/>
      <c r="BA37" s="363"/>
      <c r="BB37" s="367"/>
      <c r="BC37" s="367"/>
      <c r="BD37" s="367"/>
      <c r="BE37" s="367"/>
      <c r="BF37" s="367"/>
      <c r="BG37" s="367"/>
      <c r="BH37" s="368"/>
      <c r="BI37" s="363"/>
      <c r="BJ37" s="367"/>
      <c r="BK37" s="367"/>
      <c r="BL37" s="367"/>
      <c r="BM37" s="367"/>
      <c r="BN37" s="367"/>
      <c r="BO37" s="367"/>
      <c r="BP37" s="368"/>
      <c r="BQ37" s="620"/>
      <c r="BR37" s="514"/>
      <c r="BS37" s="514"/>
      <c r="BT37" s="514"/>
      <c r="BU37" s="514"/>
      <c r="BV37" s="514"/>
      <c r="BW37" s="514"/>
      <c r="BX37" s="640"/>
      <c r="BY37" s="511"/>
      <c r="BZ37" s="527"/>
      <c r="CA37" s="527"/>
      <c r="CB37" s="527"/>
      <c r="CC37" s="524"/>
      <c r="CD37" s="524"/>
      <c r="CE37" s="524"/>
      <c r="CF37" s="525"/>
    </row>
    <row r="38" spans="1:84" ht="14.25" customHeight="1" thickBot="1">
      <c r="A38" s="13"/>
      <c r="B38" s="13"/>
      <c r="C38" s="356" t="s">
        <v>948</v>
      </c>
      <c r="D38" s="367"/>
      <c r="E38" s="367"/>
      <c r="F38" s="357" t="str">
        <f>IF(C36="ここに","",VLOOKUP(C36,'[1]登録ナンバー'!$F$4:$I$484,3,0))</f>
        <v>ぼんズ</v>
      </c>
      <c r="G38" s="357"/>
      <c r="H38" s="357"/>
      <c r="I38" s="357"/>
      <c r="J38" s="357"/>
      <c r="K38" s="345"/>
      <c r="L38" s="357"/>
      <c r="M38" s="357"/>
      <c r="N38" s="357"/>
      <c r="O38" s="361"/>
      <c r="P38" s="361"/>
      <c r="Q38" s="361"/>
      <c r="R38" s="362"/>
      <c r="S38" s="345"/>
      <c r="T38" s="357"/>
      <c r="U38" s="357"/>
      <c r="V38" s="357"/>
      <c r="W38" s="357"/>
      <c r="X38" s="357"/>
      <c r="Y38" s="357"/>
      <c r="Z38" s="355"/>
      <c r="AA38" s="326"/>
      <c r="AB38" s="327"/>
      <c r="AC38" s="327"/>
      <c r="AD38" s="327"/>
      <c r="AE38" s="327"/>
      <c r="AF38" s="327"/>
      <c r="AG38" s="327"/>
      <c r="AH38" s="328"/>
      <c r="AI38" s="529">
        <v>0.61</v>
      </c>
      <c r="AJ38" s="507"/>
      <c r="AK38" s="507"/>
      <c r="AL38" s="507"/>
      <c r="AM38" s="501">
        <f>IF(AI38&lt;&gt;"",RANK(AI38,AI30:AI38),RANK(AJ36,AJ28:AL38))</f>
        <v>1</v>
      </c>
      <c r="AN38" s="501"/>
      <c r="AO38" s="501"/>
      <c r="AP38" s="502"/>
      <c r="AQ38" s="178"/>
      <c r="AR38" s="13"/>
      <c r="AS38" s="356" t="s">
        <v>948</v>
      </c>
      <c r="AT38" s="367"/>
      <c r="AU38" s="367"/>
      <c r="AV38" s="367" t="s">
        <v>822</v>
      </c>
      <c r="AW38" s="367"/>
      <c r="AX38" s="367"/>
      <c r="AY38" s="367"/>
      <c r="AZ38" s="367"/>
      <c r="BA38" s="363"/>
      <c r="BB38" s="367"/>
      <c r="BC38" s="367"/>
      <c r="BD38" s="367"/>
      <c r="BE38" s="364"/>
      <c r="BF38" s="364"/>
      <c r="BG38" s="364"/>
      <c r="BH38" s="358"/>
      <c r="BI38" s="363"/>
      <c r="BJ38" s="367"/>
      <c r="BK38" s="367"/>
      <c r="BL38" s="367"/>
      <c r="BM38" s="367"/>
      <c r="BN38" s="367"/>
      <c r="BO38" s="367"/>
      <c r="BP38" s="368"/>
      <c r="BQ38" s="620"/>
      <c r="BR38" s="514"/>
      <c r="BS38" s="514"/>
      <c r="BT38" s="514"/>
      <c r="BU38" s="514"/>
      <c r="BV38" s="514"/>
      <c r="BW38" s="514"/>
      <c r="BX38" s="640"/>
      <c r="BY38" s="512">
        <f>IF(OR(COUNTIF(BZ28:CB38,2)=3,COUNTIF(BZ28:CB38,1)=3),(BI39+BA39)/(BA39+BM36+BE36+BI39),"")</f>
      </c>
      <c r="BZ38" s="509"/>
      <c r="CA38" s="509"/>
      <c r="CB38" s="509"/>
      <c r="CC38" s="520">
        <f>IF(BY38&lt;&gt;"",RANK(BY38,BY30:BY38),RANK(BZ36,BZ28:CB38))</f>
        <v>3</v>
      </c>
      <c r="CD38" s="520"/>
      <c r="CE38" s="520"/>
      <c r="CF38" s="521"/>
    </row>
    <row r="39" spans="2:88" ht="3.75" customHeight="1" hidden="1">
      <c r="B39" s="13"/>
      <c r="C39" s="356"/>
      <c r="D39" s="367"/>
      <c r="E39" s="367"/>
      <c r="F39" s="202"/>
      <c r="G39" s="202"/>
      <c r="H39" s="202"/>
      <c r="I39" s="202"/>
      <c r="J39" s="202"/>
      <c r="K39" s="219">
        <f>IF(K36="⑦","7",IF(K36="⑥","6",K36))</f>
        <v>3</v>
      </c>
      <c r="L39" s="44"/>
      <c r="M39" s="44"/>
      <c r="N39" s="44"/>
      <c r="O39" s="44"/>
      <c r="P39" s="44"/>
      <c r="Q39" s="44"/>
      <c r="R39" s="181"/>
      <c r="S39" s="219" t="str">
        <f>IF(S36="⑦","7",IF(S36="⑥","6",S36))</f>
        <v>⑤</v>
      </c>
      <c r="T39" s="44"/>
      <c r="U39" s="44"/>
      <c r="V39" s="44"/>
      <c r="W39" s="44"/>
      <c r="X39" s="44"/>
      <c r="Y39" s="44"/>
      <c r="Z39" s="44"/>
      <c r="AA39" s="326"/>
      <c r="AB39" s="327"/>
      <c r="AC39" s="327"/>
      <c r="AD39" s="327"/>
      <c r="AE39" s="327"/>
      <c r="AF39" s="327"/>
      <c r="AG39" s="327"/>
      <c r="AH39" s="328"/>
      <c r="AI39" s="529"/>
      <c r="AJ39" s="507"/>
      <c r="AK39" s="507"/>
      <c r="AL39" s="507"/>
      <c r="AM39" s="501"/>
      <c r="AN39" s="501"/>
      <c r="AO39" s="501"/>
      <c r="AP39" s="502"/>
      <c r="AQ39" s="49"/>
      <c r="AR39" s="13"/>
      <c r="AS39" s="356"/>
      <c r="AT39" s="367"/>
      <c r="AU39" s="367"/>
      <c r="AV39" s="2"/>
      <c r="AW39" s="2"/>
      <c r="AX39" s="2"/>
      <c r="AY39" s="2"/>
      <c r="AZ39" s="2"/>
      <c r="BA39" s="33">
        <f>IF(BA36="⑦","7",IF(BA36="⑥","6",BA36))</f>
        <v>2</v>
      </c>
      <c r="BH39" s="17"/>
      <c r="BI39" s="33">
        <f>IF(BI36="⑦","7",IF(BI36="⑥","6",BI36))</f>
        <v>0</v>
      </c>
      <c r="BQ39" s="620"/>
      <c r="BR39" s="514"/>
      <c r="BS39" s="514"/>
      <c r="BT39" s="514"/>
      <c r="BU39" s="514"/>
      <c r="BV39" s="514"/>
      <c r="BW39" s="514"/>
      <c r="BX39" s="640"/>
      <c r="BY39" s="512"/>
      <c r="BZ39" s="509"/>
      <c r="CA39" s="509"/>
      <c r="CB39" s="509"/>
      <c r="CC39" s="520"/>
      <c r="CD39" s="520"/>
      <c r="CE39" s="520"/>
      <c r="CF39" s="521"/>
      <c r="CJ39" s="3" t="s">
        <v>950</v>
      </c>
    </row>
    <row r="40" spans="3:84" ht="7.5" customHeight="1">
      <c r="C40" s="438" t="s">
        <v>1732</v>
      </c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"/>
      <c r="AQ40" s="2"/>
      <c r="AS40" s="438" t="s">
        <v>1848</v>
      </c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8"/>
      <c r="CC40" s="438"/>
      <c r="CD40" s="438"/>
      <c r="CE40" s="32"/>
      <c r="CF40" s="51"/>
    </row>
    <row r="41" spans="3:84" ht="7.5" customHeight="1" thickBot="1"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556"/>
      <c r="AK41" s="556"/>
      <c r="AL41" s="556"/>
      <c r="AM41" s="556"/>
      <c r="AN41" s="556"/>
      <c r="AO41" s="556"/>
      <c r="AP41" s="43"/>
      <c r="AQ41" s="2"/>
      <c r="AS41" s="556"/>
      <c r="AT41" s="556"/>
      <c r="AU41" s="556"/>
      <c r="AV41" s="556"/>
      <c r="AW41" s="556"/>
      <c r="AX41" s="556"/>
      <c r="AY41" s="556"/>
      <c r="AZ41" s="556"/>
      <c r="BA41" s="556"/>
      <c r="BB41" s="556"/>
      <c r="BC41" s="556"/>
      <c r="BD41" s="556"/>
      <c r="BE41" s="556"/>
      <c r="BF41" s="556"/>
      <c r="BG41" s="556"/>
      <c r="BH41" s="556"/>
      <c r="BI41" s="556"/>
      <c r="BJ41" s="556"/>
      <c r="BK41" s="556"/>
      <c r="BL41" s="556"/>
      <c r="BM41" s="556"/>
      <c r="BN41" s="556"/>
      <c r="BO41" s="556"/>
      <c r="BP41" s="556"/>
      <c r="BQ41" s="556"/>
      <c r="BR41" s="556"/>
      <c r="BS41" s="556"/>
      <c r="BT41" s="556"/>
      <c r="BU41" s="556"/>
      <c r="BV41" s="556"/>
      <c r="BW41" s="556"/>
      <c r="BX41" s="556"/>
      <c r="BY41" s="556"/>
      <c r="BZ41" s="556"/>
      <c r="CA41" s="556"/>
      <c r="CB41" s="556"/>
      <c r="CC41" s="556"/>
      <c r="CD41" s="556"/>
      <c r="CE41" s="6"/>
      <c r="CF41" s="36"/>
    </row>
    <row r="42" spans="1:84" ht="7.5" customHeight="1">
      <c r="A42" s="13"/>
      <c r="B42" s="13"/>
      <c r="C42" s="356" t="s">
        <v>953</v>
      </c>
      <c r="D42" s="367"/>
      <c r="E42" s="367"/>
      <c r="F42" s="367"/>
      <c r="G42" s="367"/>
      <c r="H42" s="367"/>
      <c r="I42" s="367"/>
      <c r="J42" s="367"/>
      <c r="K42" s="440" t="str">
        <f>F46</f>
        <v>川並和之</v>
      </c>
      <c r="L42" s="438"/>
      <c r="M42" s="438"/>
      <c r="N42" s="438"/>
      <c r="O42" s="438"/>
      <c r="P42" s="438"/>
      <c r="Q42" s="438"/>
      <c r="R42" s="439"/>
      <c r="S42" s="363" t="str">
        <f>F50</f>
        <v>辰巳悟朗</v>
      </c>
      <c r="T42" s="367"/>
      <c r="U42" s="367"/>
      <c r="V42" s="367"/>
      <c r="W42" s="367"/>
      <c r="X42" s="367"/>
      <c r="Y42" s="367"/>
      <c r="Z42" s="367"/>
      <c r="AA42" s="363" t="s">
        <v>1813</v>
      </c>
      <c r="AB42" s="367"/>
      <c r="AC42" s="367"/>
      <c r="AD42" s="367"/>
      <c r="AE42" s="367"/>
      <c r="AF42" s="367"/>
      <c r="AG42" s="367"/>
      <c r="AH42" s="368"/>
      <c r="AI42" s="347" t="str">
        <f>IF(AI48&lt;&gt;"","取得","")</f>
        <v>取得</v>
      </c>
      <c r="AJ42" s="32"/>
      <c r="AK42" s="438" t="s">
        <v>944</v>
      </c>
      <c r="AL42" s="438"/>
      <c r="AM42" s="438"/>
      <c r="AN42" s="438"/>
      <c r="AO42" s="438"/>
      <c r="AP42" s="474"/>
      <c r="AQ42" s="52"/>
      <c r="AR42" s="13"/>
      <c r="AS42" s="356" t="s">
        <v>1787</v>
      </c>
      <c r="AT42" s="367"/>
      <c r="AU42" s="367"/>
      <c r="AV42" s="367"/>
      <c r="AW42" s="367"/>
      <c r="AX42" s="367"/>
      <c r="AY42" s="367"/>
      <c r="AZ42" s="367"/>
      <c r="BA42" s="440" t="str">
        <f>AV46</f>
        <v>藤井洋平</v>
      </c>
      <c r="BB42" s="438"/>
      <c r="BC42" s="438"/>
      <c r="BD42" s="438"/>
      <c r="BE42" s="438"/>
      <c r="BF42" s="438"/>
      <c r="BG42" s="438"/>
      <c r="BH42" s="439"/>
      <c r="BI42" s="363" t="str">
        <f>AV50</f>
        <v>渡辺裕士</v>
      </c>
      <c r="BJ42" s="367"/>
      <c r="BK42" s="367"/>
      <c r="BL42" s="367"/>
      <c r="BM42" s="367"/>
      <c r="BN42" s="367"/>
      <c r="BO42" s="367"/>
      <c r="BP42" s="367"/>
      <c r="BQ42" s="440" t="str">
        <f>AV54</f>
        <v>押谷繁樹</v>
      </c>
      <c r="BR42" s="438"/>
      <c r="BS42" s="438"/>
      <c r="BT42" s="438"/>
      <c r="BU42" s="438"/>
      <c r="BV42" s="438"/>
      <c r="BW42" s="438"/>
      <c r="BX42" s="563"/>
      <c r="BY42" s="347">
        <f>IF(BY48&lt;&gt;"","取得","")</f>
      </c>
      <c r="BZ42" s="32"/>
      <c r="CA42" s="438" t="s">
        <v>944</v>
      </c>
      <c r="CB42" s="438"/>
      <c r="CC42" s="438"/>
      <c r="CD42" s="438"/>
      <c r="CE42" s="438"/>
      <c r="CF42" s="474"/>
    </row>
    <row r="43" spans="1:84" ht="7.5" customHeight="1">
      <c r="A43" s="13"/>
      <c r="C43" s="356"/>
      <c r="D43" s="367"/>
      <c r="E43" s="367"/>
      <c r="F43" s="367"/>
      <c r="G43" s="367"/>
      <c r="H43" s="367"/>
      <c r="I43" s="367"/>
      <c r="J43" s="367"/>
      <c r="K43" s="363"/>
      <c r="L43" s="367"/>
      <c r="M43" s="367"/>
      <c r="N43" s="367"/>
      <c r="O43" s="367"/>
      <c r="P43" s="367"/>
      <c r="Q43" s="367"/>
      <c r="R43" s="368"/>
      <c r="S43" s="363"/>
      <c r="T43" s="367"/>
      <c r="U43" s="367"/>
      <c r="V43" s="367"/>
      <c r="W43" s="367"/>
      <c r="X43" s="367"/>
      <c r="Y43" s="367"/>
      <c r="Z43" s="367"/>
      <c r="AA43" s="363"/>
      <c r="AB43" s="367"/>
      <c r="AC43" s="367"/>
      <c r="AD43" s="367"/>
      <c r="AE43" s="367"/>
      <c r="AF43" s="367"/>
      <c r="AG43" s="367"/>
      <c r="AH43" s="368"/>
      <c r="AI43" s="348"/>
      <c r="AK43" s="367"/>
      <c r="AL43" s="367"/>
      <c r="AM43" s="367"/>
      <c r="AN43" s="367"/>
      <c r="AO43" s="367"/>
      <c r="AP43" s="475"/>
      <c r="AQ43" s="52"/>
      <c r="AS43" s="356"/>
      <c r="AT43" s="367"/>
      <c r="AU43" s="367"/>
      <c r="AV43" s="367"/>
      <c r="AW43" s="367"/>
      <c r="AX43" s="367"/>
      <c r="AY43" s="367"/>
      <c r="AZ43" s="367"/>
      <c r="BA43" s="363"/>
      <c r="BB43" s="367"/>
      <c r="BC43" s="367"/>
      <c r="BD43" s="367"/>
      <c r="BE43" s="367"/>
      <c r="BF43" s="367"/>
      <c r="BG43" s="367"/>
      <c r="BH43" s="368"/>
      <c r="BI43" s="363"/>
      <c r="BJ43" s="367"/>
      <c r="BK43" s="367"/>
      <c r="BL43" s="367"/>
      <c r="BM43" s="367"/>
      <c r="BN43" s="367"/>
      <c r="BO43" s="367"/>
      <c r="BP43" s="367"/>
      <c r="BQ43" s="363"/>
      <c r="BR43" s="367"/>
      <c r="BS43" s="367"/>
      <c r="BT43" s="367"/>
      <c r="BU43" s="367"/>
      <c r="BV43" s="367"/>
      <c r="BW43" s="367"/>
      <c r="BX43" s="441"/>
      <c r="BY43" s="348"/>
      <c r="CA43" s="367"/>
      <c r="CB43" s="367"/>
      <c r="CC43" s="367"/>
      <c r="CD43" s="367"/>
      <c r="CE43" s="367"/>
      <c r="CF43" s="475"/>
    </row>
    <row r="44" spans="1:84" ht="7.5" customHeight="1">
      <c r="A44" s="13"/>
      <c r="C44" s="356"/>
      <c r="D44" s="367"/>
      <c r="E44" s="367"/>
      <c r="F44" s="367"/>
      <c r="G44" s="367"/>
      <c r="H44" s="367"/>
      <c r="I44" s="367"/>
      <c r="J44" s="367"/>
      <c r="K44" s="363" t="str">
        <f>F48</f>
        <v>Ｋテニスカレッジ</v>
      </c>
      <c r="L44" s="367"/>
      <c r="M44" s="367"/>
      <c r="N44" s="367"/>
      <c r="O44" s="367"/>
      <c r="P44" s="367"/>
      <c r="Q44" s="367"/>
      <c r="R44" s="368"/>
      <c r="S44" s="363" t="str">
        <f>F52</f>
        <v>村田八日市</v>
      </c>
      <c r="T44" s="367"/>
      <c r="U44" s="367"/>
      <c r="V44" s="367"/>
      <c r="W44" s="367"/>
      <c r="X44" s="367"/>
      <c r="Y44" s="367"/>
      <c r="Z44" s="367"/>
      <c r="AA44" s="363" t="str">
        <f>F56</f>
        <v>一般</v>
      </c>
      <c r="AB44" s="367"/>
      <c r="AC44" s="367"/>
      <c r="AD44" s="367"/>
      <c r="AE44" s="367"/>
      <c r="AF44" s="367"/>
      <c r="AG44" s="367"/>
      <c r="AH44" s="368"/>
      <c r="AI44" s="348" t="str">
        <f>IF(AI48&lt;&gt;"","ゲーム率","")</f>
        <v>ゲーム率</v>
      </c>
      <c r="AJ44" s="367"/>
      <c r="AK44" s="367" t="s">
        <v>945</v>
      </c>
      <c r="AL44" s="367"/>
      <c r="AM44" s="367"/>
      <c r="AN44" s="367"/>
      <c r="AO44" s="367"/>
      <c r="AP44" s="475"/>
      <c r="AQ44" s="52"/>
      <c r="AS44" s="356"/>
      <c r="AT44" s="367"/>
      <c r="AU44" s="367"/>
      <c r="AV44" s="367"/>
      <c r="AW44" s="367"/>
      <c r="AX44" s="367"/>
      <c r="AY44" s="367"/>
      <c r="AZ44" s="367"/>
      <c r="BA44" s="363" t="str">
        <f>AV48</f>
        <v>村田八日市</v>
      </c>
      <c r="BB44" s="367"/>
      <c r="BC44" s="367"/>
      <c r="BD44" s="367"/>
      <c r="BE44" s="367"/>
      <c r="BF44" s="367"/>
      <c r="BG44" s="367"/>
      <c r="BH44" s="368"/>
      <c r="BI44" s="363" t="str">
        <f>AV52</f>
        <v>東近江グリフィンズ</v>
      </c>
      <c r="BJ44" s="367"/>
      <c r="BK44" s="367"/>
      <c r="BL44" s="367"/>
      <c r="BM44" s="367"/>
      <c r="BN44" s="367"/>
      <c r="BO44" s="367"/>
      <c r="BP44" s="367"/>
      <c r="BQ44" s="363" t="str">
        <f>AV56</f>
        <v>ぼんズ</v>
      </c>
      <c r="BR44" s="367"/>
      <c r="BS44" s="367"/>
      <c r="BT44" s="367"/>
      <c r="BU44" s="367"/>
      <c r="BV44" s="367"/>
      <c r="BW44" s="367"/>
      <c r="BX44" s="368"/>
      <c r="BY44" s="348">
        <f>IF(BY48&lt;&gt;"","ゲーム率","")</f>
      </c>
      <c r="BZ44" s="367"/>
      <c r="CA44" s="367" t="s">
        <v>945</v>
      </c>
      <c r="CB44" s="367"/>
      <c r="CC44" s="367"/>
      <c r="CD44" s="367"/>
      <c r="CE44" s="367"/>
      <c r="CF44" s="475"/>
    </row>
    <row r="45" spans="1:84" ht="7.5" customHeight="1">
      <c r="A45" s="13"/>
      <c r="C45" s="360"/>
      <c r="D45" s="364"/>
      <c r="E45" s="364"/>
      <c r="F45" s="364"/>
      <c r="G45" s="364"/>
      <c r="H45" s="364"/>
      <c r="I45" s="364"/>
      <c r="J45" s="364"/>
      <c r="K45" s="352"/>
      <c r="L45" s="364"/>
      <c r="M45" s="364"/>
      <c r="N45" s="364"/>
      <c r="O45" s="364"/>
      <c r="P45" s="364"/>
      <c r="Q45" s="364"/>
      <c r="R45" s="358"/>
      <c r="S45" s="352"/>
      <c r="T45" s="364"/>
      <c r="U45" s="364"/>
      <c r="V45" s="364"/>
      <c r="W45" s="364"/>
      <c r="X45" s="364"/>
      <c r="Y45" s="364"/>
      <c r="Z45" s="364"/>
      <c r="AA45" s="352"/>
      <c r="AB45" s="364"/>
      <c r="AC45" s="364"/>
      <c r="AD45" s="364"/>
      <c r="AE45" s="364"/>
      <c r="AF45" s="364"/>
      <c r="AG45" s="364"/>
      <c r="AH45" s="358"/>
      <c r="AI45" s="341"/>
      <c r="AJ45" s="364"/>
      <c r="AK45" s="364"/>
      <c r="AL45" s="364"/>
      <c r="AM45" s="364"/>
      <c r="AN45" s="364"/>
      <c r="AO45" s="364"/>
      <c r="AP45" s="489"/>
      <c r="AQ45" s="52"/>
      <c r="AS45" s="360"/>
      <c r="AT45" s="364"/>
      <c r="AU45" s="364"/>
      <c r="AV45" s="364"/>
      <c r="AW45" s="364"/>
      <c r="AX45" s="364"/>
      <c r="AY45" s="364"/>
      <c r="AZ45" s="364"/>
      <c r="BA45" s="352"/>
      <c r="BB45" s="364"/>
      <c r="BC45" s="364"/>
      <c r="BD45" s="364"/>
      <c r="BE45" s="364"/>
      <c r="BF45" s="364"/>
      <c r="BG45" s="364"/>
      <c r="BH45" s="358"/>
      <c r="BI45" s="352"/>
      <c r="BJ45" s="364"/>
      <c r="BK45" s="364"/>
      <c r="BL45" s="364"/>
      <c r="BM45" s="364"/>
      <c r="BN45" s="364"/>
      <c r="BO45" s="364"/>
      <c r="BP45" s="364"/>
      <c r="BQ45" s="352"/>
      <c r="BR45" s="364"/>
      <c r="BS45" s="364"/>
      <c r="BT45" s="364"/>
      <c r="BU45" s="364"/>
      <c r="BV45" s="364"/>
      <c r="BW45" s="364"/>
      <c r="BX45" s="358"/>
      <c r="BY45" s="341"/>
      <c r="BZ45" s="364"/>
      <c r="CA45" s="364"/>
      <c r="CB45" s="364"/>
      <c r="CC45" s="364"/>
      <c r="CD45" s="364"/>
      <c r="CE45" s="364"/>
      <c r="CF45" s="489"/>
    </row>
    <row r="46" spans="1:103" s="2" customFormat="1" ht="7.5" customHeight="1">
      <c r="A46" s="48"/>
      <c r="B46" s="534">
        <f>AM48</f>
        <v>3</v>
      </c>
      <c r="C46" s="455" t="s">
        <v>1795</v>
      </c>
      <c r="D46" s="365"/>
      <c r="E46" s="365"/>
      <c r="F46" s="365" t="str">
        <f>IF(C46="ここに","",VLOOKUP(C46,'登録ナンバー'!$F$1:$I$600,2,0))</f>
        <v>川並和之</v>
      </c>
      <c r="G46" s="365"/>
      <c r="H46" s="365"/>
      <c r="I46" s="365"/>
      <c r="J46" s="365"/>
      <c r="K46" s="650">
        <f>IF(S46="","丸付き数字は試合順番","")</f>
      </c>
      <c r="L46" s="651"/>
      <c r="M46" s="651"/>
      <c r="N46" s="651"/>
      <c r="O46" s="651"/>
      <c r="P46" s="651"/>
      <c r="Q46" s="651"/>
      <c r="R46" s="652"/>
      <c r="S46" s="559" t="s">
        <v>1850</v>
      </c>
      <c r="T46" s="560"/>
      <c r="U46" s="560"/>
      <c r="V46" s="560" t="s">
        <v>947</v>
      </c>
      <c r="W46" s="560">
        <v>3</v>
      </c>
      <c r="X46" s="560"/>
      <c r="Y46" s="560"/>
      <c r="Z46" s="622"/>
      <c r="AA46" s="559">
        <v>0</v>
      </c>
      <c r="AB46" s="560"/>
      <c r="AC46" s="560"/>
      <c r="AD46" s="560" t="s">
        <v>947</v>
      </c>
      <c r="AE46" s="560">
        <v>5</v>
      </c>
      <c r="AF46" s="560"/>
      <c r="AG46" s="560"/>
      <c r="AH46" s="622"/>
      <c r="AI46" s="510">
        <f>IF(COUNTIF(AJ46:AL56,1)=2,"直接対決","")</f>
      </c>
      <c r="AJ46" s="526">
        <f>COUNTIF(K46:AH47,"⑤")</f>
        <v>1</v>
      </c>
      <c r="AK46" s="526"/>
      <c r="AL46" s="526"/>
      <c r="AM46" s="522">
        <f>IF(S46="","",2-AJ46)</f>
        <v>1</v>
      </c>
      <c r="AN46" s="522"/>
      <c r="AO46" s="522"/>
      <c r="AP46" s="523"/>
      <c r="AQ46" s="177"/>
      <c r="AR46" s="534">
        <f>CC48</f>
        <v>1</v>
      </c>
      <c r="AS46" s="455" t="s">
        <v>1793</v>
      </c>
      <c r="AT46" s="365"/>
      <c r="AU46" s="365"/>
      <c r="AV46" s="353" t="str">
        <f>IF(AS46="ここに","",VLOOKUP(AS46,'登録ナンバー'!$F$1:$I$600,2,0))</f>
        <v>藤井洋平</v>
      </c>
      <c r="AW46" s="353"/>
      <c r="AX46" s="353"/>
      <c r="AY46" s="353"/>
      <c r="AZ46" s="353"/>
      <c r="BA46" s="630">
        <f>IF(BI46="","丸付き数字は試合順番","")</f>
      </c>
      <c r="BB46" s="631"/>
      <c r="BC46" s="631"/>
      <c r="BD46" s="631"/>
      <c r="BE46" s="631"/>
      <c r="BF46" s="631"/>
      <c r="BG46" s="631"/>
      <c r="BH46" s="632"/>
      <c r="BI46" s="402" t="s">
        <v>2</v>
      </c>
      <c r="BJ46" s="403"/>
      <c r="BK46" s="403"/>
      <c r="BL46" s="403" t="s">
        <v>947</v>
      </c>
      <c r="BM46" s="403">
        <v>4</v>
      </c>
      <c r="BN46" s="403"/>
      <c r="BO46" s="403"/>
      <c r="BP46" s="611"/>
      <c r="BQ46" s="402" t="s">
        <v>2</v>
      </c>
      <c r="BR46" s="403"/>
      <c r="BS46" s="403"/>
      <c r="BT46" s="403" t="s">
        <v>947</v>
      </c>
      <c r="BU46" s="403">
        <v>2</v>
      </c>
      <c r="BV46" s="403"/>
      <c r="BW46" s="403"/>
      <c r="BX46" s="611"/>
      <c r="BY46" s="419">
        <f>IF(COUNTIF(BZ46:CB56,1)=2,"直接対決","")</f>
      </c>
      <c r="BZ46" s="505">
        <v>2</v>
      </c>
      <c r="CA46" s="505"/>
      <c r="CB46" s="505"/>
      <c r="CC46" s="516">
        <f>IF(BI46="","",2-BZ46)</f>
        <v>0</v>
      </c>
      <c r="CD46" s="516"/>
      <c r="CE46" s="516"/>
      <c r="CF46" s="517"/>
      <c r="CG46" s="3"/>
      <c r="CH46" s="3"/>
      <c r="CU46" s="15"/>
      <c r="CV46" s="15"/>
      <c r="CW46" s="15"/>
      <c r="CX46" s="15"/>
      <c r="CY46" s="15"/>
    </row>
    <row r="47" spans="1:103" s="2" customFormat="1" ht="7.5" customHeight="1">
      <c r="A47" s="48"/>
      <c r="B47" s="534"/>
      <c r="C47" s="356"/>
      <c r="D47" s="367"/>
      <c r="E47" s="367"/>
      <c r="F47" s="367"/>
      <c r="G47" s="367"/>
      <c r="H47" s="367"/>
      <c r="I47" s="367"/>
      <c r="J47" s="367"/>
      <c r="K47" s="653"/>
      <c r="L47" s="654"/>
      <c r="M47" s="654"/>
      <c r="N47" s="654"/>
      <c r="O47" s="654"/>
      <c r="P47" s="654"/>
      <c r="Q47" s="654"/>
      <c r="R47" s="655"/>
      <c r="S47" s="561"/>
      <c r="T47" s="562"/>
      <c r="U47" s="562"/>
      <c r="V47" s="562"/>
      <c r="W47" s="562"/>
      <c r="X47" s="562"/>
      <c r="Y47" s="562"/>
      <c r="Z47" s="623"/>
      <c r="AA47" s="561"/>
      <c r="AB47" s="562"/>
      <c r="AC47" s="562"/>
      <c r="AD47" s="562"/>
      <c r="AE47" s="562"/>
      <c r="AF47" s="562"/>
      <c r="AG47" s="562"/>
      <c r="AH47" s="623"/>
      <c r="AI47" s="511"/>
      <c r="AJ47" s="527"/>
      <c r="AK47" s="527"/>
      <c r="AL47" s="527"/>
      <c r="AM47" s="524"/>
      <c r="AN47" s="524"/>
      <c r="AO47" s="524"/>
      <c r="AP47" s="525"/>
      <c r="AQ47" s="177"/>
      <c r="AR47" s="534"/>
      <c r="AS47" s="356"/>
      <c r="AT47" s="367"/>
      <c r="AU47" s="367"/>
      <c r="AV47" s="357"/>
      <c r="AW47" s="357"/>
      <c r="AX47" s="357"/>
      <c r="AY47" s="357"/>
      <c r="AZ47" s="357"/>
      <c r="BA47" s="633"/>
      <c r="BB47" s="634"/>
      <c r="BC47" s="634"/>
      <c r="BD47" s="634"/>
      <c r="BE47" s="634"/>
      <c r="BF47" s="634"/>
      <c r="BG47" s="634"/>
      <c r="BH47" s="635"/>
      <c r="BI47" s="404"/>
      <c r="BJ47" s="405"/>
      <c r="BK47" s="405"/>
      <c r="BL47" s="405"/>
      <c r="BM47" s="405"/>
      <c r="BN47" s="405"/>
      <c r="BO47" s="405"/>
      <c r="BP47" s="612"/>
      <c r="BQ47" s="404"/>
      <c r="BR47" s="405"/>
      <c r="BS47" s="405"/>
      <c r="BT47" s="405"/>
      <c r="BU47" s="405"/>
      <c r="BV47" s="405"/>
      <c r="BW47" s="405"/>
      <c r="BX47" s="612"/>
      <c r="BY47" s="420"/>
      <c r="BZ47" s="506"/>
      <c r="CA47" s="506"/>
      <c r="CB47" s="506"/>
      <c r="CC47" s="518"/>
      <c r="CD47" s="518"/>
      <c r="CE47" s="518"/>
      <c r="CF47" s="519"/>
      <c r="CG47" s="3"/>
      <c r="CH47" s="3"/>
      <c r="CU47" s="15"/>
      <c r="CV47" s="15"/>
      <c r="CW47" s="15"/>
      <c r="CX47" s="15"/>
      <c r="CY47" s="15"/>
    </row>
    <row r="48" spans="1:103" ht="14.25" customHeight="1">
      <c r="A48" s="13"/>
      <c r="C48" s="356" t="s">
        <v>948</v>
      </c>
      <c r="D48" s="367"/>
      <c r="E48" s="367"/>
      <c r="F48" s="367" t="str">
        <f>IF(C46="ここに","",VLOOKUP(C46,'[1]登録ナンバー'!$F$4:$I$484,3,0))</f>
        <v>Ｋテニスカレッジ</v>
      </c>
      <c r="G48" s="367"/>
      <c r="H48" s="367"/>
      <c r="I48" s="367"/>
      <c r="J48" s="367"/>
      <c r="K48" s="653"/>
      <c r="L48" s="654"/>
      <c r="M48" s="654"/>
      <c r="N48" s="654"/>
      <c r="O48" s="654"/>
      <c r="P48" s="654"/>
      <c r="Q48" s="654"/>
      <c r="R48" s="655"/>
      <c r="S48" s="561"/>
      <c r="T48" s="562"/>
      <c r="U48" s="562"/>
      <c r="V48" s="562"/>
      <c r="W48" s="562"/>
      <c r="X48" s="562"/>
      <c r="Y48" s="562"/>
      <c r="Z48" s="623"/>
      <c r="AA48" s="561"/>
      <c r="AB48" s="562"/>
      <c r="AC48" s="562"/>
      <c r="AD48" s="562"/>
      <c r="AE48" s="562"/>
      <c r="AF48" s="562"/>
      <c r="AG48" s="562"/>
      <c r="AH48" s="623"/>
      <c r="AI48" s="512">
        <v>0.384</v>
      </c>
      <c r="AJ48" s="509"/>
      <c r="AK48" s="509"/>
      <c r="AL48" s="509"/>
      <c r="AM48" s="520">
        <f>IF(AI48&lt;&gt;"",RANK(AI48,AI48:AI56),RANK(AJ46,AJ46:AL56))</f>
        <v>3</v>
      </c>
      <c r="AN48" s="520"/>
      <c r="AO48" s="520"/>
      <c r="AP48" s="521"/>
      <c r="AQ48" s="178"/>
      <c r="AS48" s="356" t="s">
        <v>948</v>
      </c>
      <c r="AT48" s="367"/>
      <c r="AU48" s="367"/>
      <c r="AV48" s="357" t="str">
        <f>IF(AS46="ここに","",VLOOKUP(AS46,'[1]登録ナンバー'!$F$4:$I$484,3,0))</f>
        <v>村田八日市</v>
      </c>
      <c r="AW48" s="357"/>
      <c r="AX48" s="357"/>
      <c r="AY48" s="357"/>
      <c r="AZ48" s="357"/>
      <c r="BA48" s="633"/>
      <c r="BB48" s="634"/>
      <c r="BC48" s="634"/>
      <c r="BD48" s="634"/>
      <c r="BE48" s="634"/>
      <c r="BF48" s="634"/>
      <c r="BG48" s="634"/>
      <c r="BH48" s="635"/>
      <c r="BI48" s="404"/>
      <c r="BJ48" s="405"/>
      <c r="BK48" s="405"/>
      <c r="BL48" s="405"/>
      <c r="BM48" s="405"/>
      <c r="BN48" s="405"/>
      <c r="BO48" s="405"/>
      <c r="BP48" s="612"/>
      <c r="BQ48" s="404"/>
      <c r="BR48" s="405"/>
      <c r="BS48" s="405"/>
      <c r="BT48" s="405"/>
      <c r="BU48" s="405"/>
      <c r="BV48" s="405"/>
      <c r="BW48" s="405"/>
      <c r="BX48" s="612"/>
      <c r="BY48" s="529">
        <f>IF(OR(COUNTIF(BZ46:CB56,2)=3,COUNTIF(BZ46:CB56,1)=3),(BI49+BQ49)/(BI49+BQ49+BM46+BU46),"")</f>
      </c>
      <c r="BZ48" s="507"/>
      <c r="CA48" s="507"/>
      <c r="CB48" s="507"/>
      <c r="CC48" s="501">
        <f>IF(BY48&lt;&gt;"",RANK(BY48,BY48:BY56),RANK(BZ46,BZ46:CB56))</f>
        <v>1</v>
      </c>
      <c r="CD48" s="501"/>
      <c r="CE48" s="501"/>
      <c r="CF48" s="502"/>
      <c r="CU48" s="15"/>
      <c r="CV48" s="15"/>
      <c r="CW48" s="15"/>
      <c r="CX48" s="15"/>
      <c r="CY48" s="15"/>
    </row>
    <row r="49" spans="1:84" ht="3.75" customHeight="1" hidden="1">
      <c r="A49" s="13"/>
      <c r="C49" s="356"/>
      <c r="D49" s="367"/>
      <c r="E49" s="367"/>
      <c r="F49" s="2"/>
      <c r="G49" s="2"/>
      <c r="H49" s="2"/>
      <c r="I49" s="2"/>
      <c r="J49" s="2"/>
      <c r="K49" s="656"/>
      <c r="L49" s="657"/>
      <c r="M49" s="657"/>
      <c r="N49" s="657"/>
      <c r="O49" s="657"/>
      <c r="P49" s="657"/>
      <c r="Q49" s="657"/>
      <c r="R49" s="658"/>
      <c r="S49" s="19" t="str">
        <f>IF(S46="⑦","7",IF(S46="⑥","6",S46))</f>
        <v>⑤</v>
      </c>
      <c r="T49" s="20"/>
      <c r="U49" s="20"/>
      <c r="V49" s="20"/>
      <c r="W49" s="20"/>
      <c r="X49" s="20"/>
      <c r="Y49" s="20"/>
      <c r="Z49" s="20"/>
      <c r="AA49" s="19">
        <f>IF(AA46="⑦","7",IF(AA46="⑥","6",AA46))</f>
        <v>0</v>
      </c>
      <c r="AB49" s="20"/>
      <c r="AC49" s="20"/>
      <c r="AD49" s="20"/>
      <c r="AE49" s="20"/>
      <c r="AF49" s="20"/>
      <c r="AG49" s="20"/>
      <c r="AH49" s="21"/>
      <c r="AI49" s="513"/>
      <c r="AJ49" s="660"/>
      <c r="AK49" s="660"/>
      <c r="AL49" s="660"/>
      <c r="AM49" s="600"/>
      <c r="AN49" s="600"/>
      <c r="AO49" s="600"/>
      <c r="AP49" s="601"/>
      <c r="AQ49" s="178"/>
      <c r="AS49" s="356"/>
      <c r="AT49" s="367"/>
      <c r="AU49" s="367"/>
      <c r="AV49" s="202"/>
      <c r="AW49" s="202"/>
      <c r="AX49" s="202"/>
      <c r="AY49" s="202"/>
      <c r="AZ49" s="202"/>
      <c r="BA49" s="636"/>
      <c r="BB49" s="637"/>
      <c r="BC49" s="637"/>
      <c r="BD49" s="637"/>
      <c r="BE49" s="637"/>
      <c r="BF49" s="637"/>
      <c r="BG49" s="637"/>
      <c r="BH49" s="638"/>
      <c r="BI49" s="220" t="str">
        <f>IF(BI46="⑦","7",IF(BI46="⑥","6",BI46))</f>
        <v>⑤</v>
      </c>
      <c r="BJ49" s="221"/>
      <c r="BK49" s="221"/>
      <c r="BL49" s="221"/>
      <c r="BM49" s="221"/>
      <c r="BN49" s="221"/>
      <c r="BO49" s="221"/>
      <c r="BP49" s="221"/>
      <c r="BQ49" s="220" t="str">
        <f>IF(BQ46="⑦","7",IF(BQ46="⑥","6",BQ46))</f>
        <v>⑤</v>
      </c>
      <c r="BR49" s="221"/>
      <c r="BS49" s="221"/>
      <c r="BT49" s="221"/>
      <c r="BU49" s="221"/>
      <c r="BV49" s="221"/>
      <c r="BW49" s="221"/>
      <c r="BX49" s="222"/>
      <c r="BY49" s="530"/>
      <c r="BZ49" s="508"/>
      <c r="CA49" s="508"/>
      <c r="CB49" s="508"/>
      <c r="CC49" s="503"/>
      <c r="CD49" s="503"/>
      <c r="CE49" s="503"/>
      <c r="CF49" s="504"/>
    </row>
    <row r="50" spans="1:84" ht="7.5" customHeight="1">
      <c r="A50" s="13"/>
      <c r="B50" s="534">
        <f>AM52</f>
        <v>2</v>
      </c>
      <c r="C50" s="455" t="s">
        <v>1802</v>
      </c>
      <c r="D50" s="365"/>
      <c r="E50" s="365"/>
      <c r="F50" s="389" t="str">
        <f>IF(C50="ここに","",VLOOKUP(C50,'登録ナンバー'!$F$1:$I$600,2,0))</f>
        <v>辰巳悟朗</v>
      </c>
      <c r="G50" s="389"/>
      <c r="H50" s="389"/>
      <c r="I50" s="389"/>
      <c r="J50" s="389"/>
      <c r="K50" s="536">
        <f>IF(S46="","",IF(AND(W46=6,S46&lt;&gt;"⑦"),"⑥",IF(W46=7,"⑦",W46)))</f>
        <v>3</v>
      </c>
      <c r="L50" s="389"/>
      <c r="M50" s="389"/>
      <c r="N50" s="389" t="s">
        <v>947</v>
      </c>
      <c r="O50" s="389">
        <v>5</v>
      </c>
      <c r="P50" s="389"/>
      <c r="Q50" s="389"/>
      <c r="R50" s="390"/>
      <c r="S50" s="547"/>
      <c r="T50" s="548"/>
      <c r="U50" s="548"/>
      <c r="V50" s="548"/>
      <c r="W50" s="548"/>
      <c r="X50" s="548"/>
      <c r="Y50" s="548"/>
      <c r="Z50" s="548"/>
      <c r="AA50" s="431" t="s">
        <v>2</v>
      </c>
      <c r="AB50" s="429"/>
      <c r="AC50" s="429"/>
      <c r="AD50" s="429" t="s">
        <v>947</v>
      </c>
      <c r="AE50" s="429">
        <v>4</v>
      </c>
      <c r="AF50" s="429"/>
      <c r="AG50" s="429"/>
      <c r="AH50" s="433"/>
      <c r="AI50" s="349">
        <f>IF(COUNTIF(AJ46:AL56,1)=2,"直接対決","")</f>
      </c>
      <c r="AJ50" s="486">
        <f>COUNTIF(K50:AH51,"⑤")</f>
        <v>1</v>
      </c>
      <c r="AK50" s="486"/>
      <c r="AL50" s="486"/>
      <c r="AM50" s="464">
        <f>IF(S46="","",2-AJ50)</f>
        <v>1</v>
      </c>
      <c r="AN50" s="464"/>
      <c r="AO50" s="464"/>
      <c r="AP50" s="465"/>
      <c r="AQ50" s="177"/>
      <c r="AR50" s="534">
        <f>CC52</f>
        <v>2</v>
      </c>
      <c r="AS50" s="455" t="s">
        <v>1800</v>
      </c>
      <c r="AT50" s="365"/>
      <c r="AU50" s="365"/>
      <c r="AV50" s="389" t="str">
        <f>IF(AS50="ここに","",VLOOKUP(AS50,'登録ナンバー'!$F$1:$I$600,2,0))</f>
        <v>渡辺裕士</v>
      </c>
      <c r="AW50" s="389"/>
      <c r="AX50" s="389"/>
      <c r="AY50" s="389"/>
      <c r="AZ50" s="389"/>
      <c r="BA50" s="536">
        <f>IF(BI46="","",IF(AND(BM46=6,BI46&lt;&gt;"⑦"),"⑥",IF(BM46=7,"⑦",BM46)))</f>
        <v>4</v>
      </c>
      <c r="BB50" s="389"/>
      <c r="BC50" s="389"/>
      <c r="BD50" s="389" t="s">
        <v>947</v>
      </c>
      <c r="BE50" s="389">
        <v>5</v>
      </c>
      <c r="BF50" s="389"/>
      <c r="BG50" s="389"/>
      <c r="BH50" s="390"/>
      <c r="BI50" s="547"/>
      <c r="BJ50" s="548"/>
      <c r="BK50" s="548"/>
      <c r="BL50" s="548"/>
      <c r="BM50" s="548"/>
      <c r="BN50" s="548"/>
      <c r="BO50" s="548"/>
      <c r="BP50" s="548"/>
      <c r="BQ50" s="431" t="s">
        <v>2</v>
      </c>
      <c r="BR50" s="429"/>
      <c r="BS50" s="429"/>
      <c r="BT50" s="429" t="s">
        <v>947</v>
      </c>
      <c r="BU50" s="429">
        <v>2</v>
      </c>
      <c r="BV50" s="429"/>
      <c r="BW50" s="429"/>
      <c r="BX50" s="433"/>
      <c r="BY50" s="349">
        <f>IF(COUNTIF(BZ46:CB56,1)=2,"直接対決","")</f>
      </c>
      <c r="BZ50" s="486">
        <v>1</v>
      </c>
      <c r="CA50" s="486"/>
      <c r="CB50" s="486"/>
      <c r="CC50" s="464">
        <f>IF(BI46="","",2-BZ50)</f>
        <v>1</v>
      </c>
      <c r="CD50" s="464"/>
      <c r="CE50" s="464"/>
      <c r="CF50" s="465"/>
    </row>
    <row r="51" spans="1:84" ht="7.5" customHeight="1">
      <c r="A51" s="13"/>
      <c r="B51" s="534"/>
      <c r="C51" s="356"/>
      <c r="D51" s="367"/>
      <c r="E51" s="367"/>
      <c r="F51" s="383"/>
      <c r="G51" s="383"/>
      <c r="H51" s="383"/>
      <c r="I51" s="383"/>
      <c r="J51" s="383"/>
      <c r="K51" s="537"/>
      <c r="L51" s="383"/>
      <c r="M51" s="383"/>
      <c r="N51" s="383"/>
      <c r="O51" s="383"/>
      <c r="P51" s="383"/>
      <c r="Q51" s="383"/>
      <c r="R51" s="384"/>
      <c r="S51" s="550"/>
      <c r="T51" s="551"/>
      <c r="U51" s="551"/>
      <c r="V51" s="551"/>
      <c r="W51" s="551"/>
      <c r="X51" s="551"/>
      <c r="Y51" s="551"/>
      <c r="Z51" s="551"/>
      <c r="AA51" s="432"/>
      <c r="AB51" s="430"/>
      <c r="AC51" s="430"/>
      <c r="AD51" s="430"/>
      <c r="AE51" s="430"/>
      <c r="AF51" s="430"/>
      <c r="AG51" s="430"/>
      <c r="AH51" s="434"/>
      <c r="AI51" s="350"/>
      <c r="AJ51" s="487"/>
      <c r="AK51" s="487"/>
      <c r="AL51" s="487"/>
      <c r="AM51" s="466"/>
      <c r="AN51" s="466"/>
      <c r="AO51" s="466"/>
      <c r="AP51" s="467"/>
      <c r="AQ51" s="177"/>
      <c r="AR51" s="534"/>
      <c r="AS51" s="356"/>
      <c r="AT51" s="367"/>
      <c r="AU51" s="367"/>
      <c r="AV51" s="383"/>
      <c r="AW51" s="383"/>
      <c r="AX51" s="383"/>
      <c r="AY51" s="383"/>
      <c r="AZ51" s="383"/>
      <c r="BA51" s="537"/>
      <c r="BB51" s="383"/>
      <c r="BC51" s="383"/>
      <c r="BD51" s="383"/>
      <c r="BE51" s="383"/>
      <c r="BF51" s="383"/>
      <c r="BG51" s="383"/>
      <c r="BH51" s="384"/>
      <c r="BI51" s="550"/>
      <c r="BJ51" s="551"/>
      <c r="BK51" s="551"/>
      <c r="BL51" s="551"/>
      <c r="BM51" s="551"/>
      <c r="BN51" s="551"/>
      <c r="BO51" s="551"/>
      <c r="BP51" s="551"/>
      <c r="BQ51" s="432"/>
      <c r="BR51" s="430"/>
      <c r="BS51" s="430"/>
      <c r="BT51" s="430"/>
      <c r="BU51" s="430"/>
      <c r="BV51" s="430"/>
      <c r="BW51" s="430"/>
      <c r="BX51" s="434"/>
      <c r="BY51" s="350"/>
      <c r="BZ51" s="487"/>
      <c r="CA51" s="487"/>
      <c r="CB51" s="487"/>
      <c r="CC51" s="466"/>
      <c r="CD51" s="466"/>
      <c r="CE51" s="466"/>
      <c r="CF51" s="467"/>
    </row>
    <row r="52" spans="1:84" ht="13.5" customHeight="1">
      <c r="A52" s="13"/>
      <c r="B52" s="13"/>
      <c r="C52" s="356" t="s">
        <v>948</v>
      </c>
      <c r="D52" s="367"/>
      <c r="E52" s="367"/>
      <c r="F52" s="383" t="str">
        <f>IF(C50="ここに","",VLOOKUP(C50,'[1]登録ナンバー'!$F$4:$I$484,3,0))</f>
        <v>村田八日市</v>
      </c>
      <c r="G52" s="383"/>
      <c r="H52" s="383"/>
      <c r="I52" s="383"/>
      <c r="J52" s="383"/>
      <c r="K52" s="537"/>
      <c r="L52" s="383"/>
      <c r="M52" s="383"/>
      <c r="N52" s="383"/>
      <c r="O52" s="383"/>
      <c r="P52" s="383"/>
      <c r="Q52" s="383"/>
      <c r="R52" s="384"/>
      <c r="S52" s="550"/>
      <c r="T52" s="551"/>
      <c r="U52" s="551"/>
      <c r="V52" s="551"/>
      <c r="W52" s="551"/>
      <c r="X52" s="551"/>
      <c r="Y52" s="551"/>
      <c r="Z52" s="551"/>
      <c r="AA52" s="432"/>
      <c r="AB52" s="430"/>
      <c r="AC52" s="430"/>
      <c r="AD52" s="430"/>
      <c r="AE52" s="648"/>
      <c r="AF52" s="648"/>
      <c r="AG52" s="648"/>
      <c r="AH52" s="649"/>
      <c r="AI52" s="351">
        <v>0.47</v>
      </c>
      <c r="AJ52" s="383"/>
      <c r="AK52" s="383"/>
      <c r="AL52" s="383"/>
      <c r="AM52" s="476">
        <f>IF(AI52&lt;&gt;"",RANK(AI52,AI48:AI56),RANK(AJ50,AJ46:AL56))</f>
        <v>2</v>
      </c>
      <c r="AN52" s="476"/>
      <c r="AO52" s="476"/>
      <c r="AP52" s="477"/>
      <c r="AQ52" s="178"/>
      <c r="AR52" s="13"/>
      <c r="AS52" s="356" t="s">
        <v>948</v>
      </c>
      <c r="AT52" s="367"/>
      <c r="AU52" s="367"/>
      <c r="AV52" s="383" t="str">
        <f>IF(AS50="ここに","",VLOOKUP(AS50,'[1]登録ナンバー'!$F$4:$I$484,3,0))</f>
        <v>東近江グリフィンズ</v>
      </c>
      <c r="AW52" s="383"/>
      <c r="AX52" s="383"/>
      <c r="AY52" s="383"/>
      <c r="AZ52" s="383"/>
      <c r="BA52" s="537"/>
      <c r="BB52" s="383"/>
      <c r="BC52" s="383"/>
      <c r="BD52" s="383"/>
      <c r="BE52" s="383"/>
      <c r="BF52" s="383"/>
      <c r="BG52" s="383"/>
      <c r="BH52" s="384"/>
      <c r="BI52" s="550"/>
      <c r="BJ52" s="551"/>
      <c r="BK52" s="551"/>
      <c r="BL52" s="551"/>
      <c r="BM52" s="551"/>
      <c r="BN52" s="551"/>
      <c r="BO52" s="551"/>
      <c r="BP52" s="551"/>
      <c r="BQ52" s="432"/>
      <c r="BR52" s="430"/>
      <c r="BS52" s="430"/>
      <c r="BT52" s="430"/>
      <c r="BU52" s="648"/>
      <c r="BV52" s="648"/>
      <c r="BW52" s="648"/>
      <c r="BX52" s="649"/>
      <c r="BY52" s="351">
        <f>IF(OR(COUNTIF(BZ46:CB56,2)=3,COUNTIF(BZ46:CB56,1)=3),(BA53+BQ53)/(BA53+BQ53+BE50+BU50),"")</f>
      </c>
      <c r="BZ52" s="383"/>
      <c r="CA52" s="383"/>
      <c r="CB52" s="383"/>
      <c r="CC52" s="476">
        <f>IF(BY52&lt;&gt;"",RANK(BY52,BY48:BY56),RANK(BZ50,BZ46:CB56))</f>
        <v>2</v>
      </c>
      <c r="CD52" s="476"/>
      <c r="CE52" s="476"/>
      <c r="CF52" s="477"/>
    </row>
    <row r="53" spans="1:84" ht="4.5" customHeight="1" hidden="1">
      <c r="A53" s="13"/>
      <c r="B53" s="13"/>
      <c r="C53" s="356"/>
      <c r="D53" s="367"/>
      <c r="E53" s="367"/>
      <c r="F53" s="205"/>
      <c r="G53" s="205"/>
      <c r="H53" s="205"/>
      <c r="I53" s="205"/>
      <c r="J53" s="205"/>
      <c r="K53" s="224">
        <f>IF(K50="⑦","7",IF(K50="⑥","6",K50))</f>
        <v>3</v>
      </c>
      <c r="L53" s="283"/>
      <c r="M53" s="283"/>
      <c r="N53" s="283"/>
      <c r="O53" s="283"/>
      <c r="P53" s="283"/>
      <c r="Q53" s="283"/>
      <c r="R53" s="284"/>
      <c r="S53" s="553"/>
      <c r="T53" s="554"/>
      <c r="U53" s="554"/>
      <c r="V53" s="554"/>
      <c r="W53" s="554"/>
      <c r="X53" s="554"/>
      <c r="Y53" s="554"/>
      <c r="Z53" s="554"/>
      <c r="AA53" s="224" t="str">
        <f>IF(AA50="⑦","7",IF(AA50="⑥","6",AA50))</f>
        <v>⑤</v>
      </c>
      <c r="AB53" s="239"/>
      <c r="AC53" s="239"/>
      <c r="AD53" s="239"/>
      <c r="AE53" s="239"/>
      <c r="AF53" s="239"/>
      <c r="AG53" s="239"/>
      <c r="AH53" s="240"/>
      <c r="AI53" s="342"/>
      <c r="AJ53" s="535"/>
      <c r="AK53" s="535"/>
      <c r="AL53" s="535"/>
      <c r="AM53" s="478"/>
      <c r="AN53" s="478"/>
      <c r="AO53" s="478"/>
      <c r="AP53" s="479"/>
      <c r="AQ53" s="178"/>
      <c r="AR53" s="13"/>
      <c r="AS53" s="356"/>
      <c r="AT53" s="367"/>
      <c r="AU53" s="367"/>
      <c r="AV53" s="205"/>
      <c r="AW53" s="205"/>
      <c r="AX53" s="205"/>
      <c r="AY53" s="205"/>
      <c r="AZ53" s="205"/>
      <c r="BA53" s="224">
        <f>IF(BA50="⑦","7",IF(BA50="⑥","6",BA50))</f>
        <v>4</v>
      </c>
      <c r="BB53" s="283"/>
      <c r="BC53" s="283"/>
      <c r="BD53" s="283"/>
      <c r="BE53" s="283"/>
      <c r="BF53" s="283"/>
      <c r="BG53" s="283"/>
      <c r="BH53" s="284"/>
      <c r="BI53" s="553"/>
      <c r="BJ53" s="554"/>
      <c r="BK53" s="554"/>
      <c r="BL53" s="554"/>
      <c r="BM53" s="554"/>
      <c r="BN53" s="554"/>
      <c r="BO53" s="554"/>
      <c r="BP53" s="554"/>
      <c r="BQ53" s="224" t="str">
        <f>IF(BQ50="⑦","7",IF(BQ50="⑥","6",BQ50))</f>
        <v>⑤</v>
      </c>
      <c r="BR53" s="239"/>
      <c r="BS53" s="239"/>
      <c r="BT53" s="239"/>
      <c r="BU53" s="239"/>
      <c r="BV53" s="239"/>
      <c r="BW53" s="239"/>
      <c r="BX53" s="240"/>
      <c r="BY53" s="342"/>
      <c r="BZ53" s="535"/>
      <c r="CA53" s="535"/>
      <c r="CB53" s="535"/>
      <c r="CC53" s="478"/>
      <c r="CD53" s="478"/>
      <c r="CE53" s="478"/>
      <c r="CF53" s="479"/>
    </row>
    <row r="54" spans="1:84" ht="7.5" customHeight="1">
      <c r="A54" s="13"/>
      <c r="B54" s="534">
        <f>AM56</f>
        <v>1</v>
      </c>
      <c r="C54" s="455"/>
      <c r="D54" s="365"/>
      <c r="E54" s="365"/>
      <c r="F54" s="353" t="s">
        <v>1813</v>
      </c>
      <c r="G54" s="353"/>
      <c r="H54" s="353"/>
      <c r="I54" s="353"/>
      <c r="J54" s="353"/>
      <c r="K54" s="344" t="s">
        <v>154</v>
      </c>
      <c r="L54" s="353"/>
      <c r="M54" s="353"/>
      <c r="N54" s="353" t="s">
        <v>947</v>
      </c>
      <c r="O54" s="353">
        <v>0</v>
      </c>
      <c r="P54" s="353"/>
      <c r="Q54" s="353"/>
      <c r="R54" s="354"/>
      <c r="S54" s="344">
        <f>IF(S46="","",IF(AND(AE50=6,AA50&lt;&gt;"⑦"),"⑥",IF(AE50=7,"⑦",AE50)))</f>
        <v>4</v>
      </c>
      <c r="T54" s="353"/>
      <c r="U54" s="353"/>
      <c r="V54" s="353" t="s">
        <v>947</v>
      </c>
      <c r="W54" s="353">
        <v>5</v>
      </c>
      <c r="X54" s="353"/>
      <c r="Y54" s="353"/>
      <c r="Z54" s="354"/>
      <c r="AA54" s="336"/>
      <c r="AB54" s="337"/>
      <c r="AC54" s="337"/>
      <c r="AD54" s="337"/>
      <c r="AE54" s="337"/>
      <c r="AF54" s="337"/>
      <c r="AG54" s="327"/>
      <c r="AH54" s="328"/>
      <c r="AI54" s="419">
        <f>IF(COUNTIF(AJ46:AL60,1)=2,"直接対決","")</f>
      </c>
      <c r="AJ54" s="505">
        <f>COUNTIF(K54:AH55,"⑤")</f>
        <v>1</v>
      </c>
      <c r="AK54" s="505"/>
      <c r="AL54" s="505"/>
      <c r="AM54" s="516">
        <f>IF(S46="","",2-AJ54)</f>
        <v>1</v>
      </c>
      <c r="AN54" s="516"/>
      <c r="AO54" s="516"/>
      <c r="AP54" s="517"/>
      <c r="AQ54" s="177"/>
      <c r="AR54" s="534">
        <f>CC56</f>
        <v>3</v>
      </c>
      <c r="AS54" s="455" t="s">
        <v>1812</v>
      </c>
      <c r="AT54" s="365"/>
      <c r="AU54" s="365"/>
      <c r="AV54" s="365" t="str">
        <f>IF(AS54="ここに","",VLOOKUP(AS54,'登録ナンバー'!$F$1:$I$600,2,0))</f>
        <v>押谷繁樹</v>
      </c>
      <c r="AW54" s="365"/>
      <c r="AX54" s="365"/>
      <c r="AY54" s="365"/>
      <c r="AZ54" s="365"/>
      <c r="BA54" s="359">
        <f>IF(BI46="","",IF(AND(BU46=6,BQ46&lt;&gt;"⑦"),"⑥",IF(BU46=7,"⑦",BU46)))</f>
        <v>2</v>
      </c>
      <c r="BB54" s="365"/>
      <c r="BC54" s="365"/>
      <c r="BD54" s="365" t="s">
        <v>947</v>
      </c>
      <c r="BE54" s="365" t="str">
        <f>IF(BI46="","",IF(BQ46="⑥",6,IF(BQ46="⑦",7,BQ46)))</f>
        <v>⑤</v>
      </c>
      <c r="BF54" s="365"/>
      <c r="BG54" s="365"/>
      <c r="BH54" s="366"/>
      <c r="BI54" s="359">
        <f>IF(BI46="","",IF(AND(BU50=6,BQ50&lt;&gt;"⑦"),"⑥",IF(BU50=7,"⑦",BU50)))</f>
        <v>2</v>
      </c>
      <c r="BJ54" s="365"/>
      <c r="BK54" s="365"/>
      <c r="BL54" s="365" t="s">
        <v>947</v>
      </c>
      <c r="BM54" s="365" t="str">
        <f>IF(BI46="","",IF(BQ50="⑥",6,IF(BQ50="⑦",7,BQ50)))</f>
        <v>⑤</v>
      </c>
      <c r="BN54" s="365"/>
      <c r="BO54" s="365"/>
      <c r="BP54" s="366"/>
      <c r="BQ54" s="617"/>
      <c r="BR54" s="618"/>
      <c r="BS54" s="618"/>
      <c r="BT54" s="618"/>
      <c r="BU54" s="618"/>
      <c r="BV54" s="618"/>
      <c r="BW54" s="514"/>
      <c r="BX54" s="640"/>
      <c r="BY54" s="510">
        <f>IF(COUNTIF(BZ46:CB111,1)=2,"直接対決","")</f>
      </c>
      <c r="BZ54" s="526">
        <f>COUNTIF(BA54:BX55,"⑥")+COUNTIF(BA54:BX55,"⑦")</f>
        <v>0</v>
      </c>
      <c r="CA54" s="526"/>
      <c r="CB54" s="526"/>
      <c r="CC54" s="522">
        <f>IF(BI46="","",2-BZ54)</f>
        <v>2</v>
      </c>
      <c r="CD54" s="522"/>
      <c r="CE54" s="522"/>
      <c r="CF54" s="523"/>
    </row>
    <row r="55" spans="1:84" ht="7.5" customHeight="1">
      <c r="A55" s="13"/>
      <c r="B55" s="534"/>
      <c r="C55" s="356"/>
      <c r="D55" s="367"/>
      <c r="E55" s="367"/>
      <c r="F55" s="357"/>
      <c r="G55" s="357"/>
      <c r="H55" s="357"/>
      <c r="I55" s="357"/>
      <c r="J55" s="357"/>
      <c r="K55" s="345"/>
      <c r="L55" s="357"/>
      <c r="M55" s="357"/>
      <c r="N55" s="357"/>
      <c r="O55" s="357"/>
      <c r="P55" s="357"/>
      <c r="Q55" s="357"/>
      <c r="R55" s="355"/>
      <c r="S55" s="345"/>
      <c r="T55" s="357"/>
      <c r="U55" s="357"/>
      <c r="V55" s="357"/>
      <c r="W55" s="357"/>
      <c r="X55" s="357"/>
      <c r="Y55" s="357"/>
      <c r="Z55" s="355"/>
      <c r="AA55" s="326"/>
      <c r="AB55" s="327"/>
      <c r="AC55" s="327"/>
      <c r="AD55" s="327"/>
      <c r="AE55" s="327"/>
      <c r="AF55" s="327"/>
      <c r="AG55" s="327"/>
      <c r="AH55" s="328"/>
      <c r="AI55" s="420"/>
      <c r="AJ55" s="506"/>
      <c r="AK55" s="506"/>
      <c r="AL55" s="506"/>
      <c r="AM55" s="518"/>
      <c r="AN55" s="518"/>
      <c r="AO55" s="518"/>
      <c r="AP55" s="519"/>
      <c r="AQ55" s="177"/>
      <c r="AR55" s="534"/>
      <c r="AS55" s="356"/>
      <c r="AT55" s="367"/>
      <c r="AU55" s="367"/>
      <c r="AV55" s="367"/>
      <c r="AW55" s="367"/>
      <c r="AX55" s="367"/>
      <c r="AY55" s="367"/>
      <c r="AZ55" s="367"/>
      <c r="BA55" s="363"/>
      <c r="BB55" s="367"/>
      <c r="BC55" s="367"/>
      <c r="BD55" s="367"/>
      <c r="BE55" s="367"/>
      <c r="BF55" s="367"/>
      <c r="BG55" s="367"/>
      <c r="BH55" s="368"/>
      <c r="BI55" s="363"/>
      <c r="BJ55" s="367"/>
      <c r="BK55" s="367"/>
      <c r="BL55" s="367"/>
      <c r="BM55" s="367"/>
      <c r="BN55" s="367"/>
      <c r="BO55" s="367"/>
      <c r="BP55" s="368"/>
      <c r="BQ55" s="620"/>
      <c r="BR55" s="514"/>
      <c r="BS55" s="514"/>
      <c r="BT55" s="514"/>
      <c r="BU55" s="514"/>
      <c r="BV55" s="514"/>
      <c r="BW55" s="514"/>
      <c r="BX55" s="640"/>
      <c r="BY55" s="511"/>
      <c r="BZ55" s="527"/>
      <c r="CA55" s="527"/>
      <c r="CB55" s="527"/>
      <c r="CC55" s="524"/>
      <c r="CD55" s="524"/>
      <c r="CE55" s="524"/>
      <c r="CF55" s="525"/>
    </row>
    <row r="56" spans="1:84" ht="13.5" customHeight="1" thickBot="1">
      <c r="A56" s="13"/>
      <c r="B56" s="13"/>
      <c r="C56" s="356" t="s">
        <v>948</v>
      </c>
      <c r="D56" s="367"/>
      <c r="E56" s="367"/>
      <c r="F56" s="357" t="s">
        <v>822</v>
      </c>
      <c r="G56" s="357"/>
      <c r="H56" s="357"/>
      <c r="I56" s="357"/>
      <c r="J56" s="357"/>
      <c r="K56" s="345"/>
      <c r="L56" s="357"/>
      <c r="M56" s="357"/>
      <c r="N56" s="357"/>
      <c r="O56" s="361"/>
      <c r="P56" s="361"/>
      <c r="Q56" s="361"/>
      <c r="R56" s="362"/>
      <c r="S56" s="345"/>
      <c r="T56" s="357"/>
      <c r="U56" s="357"/>
      <c r="V56" s="357"/>
      <c r="W56" s="357"/>
      <c r="X56" s="357"/>
      <c r="Y56" s="357"/>
      <c r="Z56" s="355"/>
      <c r="AA56" s="326"/>
      <c r="AB56" s="327"/>
      <c r="AC56" s="327"/>
      <c r="AD56" s="327"/>
      <c r="AE56" s="327"/>
      <c r="AF56" s="327"/>
      <c r="AG56" s="327"/>
      <c r="AH56" s="328"/>
      <c r="AI56" s="529">
        <v>0.642</v>
      </c>
      <c r="AJ56" s="507"/>
      <c r="AK56" s="507"/>
      <c r="AL56" s="507"/>
      <c r="AM56" s="501">
        <f>IF(AI56&lt;&gt;"",RANK(AI56,AI48:AI56),RANK(AJ54,AJ46:AL56))</f>
        <v>1</v>
      </c>
      <c r="AN56" s="501"/>
      <c r="AO56" s="501"/>
      <c r="AP56" s="502"/>
      <c r="AQ56" s="178"/>
      <c r="AR56" s="13"/>
      <c r="AS56" s="356" t="s">
        <v>948</v>
      </c>
      <c r="AT56" s="367"/>
      <c r="AU56" s="367"/>
      <c r="AV56" s="367" t="str">
        <f>IF(AS54="ここに","",VLOOKUP(AS54,'[1]登録ナンバー'!$F$4:$I$484,3,0))</f>
        <v>ぼんズ</v>
      </c>
      <c r="AW56" s="367"/>
      <c r="AX56" s="367"/>
      <c r="AY56" s="367"/>
      <c r="AZ56" s="367"/>
      <c r="BA56" s="363"/>
      <c r="BB56" s="367"/>
      <c r="BC56" s="367"/>
      <c r="BD56" s="367"/>
      <c r="BE56" s="364"/>
      <c r="BF56" s="364"/>
      <c r="BG56" s="364"/>
      <c r="BH56" s="358"/>
      <c r="BI56" s="363"/>
      <c r="BJ56" s="367"/>
      <c r="BK56" s="367"/>
      <c r="BL56" s="367"/>
      <c r="BM56" s="367"/>
      <c r="BN56" s="367"/>
      <c r="BO56" s="367"/>
      <c r="BP56" s="368"/>
      <c r="BQ56" s="620"/>
      <c r="BR56" s="514"/>
      <c r="BS56" s="514"/>
      <c r="BT56" s="514"/>
      <c r="BU56" s="514"/>
      <c r="BV56" s="514"/>
      <c r="BW56" s="514"/>
      <c r="BX56" s="640"/>
      <c r="BY56" s="512">
        <f>IF(OR(COUNTIF(BZ46:CB56,2)=3,COUNTIF(BZ46:CB56,1)=3),(BI57+BA57)/(BA57+BM54+BE54+BI57),"")</f>
      </c>
      <c r="BZ56" s="509"/>
      <c r="CA56" s="509"/>
      <c r="CB56" s="509"/>
      <c r="CC56" s="520">
        <f>IF(BY56&lt;&gt;"",RANK(BY56,BY48:BY56),RANK(BZ54,BZ46:CB56))</f>
        <v>3</v>
      </c>
      <c r="CD56" s="520"/>
      <c r="CE56" s="520"/>
      <c r="CF56" s="521"/>
    </row>
    <row r="57" spans="2:84" ht="3.75" customHeight="1" hidden="1">
      <c r="B57" s="13"/>
      <c r="C57" s="356"/>
      <c r="D57" s="367"/>
      <c r="E57" s="367"/>
      <c r="F57" s="202"/>
      <c r="G57" s="202"/>
      <c r="H57" s="202"/>
      <c r="I57" s="202"/>
      <c r="J57" s="202"/>
      <c r="K57" s="219" t="str">
        <f>IF(K54="⑦","7",IF(K54="⑥","6",K54))</f>
        <v>⑤</v>
      </c>
      <c r="L57" s="44"/>
      <c r="M57" s="44"/>
      <c r="N57" s="44"/>
      <c r="O57" s="44"/>
      <c r="P57" s="44"/>
      <c r="Q57" s="44"/>
      <c r="R57" s="181"/>
      <c r="S57" s="219">
        <f>IF(S54="⑦","7",IF(S54="⑥","6",S54))</f>
        <v>4</v>
      </c>
      <c r="T57" s="44"/>
      <c r="U57" s="44"/>
      <c r="V57" s="44"/>
      <c r="W57" s="44"/>
      <c r="X57" s="44"/>
      <c r="Y57" s="44"/>
      <c r="Z57" s="44"/>
      <c r="AA57" s="326"/>
      <c r="AB57" s="327"/>
      <c r="AC57" s="327"/>
      <c r="AD57" s="327"/>
      <c r="AE57" s="327"/>
      <c r="AF57" s="327"/>
      <c r="AG57" s="327"/>
      <c r="AH57" s="328"/>
      <c r="AI57" s="529"/>
      <c r="AJ57" s="507"/>
      <c r="AK57" s="507"/>
      <c r="AL57" s="507"/>
      <c r="AM57" s="501"/>
      <c r="AN57" s="501"/>
      <c r="AO57" s="501"/>
      <c r="AP57" s="502"/>
      <c r="AQ57" s="49"/>
      <c r="AR57" s="13"/>
      <c r="AS57" s="356"/>
      <c r="AT57" s="367"/>
      <c r="AU57" s="367"/>
      <c r="AV57" s="2"/>
      <c r="AW57" s="2"/>
      <c r="AX57" s="2"/>
      <c r="AY57" s="2"/>
      <c r="AZ57" s="2"/>
      <c r="BA57" s="33">
        <f>IF(BA54="⑦","7",IF(BA54="⑥","6",BA54))</f>
        <v>2</v>
      </c>
      <c r="BH57" s="17"/>
      <c r="BI57" s="33">
        <f>IF(BI54="⑦","7",IF(BI54="⑥","6",BI54))</f>
        <v>2</v>
      </c>
      <c r="BQ57" s="620"/>
      <c r="BR57" s="514"/>
      <c r="BS57" s="514"/>
      <c r="BT57" s="514"/>
      <c r="BU57" s="514"/>
      <c r="BV57" s="514"/>
      <c r="BW57" s="514"/>
      <c r="BX57" s="640"/>
      <c r="BY57" s="512"/>
      <c r="BZ57" s="509"/>
      <c r="CA57" s="509"/>
      <c r="CB57" s="509"/>
      <c r="CC57" s="520"/>
      <c r="CD57" s="520"/>
      <c r="CE57" s="520"/>
      <c r="CF57" s="521"/>
    </row>
    <row r="58" spans="2:84" ht="7.5" customHeight="1">
      <c r="B58" s="32"/>
      <c r="C58" s="438" t="s">
        <v>1846</v>
      </c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"/>
      <c r="AQ58" s="2"/>
      <c r="AS58" s="438" t="s">
        <v>1849</v>
      </c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  <c r="BH58" s="438"/>
      <c r="BI58" s="438"/>
      <c r="BJ58" s="438"/>
      <c r="BK58" s="438"/>
      <c r="BL58" s="438"/>
      <c r="BM58" s="438"/>
      <c r="BN58" s="438"/>
      <c r="BO58" s="438"/>
      <c r="BP58" s="438"/>
      <c r="BQ58" s="438"/>
      <c r="BR58" s="438"/>
      <c r="BS58" s="438"/>
      <c r="BT58" s="438"/>
      <c r="BU58" s="438"/>
      <c r="BV58" s="438"/>
      <c r="BW58" s="438"/>
      <c r="BX58" s="438"/>
      <c r="BY58" s="438"/>
      <c r="BZ58" s="438"/>
      <c r="CA58" s="438"/>
      <c r="CB58" s="438"/>
      <c r="CC58" s="438"/>
      <c r="CD58" s="438"/>
      <c r="CE58" s="32"/>
      <c r="CF58" s="51"/>
    </row>
    <row r="59" spans="3:84" ht="7.5" customHeight="1" thickBot="1"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  <c r="V59" s="556"/>
      <c r="W59" s="556"/>
      <c r="X59" s="556"/>
      <c r="Y59" s="556"/>
      <c r="Z59" s="556"/>
      <c r="AA59" s="556"/>
      <c r="AB59" s="556"/>
      <c r="AC59" s="556"/>
      <c r="AD59" s="556"/>
      <c r="AE59" s="556"/>
      <c r="AF59" s="556"/>
      <c r="AG59" s="556"/>
      <c r="AH59" s="556"/>
      <c r="AI59" s="556"/>
      <c r="AJ59" s="556"/>
      <c r="AK59" s="556"/>
      <c r="AL59" s="556"/>
      <c r="AM59" s="556"/>
      <c r="AN59" s="556"/>
      <c r="AO59" s="556"/>
      <c r="AP59" s="43"/>
      <c r="AQ59" s="2"/>
      <c r="AS59" s="556"/>
      <c r="AT59" s="556"/>
      <c r="AU59" s="556"/>
      <c r="AV59" s="556"/>
      <c r="AW59" s="556"/>
      <c r="AX59" s="556"/>
      <c r="AY59" s="556"/>
      <c r="AZ59" s="556"/>
      <c r="BA59" s="556"/>
      <c r="BB59" s="556"/>
      <c r="BC59" s="556"/>
      <c r="BD59" s="556"/>
      <c r="BE59" s="556"/>
      <c r="BF59" s="556"/>
      <c r="BG59" s="556"/>
      <c r="BH59" s="556"/>
      <c r="BI59" s="556"/>
      <c r="BJ59" s="556"/>
      <c r="BK59" s="556"/>
      <c r="BL59" s="556"/>
      <c r="BM59" s="556"/>
      <c r="BN59" s="556"/>
      <c r="BO59" s="556"/>
      <c r="BP59" s="556"/>
      <c r="BQ59" s="556"/>
      <c r="BR59" s="556"/>
      <c r="BS59" s="556"/>
      <c r="BT59" s="556"/>
      <c r="BU59" s="556"/>
      <c r="BV59" s="556"/>
      <c r="BW59" s="556"/>
      <c r="BX59" s="556"/>
      <c r="BY59" s="556"/>
      <c r="BZ59" s="556"/>
      <c r="CA59" s="556"/>
      <c r="CB59" s="556"/>
      <c r="CC59" s="556"/>
      <c r="CD59" s="556"/>
      <c r="CE59" s="6"/>
      <c r="CF59" s="36"/>
    </row>
    <row r="60" spans="1:84" ht="7.5" customHeight="1">
      <c r="A60" s="13"/>
      <c r="B60" s="13"/>
      <c r="C60" s="356" t="s">
        <v>955</v>
      </c>
      <c r="D60" s="367"/>
      <c r="E60" s="367"/>
      <c r="F60" s="367"/>
      <c r="G60" s="367"/>
      <c r="H60" s="367"/>
      <c r="I60" s="367"/>
      <c r="J60" s="367"/>
      <c r="K60" s="440" t="str">
        <f>F64</f>
        <v>鍵谷浩太</v>
      </c>
      <c r="L60" s="438"/>
      <c r="M60" s="438"/>
      <c r="N60" s="438"/>
      <c r="O60" s="438"/>
      <c r="P60" s="438"/>
      <c r="Q60" s="438"/>
      <c r="R60" s="439"/>
      <c r="S60" s="363" t="str">
        <f>F68</f>
        <v>片岡一寿</v>
      </c>
      <c r="T60" s="367"/>
      <c r="U60" s="367"/>
      <c r="V60" s="367"/>
      <c r="W60" s="367"/>
      <c r="X60" s="367"/>
      <c r="Y60" s="367"/>
      <c r="Z60" s="367"/>
      <c r="AA60" s="440" t="str">
        <f>F72</f>
        <v>大道拓実</v>
      </c>
      <c r="AB60" s="438"/>
      <c r="AC60" s="438"/>
      <c r="AD60" s="438"/>
      <c r="AE60" s="438"/>
      <c r="AF60" s="438"/>
      <c r="AG60" s="438"/>
      <c r="AH60" s="563"/>
      <c r="AI60" s="347">
        <f>IF(AI66&lt;&gt;"","取得","")</f>
      </c>
      <c r="AJ60" s="32"/>
      <c r="AK60" s="438" t="s">
        <v>944</v>
      </c>
      <c r="AL60" s="438"/>
      <c r="AM60" s="438"/>
      <c r="AN60" s="438"/>
      <c r="AO60" s="438"/>
      <c r="AP60" s="474"/>
      <c r="AQ60" s="52"/>
      <c r="AR60" s="13"/>
      <c r="AS60" s="356" t="s">
        <v>1788</v>
      </c>
      <c r="AT60" s="367"/>
      <c r="AU60" s="367"/>
      <c r="AV60" s="367"/>
      <c r="AW60" s="367"/>
      <c r="AX60" s="367"/>
      <c r="AY60" s="367"/>
      <c r="AZ60" s="367"/>
      <c r="BA60" s="440" t="str">
        <f>AV64</f>
        <v>森下皓太</v>
      </c>
      <c r="BB60" s="438"/>
      <c r="BC60" s="438"/>
      <c r="BD60" s="438"/>
      <c r="BE60" s="438"/>
      <c r="BF60" s="438"/>
      <c r="BG60" s="438"/>
      <c r="BH60" s="439"/>
      <c r="BI60" s="363" t="str">
        <f>AV68</f>
        <v>浦崎康平</v>
      </c>
      <c r="BJ60" s="367"/>
      <c r="BK60" s="367"/>
      <c r="BL60" s="367"/>
      <c r="BM60" s="367"/>
      <c r="BN60" s="367"/>
      <c r="BO60" s="367"/>
      <c r="BP60" s="367"/>
      <c r="BQ60" s="440" t="str">
        <f>AV72</f>
        <v>小川照彦</v>
      </c>
      <c r="BR60" s="438"/>
      <c r="BS60" s="438"/>
      <c r="BT60" s="438"/>
      <c r="BU60" s="438"/>
      <c r="BV60" s="438"/>
      <c r="BW60" s="438"/>
      <c r="BX60" s="563"/>
      <c r="BY60" s="347">
        <f>IF(BY66&lt;&gt;"","取得","")</f>
      </c>
      <c r="BZ60" s="32"/>
      <c r="CA60" s="438" t="s">
        <v>944</v>
      </c>
      <c r="CB60" s="438"/>
      <c r="CC60" s="438"/>
      <c r="CD60" s="438"/>
      <c r="CE60" s="438"/>
      <c r="CF60" s="474"/>
    </row>
    <row r="61" spans="1:84" ht="7.5" customHeight="1">
      <c r="A61" s="13"/>
      <c r="C61" s="356"/>
      <c r="D61" s="367"/>
      <c r="E61" s="367"/>
      <c r="F61" s="367"/>
      <c r="G61" s="367"/>
      <c r="H61" s="367"/>
      <c r="I61" s="367"/>
      <c r="J61" s="367"/>
      <c r="K61" s="363"/>
      <c r="L61" s="367"/>
      <c r="M61" s="367"/>
      <c r="N61" s="367"/>
      <c r="O61" s="367"/>
      <c r="P61" s="367"/>
      <c r="Q61" s="367"/>
      <c r="R61" s="368"/>
      <c r="S61" s="363"/>
      <c r="T61" s="367"/>
      <c r="U61" s="367"/>
      <c r="V61" s="367"/>
      <c r="W61" s="367"/>
      <c r="X61" s="367"/>
      <c r="Y61" s="367"/>
      <c r="Z61" s="367"/>
      <c r="AA61" s="363"/>
      <c r="AB61" s="367"/>
      <c r="AC61" s="367"/>
      <c r="AD61" s="367"/>
      <c r="AE61" s="367"/>
      <c r="AF61" s="367"/>
      <c r="AG61" s="367"/>
      <c r="AH61" s="441"/>
      <c r="AI61" s="348"/>
      <c r="AK61" s="367"/>
      <c r="AL61" s="367"/>
      <c r="AM61" s="367"/>
      <c r="AN61" s="367"/>
      <c r="AO61" s="367"/>
      <c r="AP61" s="475"/>
      <c r="AQ61" s="52"/>
      <c r="AS61" s="356"/>
      <c r="AT61" s="367"/>
      <c r="AU61" s="367"/>
      <c r="AV61" s="367"/>
      <c r="AW61" s="367"/>
      <c r="AX61" s="367"/>
      <c r="AY61" s="367"/>
      <c r="AZ61" s="367"/>
      <c r="BA61" s="363"/>
      <c r="BB61" s="367"/>
      <c r="BC61" s="367"/>
      <c r="BD61" s="367"/>
      <c r="BE61" s="367"/>
      <c r="BF61" s="367"/>
      <c r="BG61" s="367"/>
      <c r="BH61" s="368"/>
      <c r="BI61" s="363"/>
      <c r="BJ61" s="367"/>
      <c r="BK61" s="367"/>
      <c r="BL61" s="367"/>
      <c r="BM61" s="367"/>
      <c r="BN61" s="367"/>
      <c r="BO61" s="367"/>
      <c r="BP61" s="367"/>
      <c r="BQ61" s="363"/>
      <c r="BR61" s="367"/>
      <c r="BS61" s="367"/>
      <c r="BT61" s="367"/>
      <c r="BU61" s="367"/>
      <c r="BV61" s="367"/>
      <c r="BW61" s="367"/>
      <c r="BX61" s="441"/>
      <c r="BY61" s="348"/>
      <c r="CA61" s="367"/>
      <c r="CB61" s="367"/>
      <c r="CC61" s="367"/>
      <c r="CD61" s="367"/>
      <c r="CE61" s="367"/>
      <c r="CF61" s="475"/>
    </row>
    <row r="62" spans="1:84" ht="7.5" customHeight="1">
      <c r="A62" s="13"/>
      <c r="C62" s="356"/>
      <c r="D62" s="367"/>
      <c r="E62" s="367"/>
      <c r="F62" s="367"/>
      <c r="G62" s="367"/>
      <c r="H62" s="367"/>
      <c r="I62" s="367"/>
      <c r="J62" s="367"/>
      <c r="K62" s="363" t="str">
        <f>F66</f>
        <v>東近江グリフィンズ</v>
      </c>
      <c r="L62" s="367"/>
      <c r="M62" s="367"/>
      <c r="N62" s="367"/>
      <c r="O62" s="367"/>
      <c r="P62" s="367"/>
      <c r="Q62" s="367"/>
      <c r="R62" s="368"/>
      <c r="S62" s="363" t="str">
        <f>F70</f>
        <v>うさかめ</v>
      </c>
      <c r="T62" s="367"/>
      <c r="U62" s="367"/>
      <c r="V62" s="367"/>
      <c r="W62" s="367"/>
      <c r="X62" s="367"/>
      <c r="Y62" s="367"/>
      <c r="Z62" s="367"/>
      <c r="AA62" s="363" t="str">
        <f>F74</f>
        <v>TCワンダー</v>
      </c>
      <c r="AB62" s="367"/>
      <c r="AC62" s="367"/>
      <c r="AD62" s="367"/>
      <c r="AE62" s="367"/>
      <c r="AF62" s="367"/>
      <c r="AG62" s="367"/>
      <c r="AH62" s="368"/>
      <c r="AI62" s="348">
        <f>IF(AI66&lt;&gt;"","ゲーム率","")</f>
      </c>
      <c r="AJ62" s="367"/>
      <c r="AK62" s="367" t="s">
        <v>945</v>
      </c>
      <c r="AL62" s="367"/>
      <c r="AM62" s="367"/>
      <c r="AN62" s="367"/>
      <c r="AO62" s="367"/>
      <c r="AP62" s="475"/>
      <c r="AQ62" s="52"/>
      <c r="AS62" s="356"/>
      <c r="AT62" s="367"/>
      <c r="AU62" s="367"/>
      <c r="AV62" s="367"/>
      <c r="AW62" s="367"/>
      <c r="AX62" s="367"/>
      <c r="AY62" s="367"/>
      <c r="AZ62" s="367"/>
      <c r="BA62" s="363" t="str">
        <f>AV66</f>
        <v>TCワンダー</v>
      </c>
      <c r="BB62" s="367"/>
      <c r="BC62" s="367"/>
      <c r="BD62" s="367"/>
      <c r="BE62" s="367"/>
      <c r="BF62" s="367"/>
      <c r="BG62" s="367"/>
      <c r="BH62" s="368"/>
      <c r="BI62" s="363" t="str">
        <f>AV70</f>
        <v>東近江グリフィンズ</v>
      </c>
      <c r="BJ62" s="367"/>
      <c r="BK62" s="367"/>
      <c r="BL62" s="367"/>
      <c r="BM62" s="367"/>
      <c r="BN62" s="367"/>
      <c r="BO62" s="367"/>
      <c r="BP62" s="367"/>
      <c r="BQ62" s="363" t="str">
        <f>AV74</f>
        <v>一般</v>
      </c>
      <c r="BR62" s="367"/>
      <c r="BS62" s="367"/>
      <c r="BT62" s="367"/>
      <c r="BU62" s="367"/>
      <c r="BV62" s="367"/>
      <c r="BW62" s="367"/>
      <c r="BX62" s="368"/>
      <c r="BY62" s="348">
        <f>IF(BY66&lt;&gt;"","ゲーム率","")</f>
      </c>
      <c r="BZ62" s="367"/>
      <c r="CA62" s="367" t="s">
        <v>945</v>
      </c>
      <c r="CB62" s="367"/>
      <c r="CC62" s="367"/>
      <c r="CD62" s="367"/>
      <c r="CE62" s="367"/>
      <c r="CF62" s="475"/>
    </row>
    <row r="63" spans="1:84" ht="7.5" customHeight="1">
      <c r="A63" s="13"/>
      <c r="C63" s="360"/>
      <c r="D63" s="364"/>
      <c r="E63" s="364"/>
      <c r="F63" s="364"/>
      <c r="G63" s="364"/>
      <c r="H63" s="364"/>
      <c r="I63" s="364"/>
      <c r="J63" s="364"/>
      <c r="K63" s="352"/>
      <c r="L63" s="364"/>
      <c r="M63" s="364"/>
      <c r="N63" s="364"/>
      <c r="O63" s="364"/>
      <c r="P63" s="364"/>
      <c r="Q63" s="364"/>
      <c r="R63" s="358"/>
      <c r="S63" s="352"/>
      <c r="T63" s="364"/>
      <c r="U63" s="364"/>
      <c r="V63" s="364"/>
      <c r="W63" s="364"/>
      <c r="X63" s="364"/>
      <c r="Y63" s="364"/>
      <c r="Z63" s="364"/>
      <c r="AA63" s="352"/>
      <c r="AB63" s="364"/>
      <c r="AC63" s="364"/>
      <c r="AD63" s="364"/>
      <c r="AE63" s="364"/>
      <c r="AF63" s="364"/>
      <c r="AG63" s="364"/>
      <c r="AH63" s="358"/>
      <c r="AI63" s="341"/>
      <c r="AJ63" s="364"/>
      <c r="AK63" s="364"/>
      <c r="AL63" s="364"/>
      <c r="AM63" s="364"/>
      <c r="AN63" s="364"/>
      <c r="AO63" s="364"/>
      <c r="AP63" s="489"/>
      <c r="AQ63" s="52"/>
      <c r="AS63" s="360"/>
      <c r="AT63" s="364"/>
      <c r="AU63" s="364"/>
      <c r="AV63" s="364"/>
      <c r="AW63" s="364"/>
      <c r="AX63" s="364"/>
      <c r="AY63" s="364"/>
      <c r="AZ63" s="364"/>
      <c r="BA63" s="352"/>
      <c r="BB63" s="364"/>
      <c r="BC63" s="364"/>
      <c r="BD63" s="364"/>
      <c r="BE63" s="364"/>
      <c r="BF63" s="364"/>
      <c r="BG63" s="364"/>
      <c r="BH63" s="358"/>
      <c r="BI63" s="352"/>
      <c r="BJ63" s="364"/>
      <c r="BK63" s="364"/>
      <c r="BL63" s="364"/>
      <c r="BM63" s="364"/>
      <c r="BN63" s="364"/>
      <c r="BO63" s="364"/>
      <c r="BP63" s="364"/>
      <c r="BQ63" s="352"/>
      <c r="BR63" s="364"/>
      <c r="BS63" s="364"/>
      <c r="BT63" s="364"/>
      <c r="BU63" s="364"/>
      <c r="BV63" s="364"/>
      <c r="BW63" s="364"/>
      <c r="BX63" s="358"/>
      <c r="BY63" s="341"/>
      <c r="BZ63" s="364"/>
      <c r="CA63" s="364"/>
      <c r="CB63" s="364"/>
      <c r="CC63" s="364"/>
      <c r="CD63" s="364"/>
      <c r="CE63" s="364"/>
      <c r="CF63" s="489"/>
    </row>
    <row r="64" spans="1:85" s="2" customFormat="1" ht="7.5" customHeight="1">
      <c r="A64" s="48"/>
      <c r="B64" s="534">
        <f>AM66</f>
        <v>1</v>
      </c>
      <c r="C64" s="455" t="s">
        <v>1792</v>
      </c>
      <c r="D64" s="365"/>
      <c r="E64" s="365"/>
      <c r="F64" s="353" t="str">
        <f>IF(C64="ここに","",VLOOKUP(C64,'[1]登録ナンバー'!$F$1:$I$600,2,0))</f>
        <v>鍵谷浩太</v>
      </c>
      <c r="G64" s="353"/>
      <c r="H64" s="353"/>
      <c r="I64" s="353"/>
      <c r="J64" s="353"/>
      <c r="K64" s="630">
        <f>IF(S64="","丸付き数字は試合順番","")</f>
      </c>
      <c r="L64" s="631"/>
      <c r="M64" s="631"/>
      <c r="N64" s="631"/>
      <c r="O64" s="631"/>
      <c r="P64" s="631"/>
      <c r="Q64" s="631"/>
      <c r="R64" s="632"/>
      <c r="S64" s="402" t="s">
        <v>2</v>
      </c>
      <c r="T64" s="403"/>
      <c r="U64" s="403"/>
      <c r="V64" s="403" t="s">
        <v>947</v>
      </c>
      <c r="W64" s="403">
        <v>2</v>
      </c>
      <c r="X64" s="403"/>
      <c r="Y64" s="403"/>
      <c r="Z64" s="611"/>
      <c r="AA64" s="402" t="s">
        <v>2</v>
      </c>
      <c r="AB64" s="403"/>
      <c r="AC64" s="403"/>
      <c r="AD64" s="403" t="s">
        <v>947</v>
      </c>
      <c r="AE64" s="403">
        <v>1</v>
      </c>
      <c r="AF64" s="403"/>
      <c r="AG64" s="403"/>
      <c r="AH64" s="611"/>
      <c r="AI64" s="419">
        <f>IF(COUNTIF(AJ64:AL74,1)=2,"直接対決","")</f>
      </c>
      <c r="AJ64" s="505">
        <f>COUNTIF(K64:AH65,"⑤")</f>
        <v>2</v>
      </c>
      <c r="AK64" s="505"/>
      <c r="AL64" s="505"/>
      <c r="AM64" s="516">
        <f>IF(S64="","",2-AJ64)</f>
        <v>0</v>
      </c>
      <c r="AN64" s="516"/>
      <c r="AO64" s="516"/>
      <c r="AP64" s="517"/>
      <c r="AQ64" s="177"/>
      <c r="AR64" s="534">
        <f>CC66</f>
        <v>2</v>
      </c>
      <c r="AS64" s="455" t="s">
        <v>1794</v>
      </c>
      <c r="AT64" s="365"/>
      <c r="AU64" s="365"/>
      <c r="AV64" s="353" t="str">
        <f>IF(AS64="ここに","",VLOOKUP(AS64,'登録ナンバー'!$F$1:$I$600,2,0))</f>
        <v>森下皓太</v>
      </c>
      <c r="AW64" s="353"/>
      <c r="AX64" s="353"/>
      <c r="AY64" s="353"/>
      <c r="AZ64" s="353"/>
      <c r="BA64" s="630">
        <f>IF(BI64="","丸付き数字は試合順番","")</f>
      </c>
      <c r="BB64" s="631"/>
      <c r="BC64" s="631"/>
      <c r="BD64" s="631"/>
      <c r="BE64" s="631"/>
      <c r="BF64" s="631"/>
      <c r="BG64" s="631"/>
      <c r="BH64" s="632"/>
      <c r="BI64" s="402" t="s">
        <v>2</v>
      </c>
      <c r="BJ64" s="403"/>
      <c r="BK64" s="403"/>
      <c r="BL64" s="403" t="s">
        <v>947</v>
      </c>
      <c r="BM64" s="403">
        <v>3</v>
      </c>
      <c r="BN64" s="403"/>
      <c r="BO64" s="403"/>
      <c r="BP64" s="611"/>
      <c r="BQ64" s="402" t="s">
        <v>2</v>
      </c>
      <c r="BR64" s="403"/>
      <c r="BS64" s="403"/>
      <c r="BT64" s="403" t="s">
        <v>947</v>
      </c>
      <c r="BU64" s="403">
        <v>3</v>
      </c>
      <c r="BV64" s="403"/>
      <c r="BW64" s="403"/>
      <c r="BX64" s="611"/>
      <c r="BY64" s="419">
        <f>IF(COUNTIF(BZ64:CB74,1)=2,"直接対決","")</f>
      </c>
      <c r="BZ64" s="505">
        <f>COUNTIF(BA64:BX65,"⑥")+COUNTIF(BA64:BX65,"⑦")</f>
        <v>0</v>
      </c>
      <c r="CA64" s="505"/>
      <c r="CB64" s="505"/>
      <c r="CC64" s="516">
        <f>IF(BI64="","",2-BZ64)</f>
        <v>2</v>
      </c>
      <c r="CD64" s="516"/>
      <c r="CE64" s="516"/>
      <c r="CF64" s="517"/>
      <c r="CG64" s="3"/>
    </row>
    <row r="65" spans="1:85" s="2" customFormat="1" ht="7.5" customHeight="1">
      <c r="A65" s="48"/>
      <c r="B65" s="534"/>
      <c r="C65" s="356"/>
      <c r="D65" s="367"/>
      <c r="E65" s="367"/>
      <c r="F65" s="357"/>
      <c r="G65" s="357"/>
      <c r="H65" s="357"/>
      <c r="I65" s="357"/>
      <c r="J65" s="357"/>
      <c r="K65" s="633"/>
      <c r="L65" s="634"/>
      <c r="M65" s="634"/>
      <c r="N65" s="634"/>
      <c r="O65" s="634"/>
      <c r="P65" s="634"/>
      <c r="Q65" s="634"/>
      <c r="R65" s="635"/>
      <c r="S65" s="404"/>
      <c r="T65" s="405"/>
      <c r="U65" s="405"/>
      <c r="V65" s="405"/>
      <c r="W65" s="405"/>
      <c r="X65" s="405"/>
      <c r="Y65" s="405"/>
      <c r="Z65" s="612"/>
      <c r="AA65" s="404"/>
      <c r="AB65" s="405"/>
      <c r="AC65" s="405"/>
      <c r="AD65" s="405"/>
      <c r="AE65" s="405"/>
      <c r="AF65" s="405"/>
      <c r="AG65" s="405"/>
      <c r="AH65" s="612"/>
      <c r="AI65" s="420"/>
      <c r="AJ65" s="506"/>
      <c r="AK65" s="506"/>
      <c r="AL65" s="506"/>
      <c r="AM65" s="518"/>
      <c r="AN65" s="518"/>
      <c r="AO65" s="518"/>
      <c r="AP65" s="519"/>
      <c r="AQ65" s="177"/>
      <c r="AR65" s="534"/>
      <c r="AS65" s="356"/>
      <c r="AT65" s="367"/>
      <c r="AU65" s="367"/>
      <c r="AV65" s="357"/>
      <c r="AW65" s="357"/>
      <c r="AX65" s="357"/>
      <c r="AY65" s="357"/>
      <c r="AZ65" s="357"/>
      <c r="BA65" s="633"/>
      <c r="BB65" s="634"/>
      <c r="BC65" s="634"/>
      <c r="BD65" s="634"/>
      <c r="BE65" s="634"/>
      <c r="BF65" s="634"/>
      <c r="BG65" s="634"/>
      <c r="BH65" s="635"/>
      <c r="BI65" s="404"/>
      <c r="BJ65" s="405"/>
      <c r="BK65" s="405"/>
      <c r="BL65" s="405"/>
      <c r="BM65" s="405"/>
      <c r="BN65" s="405"/>
      <c r="BO65" s="405"/>
      <c r="BP65" s="612"/>
      <c r="BQ65" s="404"/>
      <c r="BR65" s="405"/>
      <c r="BS65" s="405"/>
      <c r="BT65" s="405"/>
      <c r="BU65" s="405"/>
      <c r="BV65" s="405"/>
      <c r="BW65" s="405"/>
      <c r="BX65" s="612"/>
      <c r="BY65" s="420"/>
      <c r="BZ65" s="506"/>
      <c r="CA65" s="506"/>
      <c r="CB65" s="506"/>
      <c r="CC65" s="518"/>
      <c r="CD65" s="518"/>
      <c r="CE65" s="518"/>
      <c r="CF65" s="519"/>
      <c r="CG65" s="3"/>
    </row>
    <row r="66" spans="1:84" ht="15" customHeight="1">
      <c r="A66" s="13"/>
      <c r="C66" s="356" t="s">
        <v>948</v>
      </c>
      <c r="D66" s="367"/>
      <c r="E66" s="367"/>
      <c r="F66" s="357" t="str">
        <f>IF(C64="ここに","",VLOOKUP(C64,'[1]登録ナンバー'!$F$4:$I$484,3,0))</f>
        <v>東近江グリフィンズ</v>
      </c>
      <c r="G66" s="357"/>
      <c r="H66" s="357"/>
      <c r="I66" s="357"/>
      <c r="J66" s="357"/>
      <c r="K66" s="633"/>
      <c r="L66" s="634"/>
      <c r="M66" s="634"/>
      <c r="N66" s="634"/>
      <c r="O66" s="634"/>
      <c r="P66" s="634"/>
      <c r="Q66" s="634"/>
      <c r="R66" s="635"/>
      <c r="S66" s="404"/>
      <c r="T66" s="405"/>
      <c r="U66" s="405"/>
      <c r="V66" s="405"/>
      <c r="W66" s="405"/>
      <c r="X66" s="405"/>
      <c r="Y66" s="405"/>
      <c r="Z66" s="612"/>
      <c r="AA66" s="404"/>
      <c r="AB66" s="405"/>
      <c r="AC66" s="405"/>
      <c r="AD66" s="405"/>
      <c r="AE66" s="405"/>
      <c r="AF66" s="405"/>
      <c r="AG66" s="405"/>
      <c r="AH66" s="612"/>
      <c r="AI66" s="529">
        <f>IF(OR(COUNTIF(AJ64:AL74,2)=3,COUNTIF(AJ64:AL74,1)=3),(S67+AA67)/(S67+AA67+W64+AE64),"")</f>
      </c>
      <c r="AJ66" s="507"/>
      <c r="AK66" s="507"/>
      <c r="AL66" s="507"/>
      <c r="AM66" s="501">
        <f>IF(AI66&lt;&gt;"",RANK(AI66,AI66:AI74),RANK(AJ64,AJ64:AL74))</f>
        <v>1</v>
      </c>
      <c r="AN66" s="501"/>
      <c r="AO66" s="501"/>
      <c r="AP66" s="502"/>
      <c r="AQ66" s="178"/>
      <c r="AS66" s="356" t="s">
        <v>948</v>
      </c>
      <c r="AT66" s="367"/>
      <c r="AU66" s="367"/>
      <c r="AV66" s="357" t="s">
        <v>141</v>
      </c>
      <c r="AW66" s="357"/>
      <c r="AX66" s="357"/>
      <c r="AY66" s="357"/>
      <c r="AZ66" s="357"/>
      <c r="BA66" s="633"/>
      <c r="BB66" s="634"/>
      <c r="BC66" s="634"/>
      <c r="BD66" s="634"/>
      <c r="BE66" s="634"/>
      <c r="BF66" s="634"/>
      <c r="BG66" s="634"/>
      <c r="BH66" s="635"/>
      <c r="BI66" s="404"/>
      <c r="BJ66" s="405"/>
      <c r="BK66" s="405"/>
      <c r="BL66" s="405"/>
      <c r="BM66" s="405"/>
      <c r="BN66" s="405"/>
      <c r="BO66" s="405"/>
      <c r="BP66" s="612"/>
      <c r="BQ66" s="404"/>
      <c r="BR66" s="405"/>
      <c r="BS66" s="405"/>
      <c r="BT66" s="405"/>
      <c r="BU66" s="405"/>
      <c r="BV66" s="405"/>
      <c r="BW66" s="405"/>
      <c r="BX66" s="612"/>
      <c r="BY66" s="529">
        <f>IF(OR(COUNTIF(BZ64:CB74,2)=3,COUNTIF(BZ64:CB74,1)=3),(BI67+BQ67)/(BI67+BQ67+BM64+BU64),"")</f>
      </c>
      <c r="BZ66" s="507"/>
      <c r="CA66" s="507"/>
      <c r="CB66" s="507"/>
      <c r="CC66" s="501">
        <f>IF(BY66&lt;&gt;"",RANK(BY66,BY66:BY74),RANK(BZ64,BZ64:CB74))</f>
        <v>2</v>
      </c>
      <c r="CD66" s="501"/>
      <c r="CE66" s="501"/>
      <c r="CF66" s="502"/>
    </row>
    <row r="67" spans="1:84" ht="4.5" customHeight="1" hidden="1">
      <c r="A67" s="13"/>
      <c r="C67" s="356"/>
      <c r="D67" s="367"/>
      <c r="E67" s="367"/>
      <c r="F67" s="202"/>
      <c r="G67" s="202"/>
      <c r="H67" s="202"/>
      <c r="I67" s="202"/>
      <c r="J67" s="202"/>
      <c r="K67" s="636"/>
      <c r="L67" s="637"/>
      <c r="M67" s="637"/>
      <c r="N67" s="637"/>
      <c r="O67" s="637"/>
      <c r="P67" s="637"/>
      <c r="Q67" s="637"/>
      <c r="R67" s="638"/>
      <c r="S67" s="220" t="str">
        <f>IF(S64="⑦","7",IF(S64="⑥","6",S64))</f>
        <v>⑤</v>
      </c>
      <c r="T67" s="221"/>
      <c r="U67" s="221"/>
      <c r="V67" s="221"/>
      <c r="W67" s="221"/>
      <c r="X67" s="221"/>
      <c r="Y67" s="221"/>
      <c r="Z67" s="221"/>
      <c r="AA67" s="220" t="str">
        <f>IF(AA64="⑦","7",IF(AA64="⑥","6",AA64))</f>
        <v>⑤</v>
      </c>
      <c r="AB67" s="221"/>
      <c r="AC67" s="221"/>
      <c r="AD67" s="221"/>
      <c r="AE67" s="221"/>
      <c r="AF67" s="221"/>
      <c r="AG67" s="221"/>
      <c r="AH67" s="222"/>
      <c r="AI67" s="530"/>
      <c r="AJ67" s="508"/>
      <c r="AK67" s="508"/>
      <c r="AL67" s="508"/>
      <c r="AM67" s="503"/>
      <c r="AN67" s="503"/>
      <c r="AO67" s="503"/>
      <c r="AP67" s="504"/>
      <c r="AQ67" s="178"/>
      <c r="AS67" s="356"/>
      <c r="AT67" s="367"/>
      <c r="AU67" s="367"/>
      <c r="AV67" s="202"/>
      <c r="AW67" s="202"/>
      <c r="AX67" s="202"/>
      <c r="AY67" s="202"/>
      <c r="AZ67" s="202"/>
      <c r="BA67" s="636"/>
      <c r="BB67" s="637"/>
      <c r="BC67" s="637"/>
      <c r="BD67" s="637"/>
      <c r="BE67" s="637"/>
      <c r="BF67" s="637"/>
      <c r="BG67" s="637"/>
      <c r="BH67" s="638"/>
      <c r="BI67" s="220" t="str">
        <f>IF(BI64="⑦","7",IF(BI64="⑥","6",BI64))</f>
        <v>⑤</v>
      </c>
      <c r="BJ67" s="221"/>
      <c r="BK67" s="221"/>
      <c r="BL67" s="221"/>
      <c r="BM67" s="221"/>
      <c r="BN67" s="221"/>
      <c r="BO67" s="221"/>
      <c r="BP67" s="221"/>
      <c r="BQ67" s="220" t="str">
        <f>IF(BQ64="⑦","7",IF(BQ64="⑥","6",BQ64))</f>
        <v>⑤</v>
      </c>
      <c r="BR67" s="221"/>
      <c r="BS67" s="221"/>
      <c r="BT67" s="221"/>
      <c r="BU67" s="221"/>
      <c r="BV67" s="221"/>
      <c r="BW67" s="221"/>
      <c r="BX67" s="222"/>
      <c r="BY67" s="530"/>
      <c r="BZ67" s="508"/>
      <c r="CA67" s="508"/>
      <c r="CB67" s="508"/>
      <c r="CC67" s="503"/>
      <c r="CD67" s="503"/>
      <c r="CE67" s="503"/>
      <c r="CF67" s="504"/>
    </row>
    <row r="68" spans="1:84" ht="7.5" customHeight="1">
      <c r="A68" s="13"/>
      <c r="B68" s="534">
        <f>AM70</f>
        <v>2</v>
      </c>
      <c r="C68" s="455" t="s">
        <v>1806</v>
      </c>
      <c r="D68" s="365"/>
      <c r="E68" s="365"/>
      <c r="F68" s="700" t="str">
        <f>IF(C68="ここに","",VLOOKUP(C68,'[1]登録ナンバー'!$F$1:$I$600,2,0))</f>
        <v>片岡一寿</v>
      </c>
      <c r="G68" s="700"/>
      <c r="H68" s="700"/>
      <c r="I68" s="700"/>
      <c r="J68" s="700"/>
      <c r="K68" s="536">
        <f>IF(S64="","",IF(AND(W64=6,S64&lt;&gt;"⑦"),"⑥",IF(W64=7,"⑦",W64)))</f>
        <v>2</v>
      </c>
      <c r="L68" s="389"/>
      <c r="M68" s="389"/>
      <c r="N68" s="389" t="s">
        <v>947</v>
      </c>
      <c r="O68" s="389" t="str">
        <f>IF(S64="","",IF(S64="⑥",6,IF(S64="⑦",7,S64)))</f>
        <v>⑤</v>
      </c>
      <c r="P68" s="389"/>
      <c r="Q68" s="389"/>
      <c r="R68" s="390"/>
      <c r="S68" s="547"/>
      <c r="T68" s="548"/>
      <c r="U68" s="548"/>
      <c r="V68" s="548"/>
      <c r="W68" s="548"/>
      <c r="X68" s="548"/>
      <c r="Y68" s="548"/>
      <c r="Z68" s="548"/>
      <c r="AA68" s="431" t="s">
        <v>2</v>
      </c>
      <c r="AB68" s="429"/>
      <c r="AC68" s="429"/>
      <c r="AD68" s="429" t="s">
        <v>947</v>
      </c>
      <c r="AE68" s="429">
        <v>3</v>
      </c>
      <c r="AF68" s="429"/>
      <c r="AG68" s="429"/>
      <c r="AH68" s="433"/>
      <c r="AI68" s="349">
        <f>IF(COUNTIF(AJ64:AL74,1)=2,"直接対決","")</f>
      </c>
      <c r="AJ68" s="486">
        <v>1</v>
      </c>
      <c r="AK68" s="486"/>
      <c r="AL68" s="486"/>
      <c r="AM68" s="464">
        <f>IF(S64="","",2-AJ68)</f>
        <v>1</v>
      </c>
      <c r="AN68" s="464"/>
      <c r="AO68" s="464"/>
      <c r="AP68" s="465"/>
      <c r="AQ68" s="177"/>
      <c r="AR68" s="534" t="str">
        <f>CC70</f>
        <v>2位</v>
      </c>
      <c r="AS68" s="455" t="s">
        <v>1799</v>
      </c>
      <c r="AT68" s="365"/>
      <c r="AU68" s="365"/>
      <c r="AV68" s="389" t="str">
        <f>IF(AS68="ここに","",VLOOKUP(AS68,'登録ナンバー'!$F$1:$I$600,2,0))</f>
        <v>浦崎康平</v>
      </c>
      <c r="AW68" s="389"/>
      <c r="AX68" s="389"/>
      <c r="AY68" s="389"/>
      <c r="AZ68" s="389"/>
      <c r="BA68" s="536">
        <f>IF(BI64="","",IF(AND(BM64=6,BI64&lt;&gt;"⑦"),"⑥",IF(BM64=7,"⑦",BM64)))</f>
        <v>3</v>
      </c>
      <c r="BB68" s="389"/>
      <c r="BC68" s="389"/>
      <c r="BD68" s="389" t="s">
        <v>947</v>
      </c>
      <c r="BE68" s="389" t="str">
        <f>IF(BI64="","",IF(BI64="⑥",6,IF(BI64="⑦",7,BI64)))</f>
        <v>⑤</v>
      </c>
      <c r="BF68" s="389"/>
      <c r="BG68" s="389"/>
      <c r="BH68" s="390"/>
      <c r="BI68" s="547"/>
      <c r="BJ68" s="548"/>
      <c r="BK68" s="548"/>
      <c r="BL68" s="548"/>
      <c r="BM68" s="548"/>
      <c r="BN68" s="548"/>
      <c r="BO68" s="548"/>
      <c r="BP68" s="548"/>
      <c r="BQ68" s="431" t="s">
        <v>2</v>
      </c>
      <c r="BR68" s="429"/>
      <c r="BS68" s="429"/>
      <c r="BT68" s="429" t="s">
        <v>947</v>
      </c>
      <c r="BU68" s="429">
        <v>4</v>
      </c>
      <c r="BV68" s="429"/>
      <c r="BW68" s="429"/>
      <c r="BX68" s="433"/>
      <c r="BY68" s="349">
        <f>IF(COUNTIF(BZ64:CB74,1)=2,"直接対決","")</f>
      </c>
      <c r="BZ68" s="486">
        <v>1</v>
      </c>
      <c r="CA68" s="486"/>
      <c r="CB68" s="486"/>
      <c r="CC68" s="464">
        <f>IF(BI64="","",2-BZ68)</f>
        <v>1</v>
      </c>
      <c r="CD68" s="464"/>
      <c r="CE68" s="464"/>
      <c r="CF68" s="465"/>
    </row>
    <row r="69" spans="1:84" ht="7.5" customHeight="1">
      <c r="A69" s="13"/>
      <c r="B69" s="534"/>
      <c r="C69" s="356"/>
      <c r="D69" s="367"/>
      <c r="E69" s="367"/>
      <c r="F69" s="701"/>
      <c r="G69" s="701"/>
      <c r="H69" s="701"/>
      <c r="I69" s="701"/>
      <c r="J69" s="701"/>
      <c r="K69" s="537"/>
      <c r="L69" s="383"/>
      <c r="M69" s="383"/>
      <c r="N69" s="383"/>
      <c r="O69" s="383"/>
      <c r="P69" s="383"/>
      <c r="Q69" s="383"/>
      <c r="R69" s="384"/>
      <c r="S69" s="550"/>
      <c r="T69" s="551"/>
      <c r="U69" s="551"/>
      <c r="V69" s="551"/>
      <c r="W69" s="551"/>
      <c r="X69" s="551"/>
      <c r="Y69" s="551"/>
      <c r="Z69" s="551"/>
      <c r="AA69" s="432"/>
      <c r="AB69" s="430"/>
      <c r="AC69" s="430"/>
      <c r="AD69" s="430"/>
      <c r="AE69" s="430"/>
      <c r="AF69" s="430"/>
      <c r="AG69" s="430"/>
      <c r="AH69" s="434"/>
      <c r="AI69" s="350"/>
      <c r="AJ69" s="487"/>
      <c r="AK69" s="487"/>
      <c r="AL69" s="487"/>
      <c r="AM69" s="466"/>
      <c r="AN69" s="466"/>
      <c r="AO69" s="466"/>
      <c r="AP69" s="467"/>
      <c r="AQ69" s="177"/>
      <c r="AR69" s="534"/>
      <c r="AS69" s="356"/>
      <c r="AT69" s="367"/>
      <c r="AU69" s="367"/>
      <c r="AV69" s="383"/>
      <c r="AW69" s="383"/>
      <c r="AX69" s="383"/>
      <c r="AY69" s="383"/>
      <c r="AZ69" s="383"/>
      <c r="BA69" s="537"/>
      <c r="BB69" s="383"/>
      <c r="BC69" s="383"/>
      <c r="BD69" s="383"/>
      <c r="BE69" s="383"/>
      <c r="BF69" s="383"/>
      <c r="BG69" s="383"/>
      <c r="BH69" s="384"/>
      <c r="BI69" s="550"/>
      <c r="BJ69" s="551"/>
      <c r="BK69" s="551"/>
      <c r="BL69" s="551"/>
      <c r="BM69" s="551"/>
      <c r="BN69" s="551"/>
      <c r="BO69" s="551"/>
      <c r="BP69" s="551"/>
      <c r="BQ69" s="432"/>
      <c r="BR69" s="430"/>
      <c r="BS69" s="430"/>
      <c r="BT69" s="430"/>
      <c r="BU69" s="430"/>
      <c r="BV69" s="430"/>
      <c r="BW69" s="430"/>
      <c r="BX69" s="434"/>
      <c r="BY69" s="350"/>
      <c r="BZ69" s="487"/>
      <c r="CA69" s="487"/>
      <c r="CB69" s="487"/>
      <c r="CC69" s="466"/>
      <c r="CD69" s="466"/>
      <c r="CE69" s="466"/>
      <c r="CF69" s="467"/>
    </row>
    <row r="70" spans="1:84" ht="15" customHeight="1">
      <c r="A70" s="13"/>
      <c r="B70" s="13"/>
      <c r="C70" s="356" t="s">
        <v>948</v>
      </c>
      <c r="D70" s="367"/>
      <c r="E70" s="367"/>
      <c r="F70" s="383" t="s">
        <v>129</v>
      </c>
      <c r="G70" s="383"/>
      <c r="H70" s="383"/>
      <c r="I70" s="383"/>
      <c r="J70" s="383"/>
      <c r="K70" s="537"/>
      <c r="L70" s="383"/>
      <c r="M70" s="383"/>
      <c r="N70" s="383"/>
      <c r="O70" s="383"/>
      <c r="P70" s="383"/>
      <c r="Q70" s="383"/>
      <c r="R70" s="384"/>
      <c r="S70" s="550"/>
      <c r="T70" s="551"/>
      <c r="U70" s="551"/>
      <c r="V70" s="551"/>
      <c r="W70" s="551"/>
      <c r="X70" s="551"/>
      <c r="Y70" s="551"/>
      <c r="Z70" s="551"/>
      <c r="AA70" s="432"/>
      <c r="AB70" s="430"/>
      <c r="AC70" s="430"/>
      <c r="AD70" s="430"/>
      <c r="AE70" s="648"/>
      <c r="AF70" s="648"/>
      <c r="AG70" s="648"/>
      <c r="AH70" s="649"/>
      <c r="AI70" s="351">
        <f>IF(OR(COUNTIF(AJ64:AL74,2)=3,COUNTIF(AJ64:AL74,1)=3),(K71+AA71)/(K71+AA71+O68+AE68),"")</f>
      </c>
      <c r="AJ70" s="383"/>
      <c r="AK70" s="383"/>
      <c r="AL70" s="383"/>
      <c r="AM70" s="476">
        <f>IF(AI70&lt;&gt;"",RANK(AI70,AI66:AI74),RANK(AJ68,AJ64:AL74))</f>
        <v>2</v>
      </c>
      <c r="AN70" s="476"/>
      <c r="AO70" s="476"/>
      <c r="AP70" s="477"/>
      <c r="AQ70" s="178"/>
      <c r="AR70" s="13"/>
      <c r="AS70" s="356" t="s">
        <v>948</v>
      </c>
      <c r="AT70" s="367"/>
      <c r="AU70" s="367"/>
      <c r="AV70" s="383" t="str">
        <f>IF(AS68="ここに","",VLOOKUP(AS68,'[1]登録ナンバー'!$F$4:$I$484,3,0))</f>
        <v>東近江グリフィンズ</v>
      </c>
      <c r="AW70" s="383"/>
      <c r="AX70" s="383"/>
      <c r="AY70" s="383"/>
      <c r="AZ70" s="383"/>
      <c r="BA70" s="537"/>
      <c r="BB70" s="383"/>
      <c r="BC70" s="383"/>
      <c r="BD70" s="383"/>
      <c r="BE70" s="383"/>
      <c r="BF70" s="383"/>
      <c r="BG70" s="383"/>
      <c r="BH70" s="384"/>
      <c r="BI70" s="550"/>
      <c r="BJ70" s="551"/>
      <c r="BK70" s="551"/>
      <c r="BL70" s="551"/>
      <c r="BM70" s="551"/>
      <c r="BN70" s="551"/>
      <c r="BO70" s="551"/>
      <c r="BP70" s="551"/>
      <c r="BQ70" s="432"/>
      <c r="BR70" s="430"/>
      <c r="BS70" s="430"/>
      <c r="BT70" s="430"/>
      <c r="BU70" s="648"/>
      <c r="BV70" s="648"/>
      <c r="BW70" s="648"/>
      <c r="BX70" s="649"/>
      <c r="BY70" s="351">
        <f>IF(OR(COUNTIF(BZ64:CB74,2)=3,COUNTIF(BZ64:CB74,1)=3),(BA71+BQ71)/(BA71+BQ71+BE68+BU68),"")</f>
      </c>
      <c r="BZ70" s="383"/>
      <c r="CA70" s="383"/>
      <c r="CB70" s="383"/>
      <c r="CC70" s="476" t="s">
        <v>134</v>
      </c>
      <c r="CD70" s="476"/>
      <c r="CE70" s="476"/>
      <c r="CF70" s="477"/>
    </row>
    <row r="71" spans="1:84" ht="3.75" customHeight="1" hidden="1">
      <c r="A71" s="13"/>
      <c r="B71" s="13"/>
      <c r="C71" s="356"/>
      <c r="D71" s="367"/>
      <c r="E71" s="367"/>
      <c r="F71" s="205"/>
      <c r="G71" s="205"/>
      <c r="H71" s="205"/>
      <c r="I71" s="205"/>
      <c r="J71" s="205"/>
      <c r="K71" s="224">
        <f>IF(K68="⑦","7",IF(K68="⑥","6",K68))</f>
        <v>2</v>
      </c>
      <c r="L71" s="283"/>
      <c r="M71" s="283"/>
      <c r="N71" s="283"/>
      <c r="O71" s="283"/>
      <c r="P71" s="283"/>
      <c r="Q71" s="283"/>
      <c r="R71" s="284"/>
      <c r="S71" s="553"/>
      <c r="T71" s="554"/>
      <c r="U71" s="554"/>
      <c r="V71" s="554"/>
      <c r="W71" s="554"/>
      <c r="X71" s="554"/>
      <c r="Y71" s="554"/>
      <c r="Z71" s="554"/>
      <c r="AA71" s="224" t="str">
        <f>IF(AA68="⑦","7",IF(AA68="⑥","6",AA68))</f>
        <v>⑤</v>
      </c>
      <c r="AB71" s="239"/>
      <c r="AC71" s="239"/>
      <c r="AD71" s="239"/>
      <c r="AE71" s="239"/>
      <c r="AF71" s="239"/>
      <c r="AG71" s="239"/>
      <c r="AH71" s="240"/>
      <c r="AI71" s="342"/>
      <c r="AJ71" s="535"/>
      <c r="AK71" s="535"/>
      <c r="AL71" s="535"/>
      <c r="AM71" s="478"/>
      <c r="AN71" s="478"/>
      <c r="AO71" s="478"/>
      <c r="AP71" s="479"/>
      <c r="AQ71" s="178"/>
      <c r="AR71" s="13"/>
      <c r="AS71" s="356"/>
      <c r="AT71" s="367"/>
      <c r="AU71" s="367"/>
      <c r="AV71" s="205"/>
      <c r="AW71" s="205"/>
      <c r="AX71" s="205"/>
      <c r="AY71" s="205"/>
      <c r="AZ71" s="205"/>
      <c r="BA71" s="224">
        <f>IF(BA68="⑦","7",IF(BA68="⑥","6",BA68))</f>
        <v>3</v>
      </c>
      <c r="BB71" s="283"/>
      <c r="BC71" s="283"/>
      <c r="BD71" s="283"/>
      <c r="BE71" s="283"/>
      <c r="BF71" s="283"/>
      <c r="BG71" s="283"/>
      <c r="BH71" s="284"/>
      <c r="BI71" s="553"/>
      <c r="BJ71" s="554"/>
      <c r="BK71" s="554"/>
      <c r="BL71" s="554"/>
      <c r="BM71" s="554"/>
      <c r="BN71" s="554"/>
      <c r="BO71" s="554"/>
      <c r="BP71" s="554"/>
      <c r="BQ71" s="224" t="str">
        <f>IF(BQ68="⑦","7",IF(BQ68="⑥","6",BQ68))</f>
        <v>⑤</v>
      </c>
      <c r="BR71" s="239"/>
      <c r="BS71" s="239"/>
      <c r="BT71" s="239"/>
      <c r="BU71" s="239"/>
      <c r="BV71" s="239"/>
      <c r="BW71" s="239"/>
      <c r="BX71" s="240"/>
      <c r="BY71" s="342"/>
      <c r="BZ71" s="535"/>
      <c r="CA71" s="535"/>
      <c r="CB71" s="535"/>
      <c r="CC71" s="478"/>
      <c r="CD71" s="478"/>
      <c r="CE71" s="478"/>
      <c r="CF71" s="479"/>
    </row>
    <row r="72" spans="1:84" ht="7.5" customHeight="1">
      <c r="A72" s="13"/>
      <c r="B72" s="534">
        <f>AM74</f>
        <v>3</v>
      </c>
      <c r="C72" s="455" t="s">
        <v>1807</v>
      </c>
      <c r="D72" s="365"/>
      <c r="E72" s="365"/>
      <c r="F72" s="365" t="str">
        <f>IF(C72="ここに","",VLOOKUP(C72,'登録ナンバー'!$F$1:$I$600,2,0))</f>
        <v>大道拓実</v>
      </c>
      <c r="G72" s="365"/>
      <c r="H72" s="365"/>
      <c r="I72" s="365"/>
      <c r="J72" s="365"/>
      <c r="K72" s="359">
        <f>IF(S64="","",IF(AND(AE64=6,AA64&lt;&gt;"⑦"),"⑥",IF(AE64=7,"⑦",AE64)))</f>
        <v>1</v>
      </c>
      <c r="L72" s="365"/>
      <c r="M72" s="365"/>
      <c r="N72" s="365" t="s">
        <v>947</v>
      </c>
      <c r="O72" s="365">
        <v>5</v>
      </c>
      <c r="P72" s="365"/>
      <c r="Q72" s="365"/>
      <c r="R72" s="366"/>
      <c r="S72" s="359">
        <f>IF(S64="","",IF(AND(AE68=6,AA68&lt;&gt;"⑦"),"⑥",IF(AE68=7,"⑦",AE68)))</f>
        <v>3</v>
      </c>
      <c r="T72" s="365"/>
      <c r="U72" s="365"/>
      <c r="V72" s="365" t="s">
        <v>947</v>
      </c>
      <c r="W72" s="365">
        <v>5</v>
      </c>
      <c r="X72" s="365"/>
      <c r="Y72" s="365"/>
      <c r="Z72" s="366"/>
      <c r="AA72" s="617"/>
      <c r="AB72" s="618"/>
      <c r="AC72" s="618"/>
      <c r="AD72" s="618"/>
      <c r="AE72" s="618"/>
      <c r="AF72" s="618"/>
      <c r="AG72" s="514"/>
      <c r="AH72" s="640"/>
      <c r="AI72" s="510">
        <f>IF(COUNTIF(AJ64:AL110,1)=2,"直接対決","")</f>
      </c>
      <c r="AJ72" s="526">
        <f>COUNTIF(K72:AH73,"⑤")</f>
        <v>0</v>
      </c>
      <c r="AK72" s="526"/>
      <c r="AL72" s="526"/>
      <c r="AM72" s="522">
        <f>IF(S64="","",2-AJ72)</f>
        <v>2</v>
      </c>
      <c r="AN72" s="522"/>
      <c r="AO72" s="522"/>
      <c r="AP72" s="523"/>
      <c r="AQ72" s="177"/>
      <c r="AR72" s="534">
        <f>CC74</f>
        <v>2</v>
      </c>
      <c r="AS72" s="455"/>
      <c r="AT72" s="365"/>
      <c r="AU72" s="365"/>
      <c r="AV72" s="365" t="s">
        <v>1810</v>
      </c>
      <c r="AW72" s="365"/>
      <c r="AX72" s="365"/>
      <c r="AY72" s="365"/>
      <c r="AZ72" s="365"/>
      <c r="BA72" s="359">
        <f>IF(BI64="","",IF(AND(BU64=6,BQ64&lt;&gt;"⑦"),"⑥",IF(BU64=7,"⑦",BU64)))</f>
        <v>3</v>
      </c>
      <c r="BB72" s="365"/>
      <c r="BC72" s="365"/>
      <c r="BD72" s="365" t="s">
        <v>947</v>
      </c>
      <c r="BE72" s="365">
        <v>5</v>
      </c>
      <c r="BF72" s="365"/>
      <c r="BG72" s="365"/>
      <c r="BH72" s="366"/>
      <c r="BI72" s="359">
        <f>IF(BI64="","",IF(AND(BU68=6,BQ68&lt;&gt;"⑦"),"⑥",IF(BU68=7,"⑦",BU68)))</f>
        <v>4</v>
      </c>
      <c r="BJ72" s="365"/>
      <c r="BK72" s="365"/>
      <c r="BL72" s="365" t="s">
        <v>947</v>
      </c>
      <c r="BM72" s="365">
        <v>5</v>
      </c>
      <c r="BN72" s="365"/>
      <c r="BO72" s="365"/>
      <c r="BP72" s="366"/>
      <c r="BQ72" s="617"/>
      <c r="BR72" s="618"/>
      <c r="BS72" s="618"/>
      <c r="BT72" s="618"/>
      <c r="BU72" s="618"/>
      <c r="BV72" s="618"/>
      <c r="BW72" s="514"/>
      <c r="BX72" s="640"/>
      <c r="BY72" s="510">
        <f>IF(COUNTIF(BZ64:CB153,1)=2,"直接対決","")</f>
      </c>
      <c r="BZ72" s="526">
        <f>COUNTIF(BA72:BX73,"⑥")+COUNTIF(BA72:BX73,"⑦")</f>
        <v>0</v>
      </c>
      <c r="CA72" s="526"/>
      <c r="CB72" s="526"/>
      <c r="CC72" s="522">
        <f>IF(BI64="","",2-BZ72)</f>
        <v>2</v>
      </c>
      <c r="CD72" s="522"/>
      <c r="CE72" s="522"/>
      <c r="CF72" s="523"/>
    </row>
    <row r="73" spans="1:84" ht="7.5" customHeight="1">
      <c r="A73" s="13"/>
      <c r="B73" s="534"/>
      <c r="C73" s="356"/>
      <c r="D73" s="367"/>
      <c r="E73" s="367"/>
      <c r="F73" s="367"/>
      <c r="G73" s="367"/>
      <c r="H73" s="367"/>
      <c r="I73" s="367"/>
      <c r="J73" s="367"/>
      <c r="K73" s="363"/>
      <c r="L73" s="367"/>
      <c r="M73" s="367"/>
      <c r="N73" s="367"/>
      <c r="O73" s="367"/>
      <c r="P73" s="367"/>
      <c r="Q73" s="367"/>
      <c r="R73" s="368"/>
      <c r="S73" s="363"/>
      <c r="T73" s="367"/>
      <c r="U73" s="367"/>
      <c r="V73" s="367"/>
      <c r="W73" s="367"/>
      <c r="X73" s="367"/>
      <c r="Y73" s="367"/>
      <c r="Z73" s="368"/>
      <c r="AA73" s="620"/>
      <c r="AB73" s="514"/>
      <c r="AC73" s="514"/>
      <c r="AD73" s="514"/>
      <c r="AE73" s="514"/>
      <c r="AF73" s="514"/>
      <c r="AG73" s="514"/>
      <c r="AH73" s="640"/>
      <c r="AI73" s="511"/>
      <c r="AJ73" s="527"/>
      <c r="AK73" s="527"/>
      <c r="AL73" s="527"/>
      <c r="AM73" s="524"/>
      <c r="AN73" s="524"/>
      <c r="AO73" s="524"/>
      <c r="AP73" s="525"/>
      <c r="AQ73" s="177"/>
      <c r="AR73" s="534"/>
      <c r="AS73" s="356"/>
      <c r="AT73" s="367"/>
      <c r="AU73" s="367"/>
      <c r="AV73" s="367"/>
      <c r="AW73" s="367"/>
      <c r="AX73" s="367"/>
      <c r="AY73" s="367"/>
      <c r="AZ73" s="367"/>
      <c r="BA73" s="363"/>
      <c r="BB73" s="367"/>
      <c r="BC73" s="367"/>
      <c r="BD73" s="367"/>
      <c r="BE73" s="367"/>
      <c r="BF73" s="367"/>
      <c r="BG73" s="367"/>
      <c r="BH73" s="368"/>
      <c r="BI73" s="363"/>
      <c r="BJ73" s="367"/>
      <c r="BK73" s="367"/>
      <c r="BL73" s="367"/>
      <c r="BM73" s="367"/>
      <c r="BN73" s="367"/>
      <c r="BO73" s="367"/>
      <c r="BP73" s="368"/>
      <c r="BQ73" s="620"/>
      <c r="BR73" s="514"/>
      <c r="BS73" s="514"/>
      <c r="BT73" s="514"/>
      <c r="BU73" s="514"/>
      <c r="BV73" s="514"/>
      <c r="BW73" s="514"/>
      <c r="BX73" s="640"/>
      <c r="BY73" s="511"/>
      <c r="BZ73" s="527"/>
      <c r="CA73" s="527"/>
      <c r="CB73" s="527"/>
      <c r="CC73" s="524"/>
      <c r="CD73" s="524"/>
      <c r="CE73" s="524"/>
      <c r="CF73" s="525"/>
    </row>
    <row r="74" spans="1:84" ht="12.75" customHeight="1" thickBot="1">
      <c r="A74" s="13"/>
      <c r="B74" s="13"/>
      <c r="C74" s="356" t="s">
        <v>948</v>
      </c>
      <c r="D74" s="367"/>
      <c r="E74" s="367"/>
      <c r="F74" s="367" t="s">
        <v>1808</v>
      </c>
      <c r="G74" s="367"/>
      <c r="H74" s="367"/>
      <c r="I74" s="367"/>
      <c r="J74" s="367"/>
      <c r="K74" s="363"/>
      <c r="L74" s="367"/>
      <c r="M74" s="367"/>
      <c r="N74" s="367"/>
      <c r="O74" s="364"/>
      <c r="P74" s="364"/>
      <c r="Q74" s="364"/>
      <c r="R74" s="358"/>
      <c r="S74" s="363"/>
      <c r="T74" s="367"/>
      <c r="U74" s="367"/>
      <c r="V74" s="367"/>
      <c r="W74" s="367"/>
      <c r="X74" s="367"/>
      <c r="Y74" s="367"/>
      <c r="Z74" s="368"/>
      <c r="AA74" s="620"/>
      <c r="AB74" s="514"/>
      <c r="AC74" s="514"/>
      <c r="AD74" s="514"/>
      <c r="AE74" s="514"/>
      <c r="AF74" s="514"/>
      <c r="AG74" s="514"/>
      <c r="AH74" s="640"/>
      <c r="AI74" s="512">
        <f>IF(OR(COUNTIF(AJ64:AL74,2)=3,COUNTIF(AJ64:AL74,1)=3),(S75+K75)/(K75+W72+O72+S75),"")</f>
      </c>
      <c r="AJ74" s="509"/>
      <c r="AK74" s="509"/>
      <c r="AL74" s="509"/>
      <c r="AM74" s="520">
        <f>IF(AI74&lt;&gt;"",RANK(AI74,AI66:AI74),RANK(AJ72,AJ64:AL74))</f>
        <v>3</v>
      </c>
      <c r="AN74" s="520"/>
      <c r="AO74" s="520"/>
      <c r="AP74" s="521"/>
      <c r="AQ74" s="178"/>
      <c r="AR74" s="13"/>
      <c r="AS74" s="356" t="s">
        <v>948</v>
      </c>
      <c r="AT74" s="367"/>
      <c r="AU74" s="367"/>
      <c r="AV74" s="367" t="s">
        <v>822</v>
      </c>
      <c r="AW74" s="367"/>
      <c r="AX74" s="367"/>
      <c r="AY74" s="367"/>
      <c r="AZ74" s="367"/>
      <c r="BA74" s="363"/>
      <c r="BB74" s="367"/>
      <c r="BC74" s="367"/>
      <c r="BD74" s="367"/>
      <c r="BE74" s="364"/>
      <c r="BF74" s="364"/>
      <c r="BG74" s="364"/>
      <c r="BH74" s="358"/>
      <c r="BI74" s="363"/>
      <c r="BJ74" s="367"/>
      <c r="BK74" s="367"/>
      <c r="BL74" s="367"/>
      <c r="BM74" s="367"/>
      <c r="BN74" s="367"/>
      <c r="BO74" s="367"/>
      <c r="BP74" s="368"/>
      <c r="BQ74" s="620"/>
      <c r="BR74" s="514"/>
      <c r="BS74" s="514"/>
      <c r="BT74" s="514"/>
      <c r="BU74" s="514"/>
      <c r="BV74" s="514"/>
      <c r="BW74" s="514"/>
      <c r="BX74" s="640"/>
      <c r="BY74" s="512">
        <f>IF(OR(COUNTIF(BZ64:CB74,2)=3,COUNTIF(BZ64:CB74,1)=3),(BI75+BA75)/(BA75+BM72+BE72+BI75),"")</f>
      </c>
      <c r="BZ74" s="509"/>
      <c r="CA74" s="509"/>
      <c r="CB74" s="509"/>
      <c r="CC74" s="520">
        <f>IF(BY74&lt;&gt;"",RANK(BY74,BY66:BY74),RANK(BZ72,BZ64:CB74))</f>
        <v>2</v>
      </c>
      <c r="CD74" s="520"/>
      <c r="CE74" s="520"/>
      <c r="CF74" s="521"/>
    </row>
    <row r="75" spans="2:84" ht="6" customHeight="1" hidden="1">
      <c r="B75" s="13"/>
      <c r="C75" s="356"/>
      <c r="D75" s="367"/>
      <c r="E75" s="367"/>
      <c r="F75" s="2"/>
      <c r="G75" s="2"/>
      <c r="H75" s="2"/>
      <c r="I75" s="2"/>
      <c r="J75" s="2"/>
      <c r="K75" s="33">
        <f>IF(K72="⑦","7",IF(K72="⑥","6",K72))</f>
        <v>1</v>
      </c>
      <c r="R75" s="17"/>
      <c r="S75" s="33">
        <f>IF(S72="⑦","7",IF(S72="⑥","6",S72))</f>
        <v>3</v>
      </c>
      <c r="AA75" s="620"/>
      <c r="AB75" s="514"/>
      <c r="AC75" s="514"/>
      <c r="AD75" s="514"/>
      <c r="AE75" s="514"/>
      <c r="AF75" s="514"/>
      <c r="AG75" s="514"/>
      <c r="AH75" s="640"/>
      <c r="AI75" s="512"/>
      <c r="AJ75" s="509"/>
      <c r="AK75" s="509"/>
      <c r="AL75" s="509"/>
      <c r="AM75" s="520"/>
      <c r="AN75" s="520"/>
      <c r="AO75" s="520"/>
      <c r="AP75" s="521"/>
      <c r="AQ75" s="49"/>
      <c r="AR75" s="13"/>
      <c r="AS75" s="356"/>
      <c r="AT75" s="367"/>
      <c r="AU75" s="367"/>
      <c r="AV75" s="2"/>
      <c r="AW75" s="2"/>
      <c r="AX75" s="2"/>
      <c r="AY75" s="2"/>
      <c r="AZ75" s="2"/>
      <c r="BA75" s="33">
        <f>IF(BA72="⑦","7",IF(BA72="⑥","6",BA72))</f>
        <v>3</v>
      </c>
      <c r="BH75" s="17"/>
      <c r="BI75" s="33">
        <f>IF(BI72="⑦","7",IF(BI72="⑥","6",BI72))</f>
        <v>4</v>
      </c>
      <c r="BQ75" s="620"/>
      <c r="BR75" s="514"/>
      <c r="BS75" s="514"/>
      <c r="BT75" s="514"/>
      <c r="BU75" s="514"/>
      <c r="BV75" s="514"/>
      <c r="BW75" s="514"/>
      <c r="BX75" s="640"/>
      <c r="BY75" s="512"/>
      <c r="BZ75" s="509"/>
      <c r="CA75" s="509"/>
      <c r="CB75" s="509"/>
      <c r="CC75" s="520"/>
      <c r="CD75" s="520"/>
      <c r="CE75" s="520"/>
      <c r="CF75" s="521"/>
    </row>
    <row r="76" spans="3:84" ht="7.5" customHeight="1">
      <c r="C76" s="438" t="s">
        <v>1846</v>
      </c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"/>
      <c r="AQ76" s="2"/>
      <c r="AS76" s="437" t="s">
        <v>1849</v>
      </c>
      <c r="AT76" s="438"/>
      <c r="AU76" s="438"/>
      <c r="AV76" s="438"/>
      <c r="AW76" s="438"/>
      <c r="AX76" s="438"/>
      <c r="AY76" s="438"/>
      <c r="AZ76" s="438"/>
      <c r="BA76" s="438"/>
      <c r="BB76" s="438"/>
      <c r="BC76" s="438"/>
      <c r="BD76" s="438"/>
      <c r="BE76" s="438"/>
      <c r="BF76" s="438"/>
      <c r="BG76" s="438"/>
      <c r="BH76" s="438"/>
      <c r="BI76" s="438"/>
      <c r="BJ76" s="438"/>
      <c r="BK76" s="438"/>
      <c r="BL76" s="438"/>
      <c r="BM76" s="438"/>
      <c r="BN76" s="438"/>
      <c r="BO76" s="438"/>
      <c r="BP76" s="438"/>
      <c r="BQ76" s="438"/>
      <c r="BR76" s="438"/>
      <c r="BS76" s="438"/>
      <c r="BT76" s="438"/>
      <c r="BU76" s="438"/>
      <c r="BV76" s="438"/>
      <c r="BW76" s="438"/>
      <c r="BX76" s="438"/>
      <c r="BY76" s="438"/>
      <c r="BZ76" s="438"/>
      <c r="CA76" s="438"/>
      <c r="CB76" s="438"/>
      <c r="CC76" s="438"/>
      <c r="CD76" s="438"/>
      <c r="CE76" s="32"/>
      <c r="CF76" s="51"/>
    </row>
    <row r="77" spans="3:84" ht="7.5" customHeight="1" thickBot="1"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6"/>
      <c r="W77" s="556"/>
      <c r="X77" s="556"/>
      <c r="Y77" s="556"/>
      <c r="Z77" s="556"/>
      <c r="AA77" s="556"/>
      <c r="AB77" s="556"/>
      <c r="AC77" s="556"/>
      <c r="AD77" s="556"/>
      <c r="AE77" s="556"/>
      <c r="AF77" s="556"/>
      <c r="AG77" s="556"/>
      <c r="AH77" s="556"/>
      <c r="AI77" s="556"/>
      <c r="AJ77" s="556"/>
      <c r="AK77" s="556"/>
      <c r="AL77" s="556"/>
      <c r="AM77" s="556"/>
      <c r="AN77" s="556"/>
      <c r="AO77" s="556"/>
      <c r="AP77" s="43"/>
      <c r="AQ77" s="2"/>
      <c r="AS77" s="667"/>
      <c r="AT77" s="556"/>
      <c r="AU77" s="556"/>
      <c r="AV77" s="556"/>
      <c r="AW77" s="556"/>
      <c r="AX77" s="556"/>
      <c r="AY77" s="556"/>
      <c r="AZ77" s="556"/>
      <c r="BA77" s="556"/>
      <c r="BB77" s="556"/>
      <c r="BC77" s="556"/>
      <c r="BD77" s="556"/>
      <c r="BE77" s="556"/>
      <c r="BF77" s="556"/>
      <c r="BG77" s="556"/>
      <c r="BH77" s="556"/>
      <c r="BI77" s="556"/>
      <c r="BJ77" s="556"/>
      <c r="BK77" s="556"/>
      <c r="BL77" s="556"/>
      <c r="BM77" s="556"/>
      <c r="BN77" s="556"/>
      <c r="BO77" s="556"/>
      <c r="BP77" s="556"/>
      <c r="BQ77" s="556"/>
      <c r="BR77" s="556"/>
      <c r="BS77" s="556"/>
      <c r="BT77" s="556"/>
      <c r="BU77" s="556"/>
      <c r="BV77" s="556"/>
      <c r="BW77" s="556"/>
      <c r="BX77" s="556"/>
      <c r="BY77" s="556"/>
      <c r="BZ77" s="556"/>
      <c r="CA77" s="556"/>
      <c r="CB77" s="556"/>
      <c r="CC77" s="556"/>
      <c r="CD77" s="556"/>
      <c r="CE77" s="6"/>
      <c r="CF77" s="36"/>
    </row>
    <row r="78" spans="1:84" ht="7.5" customHeight="1">
      <c r="A78" s="13"/>
      <c r="B78" s="13"/>
      <c r="C78" s="356" t="s">
        <v>1737</v>
      </c>
      <c r="D78" s="367"/>
      <c r="E78" s="367"/>
      <c r="F78" s="367"/>
      <c r="G78" s="367"/>
      <c r="H78" s="367"/>
      <c r="I78" s="367"/>
      <c r="J78" s="367"/>
      <c r="K78" s="440" t="str">
        <f>F82</f>
        <v>岡本大樹</v>
      </c>
      <c r="L78" s="438"/>
      <c r="M78" s="438"/>
      <c r="N78" s="438"/>
      <c r="O78" s="438"/>
      <c r="P78" s="438"/>
      <c r="Q78" s="438"/>
      <c r="R78" s="439"/>
      <c r="S78" s="363" t="str">
        <f>F86</f>
        <v>藤田彰</v>
      </c>
      <c r="T78" s="367"/>
      <c r="U78" s="367"/>
      <c r="V78" s="367"/>
      <c r="W78" s="367"/>
      <c r="X78" s="367"/>
      <c r="Y78" s="367"/>
      <c r="Z78" s="367"/>
      <c r="AA78" s="363" t="str">
        <f>F90</f>
        <v>黒田　祥</v>
      </c>
      <c r="AB78" s="367"/>
      <c r="AC78" s="367"/>
      <c r="AD78" s="367"/>
      <c r="AE78" s="367"/>
      <c r="AF78" s="367"/>
      <c r="AG78" s="367"/>
      <c r="AH78" s="368"/>
      <c r="AI78" s="347">
        <f>IF(AI84&lt;&gt;"","取得","")</f>
      </c>
      <c r="AJ78" s="32"/>
      <c r="AK78" s="438" t="s">
        <v>944</v>
      </c>
      <c r="AL78" s="438"/>
      <c r="AM78" s="438"/>
      <c r="AN78" s="438"/>
      <c r="AO78" s="438"/>
      <c r="AP78" s="474"/>
      <c r="AQ78" s="52"/>
      <c r="AR78" s="13"/>
      <c r="AS78" s="356" t="s">
        <v>1789</v>
      </c>
      <c r="AT78" s="367"/>
      <c r="AU78" s="367"/>
      <c r="AV78" s="367"/>
      <c r="AW78" s="367"/>
      <c r="AX78" s="367"/>
      <c r="AY78" s="367"/>
      <c r="AZ78" s="367"/>
      <c r="BA78" s="440" t="str">
        <f>AV82</f>
        <v>岡　仁史</v>
      </c>
      <c r="BB78" s="438"/>
      <c r="BC78" s="438"/>
      <c r="BD78" s="438"/>
      <c r="BE78" s="438"/>
      <c r="BF78" s="438"/>
      <c r="BG78" s="438"/>
      <c r="BH78" s="439"/>
      <c r="BI78" s="363" t="str">
        <f>AV86</f>
        <v>岡　栄介</v>
      </c>
      <c r="BJ78" s="367"/>
      <c r="BK78" s="367"/>
      <c r="BL78" s="367"/>
      <c r="BM78" s="367"/>
      <c r="BN78" s="367"/>
      <c r="BO78" s="367"/>
      <c r="BP78" s="367"/>
      <c r="BQ78" s="440" t="str">
        <f>AV90</f>
        <v>八木篤司</v>
      </c>
      <c r="BR78" s="438"/>
      <c r="BS78" s="438"/>
      <c r="BT78" s="438"/>
      <c r="BU78" s="438"/>
      <c r="BV78" s="438"/>
      <c r="BW78" s="438"/>
      <c r="BX78" s="563"/>
      <c r="BY78" s="347" t="str">
        <f>IF(BY84&lt;&gt;"","取得","")</f>
        <v>取得</v>
      </c>
      <c r="BZ78" s="32"/>
      <c r="CA78" s="438" t="s">
        <v>944</v>
      </c>
      <c r="CB78" s="438"/>
      <c r="CC78" s="438"/>
      <c r="CD78" s="438"/>
      <c r="CE78" s="438"/>
      <c r="CF78" s="474"/>
    </row>
    <row r="79" spans="1:84" ht="7.5" customHeight="1">
      <c r="A79" s="13"/>
      <c r="C79" s="356"/>
      <c r="D79" s="367"/>
      <c r="E79" s="367"/>
      <c r="F79" s="367"/>
      <c r="G79" s="367"/>
      <c r="H79" s="367"/>
      <c r="I79" s="367"/>
      <c r="J79" s="367"/>
      <c r="K79" s="363"/>
      <c r="L79" s="367"/>
      <c r="M79" s="367"/>
      <c r="N79" s="367"/>
      <c r="O79" s="367"/>
      <c r="P79" s="367"/>
      <c r="Q79" s="367"/>
      <c r="R79" s="368"/>
      <c r="S79" s="363"/>
      <c r="T79" s="367"/>
      <c r="U79" s="367"/>
      <c r="V79" s="367"/>
      <c r="W79" s="367"/>
      <c r="X79" s="367"/>
      <c r="Y79" s="367"/>
      <c r="Z79" s="367"/>
      <c r="AA79" s="363"/>
      <c r="AB79" s="367"/>
      <c r="AC79" s="367"/>
      <c r="AD79" s="367"/>
      <c r="AE79" s="367"/>
      <c r="AF79" s="367"/>
      <c r="AG79" s="367"/>
      <c r="AH79" s="368"/>
      <c r="AI79" s="348"/>
      <c r="AK79" s="367"/>
      <c r="AL79" s="367"/>
      <c r="AM79" s="367"/>
      <c r="AN79" s="367"/>
      <c r="AO79" s="367"/>
      <c r="AP79" s="475"/>
      <c r="AQ79" s="52"/>
      <c r="AS79" s="356"/>
      <c r="AT79" s="367"/>
      <c r="AU79" s="367"/>
      <c r="AV79" s="367"/>
      <c r="AW79" s="367"/>
      <c r="AX79" s="367"/>
      <c r="AY79" s="367"/>
      <c r="AZ79" s="367"/>
      <c r="BA79" s="363"/>
      <c r="BB79" s="367"/>
      <c r="BC79" s="367"/>
      <c r="BD79" s="367"/>
      <c r="BE79" s="367"/>
      <c r="BF79" s="367"/>
      <c r="BG79" s="367"/>
      <c r="BH79" s="368"/>
      <c r="BI79" s="363"/>
      <c r="BJ79" s="367"/>
      <c r="BK79" s="367"/>
      <c r="BL79" s="367"/>
      <c r="BM79" s="367"/>
      <c r="BN79" s="367"/>
      <c r="BO79" s="367"/>
      <c r="BP79" s="367"/>
      <c r="BQ79" s="363"/>
      <c r="BR79" s="367"/>
      <c r="BS79" s="367"/>
      <c r="BT79" s="367"/>
      <c r="BU79" s="367"/>
      <c r="BV79" s="367"/>
      <c r="BW79" s="367"/>
      <c r="BX79" s="441"/>
      <c r="BY79" s="348"/>
      <c r="CA79" s="367"/>
      <c r="CB79" s="367"/>
      <c r="CC79" s="367"/>
      <c r="CD79" s="367"/>
      <c r="CE79" s="367"/>
      <c r="CF79" s="475"/>
    </row>
    <row r="80" spans="1:84" ht="7.5" customHeight="1">
      <c r="A80" s="13"/>
      <c r="C80" s="356"/>
      <c r="D80" s="367"/>
      <c r="E80" s="367"/>
      <c r="F80" s="367"/>
      <c r="G80" s="367"/>
      <c r="H80" s="367"/>
      <c r="I80" s="367"/>
      <c r="J80" s="367"/>
      <c r="K80" s="363" t="str">
        <f>F84</f>
        <v>Ｋテニスカレッジ</v>
      </c>
      <c r="L80" s="367"/>
      <c r="M80" s="367"/>
      <c r="N80" s="367"/>
      <c r="O80" s="367"/>
      <c r="P80" s="367"/>
      <c r="Q80" s="367"/>
      <c r="R80" s="368"/>
      <c r="S80" s="363" t="str">
        <f>F88</f>
        <v>村田八日市</v>
      </c>
      <c r="T80" s="367"/>
      <c r="U80" s="367"/>
      <c r="V80" s="367"/>
      <c r="W80" s="367"/>
      <c r="X80" s="367"/>
      <c r="Y80" s="367"/>
      <c r="Z80" s="367"/>
      <c r="AA80" s="363" t="str">
        <f>F92</f>
        <v>一般Jr</v>
      </c>
      <c r="AB80" s="367"/>
      <c r="AC80" s="367"/>
      <c r="AD80" s="367"/>
      <c r="AE80" s="367"/>
      <c r="AF80" s="367"/>
      <c r="AG80" s="367"/>
      <c r="AH80" s="368"/>
      <c r="AI80" s="348">
        <f>IF(AI84&lt;&gt;"","ゲーム率","")</f>
      </c>
      <c r="AJ80" s="367"/>
      <c r="AK80" s="367" t="s">
        <v>945</v>
      </c>
      <c r="AL80" s="367"/>
      <c r="AM80" s="367"/>
      <c r="AN80" s="367"/>
      <c r="AO80" s="367"/>
      <c r="AP80" s="475"/>
      <c r="AQ80" s="52"/>
      <c r="AS80" s="356"/>
      <c r="AT80" s="367"/>
      <c r="AU80" s="367"/>
      <c r="AV80" s="367"/>
      <c r="AW80" s="367"/>
      <c r="AX80" s="367"/>
      <c r="AY80" s="367"/>
      <c r="AZ80" s="367"/>
      <c r="BA80" s="363" t="str">
        <f>AV84</f>
        <v>東近江グリフィンズ</v>
      </c>
      <c r="BB80" s="367"/>
      <c r="BC80" s="367"/>
      <c r="BD80" s="367"/>
      <c r="BE80" s="367"/>
      <c r="BF80" s="367"/>
      <c r="BG80" s="367"/>
      <c r="BH80" s="368"/>
      <c r="BI80" s="363" t="str">
        <f>AV88</f>
        <v>一般</v>
      </c>
      <c r="BJ80" s="367"/>
      <c r="BK80" s="367"/>
      <c r="BL80" s="367"/>
      <c r="BM80" s="367"/>
      <c r="BN80" s="367"/>
      <c r="BO80" s="367"/>
      <c r="BP80" s="367"/>
      <c r="BQ80" s="363" t="str">
        <f>AV92</f>
        <v>ぼんズ</v>
      </c>
      <c r="BR80" s="367"/>
      <c r="BS80" s="367"/>
      <c r="BT80" s="367"/>
      <c r="BU80" s="367"/>
      <c r="BV80" s="367"/>
      <c r="BW80" s="367"/>
      <c r="BX80" s="368"/>
      <c r="BY80" s="348" t="str">
        <f>IF(BY84&lt;&gt;"","ゲーム率","")</f>
        <v>ゲーム率</v>
      </c>
      <c r="BZ80" s="367"/>
      <c r="CA80" s="367" t="s">
        <v>945</v>
      </c>
      <c r="CB80" s="367"/>
      <c r="CC80" s="367"/>
      <c r="CD80" s="367"/>
      <c r="CE80" s="367"/>
      <c r="CF80" s="475"/>
    </row>
    <row r="81" spans="1:84" ht="7.5" customHeight="1">
      <c r="A81" s="13"/>
      <c r="C81" s="360"/>
      <c r="D81" s="364"/>
      <c r="E81" s="364"/>
      <c r="F81" s="364"/>
      <c r="G81" s="364"/>
      <c r="H81" s="364"/>
      <c r="I81" s="364"/>
      <c r="J81" s="364"/>
      <c r="K81" s="352"/>
      <c r="L81" s="364"/>
      <c r="M81" s="364"/>
      <c r="N81" s="364"/>
      <c r="O81" s="364"/>
      <c r="P81" s="364"/>
      <c r="Q81" s="364"/>
      <c r="R81" s="358"/>
      <c r="S81" s="352"/>
      <c r="T81" s="364"/>
      <c r="U81" s="364"/>
      <c r="V81" s="364"/>
      <c r="W81" s="364"/>
      <c r="X81" s="364"/>
      <c r="Y81" s="364"/>
      <c r="Z81" s="364"/>
      <c r="AA81" s="352"/>
      <c r="AB81" s="364"/>
      <c r="AC81" s="364"/>
      <c r="AD81" s="364"/>
      <c r="AE81" s="364"/>
      <c r="AF81" s="364"/>
      <c r="AG81" s="364"/>
      <c r="AH81" s="358"/>
      <c r="AI81" s="341"/>
      <c r="AJ81" s="364"/>
      <c r="AK81" s="364"/>
      <c r="AL81" s="364"/>
      <c r="AM81" s="364"/>
      <c r="AN81" s="364"/>
      <c r="AO81" s="364"/>
      <c r="AP81" s="489"/>
      <c r="AQ81" s="52"/>
      <c r="AS81" s="360"/>
      <c r="AT81" s="364"/>
      <c r="AU81" s="364"/>
      <c r="AV81" s="364"/>
      <c r="AW81" s="364"/>
      <c r="AX81" s="364"/>
      <c r="AY81" s="364"/>
      <c r="AZ81" s="364"/>
      <c r="BA81" s="352"/>
      <c r="BB81" s="364"/>
      <c r="BC81" s="364"/>
      <c r="BD81" s="364"/>
      <c r="BE81" s="364"/>
      <c r="BF81" s="364"/>
      <c r="BG81" s="364"/>
      <c r="BH81" s="358"/>
      <c r="BI81" s="352"/>
      <c r="BJ81" s="364"/>
      <c r="BK81" s="364"/>
      <c r="BL81" s="364"/>
      <c r="BM81" s="364"/>
      <c r="BN81" s="364"/>
      <c r="BO81" s="364"/>
      <c r="BP81" s="364"/>
      <c r="BQ81" s="352"/>
      <c r="BR81" s="364"/>
      <c r="BS81" s="364"/>
      <c r="BT81" s="364"/>
      <c r="BU81" s="364"/>
      <c r="BV81" s="364"/>
      <c r="BW81" s="364"/>
      <c r="BX81" s="358"/>
      <c r="BY81" s="341"/>
      <c r="BZ81" s="364"/>
      <c r="CA81" s="364"/>
      <c r="CB81" s="364"/>
      <c r="CC81" s="364"/>
      <c r="CD81" s="364"/>
      <c r="CE81" s="364"/>
      <c r="CF81" s="489"/>
    </row>
    <row r="82" spans="1:103" s="2" customFormat="1" ht="7.5" customHeight="1">
      <c r="A82" s="48"/>
      <c r="B82" s="534">
        <f>AM84</f>
        <v>2</v>
      </c>
      <c r="C82" s="455" t="s">
        <v>1798</v>
      </c>
      <c r="D82" s="365"/>
      <c r="E82" s="365"/>
      <c r="F82" s="389" t="str">
        <f>IF(C82="ここに","",VLOOKUP(C82,'登録ナンバー'!$F$1:$I$600,2,0))</f>
        <v>岡本大樹</v>
      </c>
      <c r="G82" s="389"/>
      <c r="H82" s="389"/>
      <c r="I82" s="389"/>
      <c r="J82" s="389"/>
      <c r="K82" s="442">
        <f>IF(S82="","丸付き数字は試合順番","")</f>
      </c>
      <c r="L82" s="443"/>
      <c r="M82" s="443"/>
      <c r="N82" s="443"/>
      <c r="O82" s="443"/>
      <c r="P82" s="443"/>
      <c r="Q82" s="443"/>
      <c r="R82" s="444"/>
      <c r="S82" s="431">
        <v>4</v>
      </c>
      <c r="T82" s="429"/>
      <c r="U82" s="429"/>
      <c r="V82" s="429" t="s">
        <v>947</v>
      </c>
      <c r="W82" s="429">
        <v>5</v>
      </c>
      <c r="X82" s="429"/>
      <c r="Y82" s="429"/>
      <c r="Z82" s="433"/>
      <c r="AA82" s="431" t="s">
        <v>2</v>
      </c>
      <c r="AB82" s="429"/>
      <c r="AC82" s="429"/>
      <c r="AD82" s="429" t="s">
        <v>947</v>
      </c>
      <c r="AE82" s="429">
        <v>4</v>
      </c>
      <c r="AF82" s="429"/>
      <c r="AG82" s="429"/>
      <c r="AH82" s="433"/>
      <c r="AI82" s="349">
        <f>IF(COUNTIF(AJ82:AL92,1)=2,"直接対決","")</f>
      </c>
      <c r="AJ82" s="486">
        <f>COUNTIF(K82:AH83,"⑤")</f>
        <v>1</v>
      </c>
      <c r="AK82" s="486"/>
      <c r="AL82" s="486"/>
      <c r="AM82" s="464">
        <f>IF(S82="","",2-AJ82)</f>
        <v>1</v>
      </c>
      <c r="AN82" s="464"/>
      <c r="AO82" s="464"/>
      <c r="AP82" s="465"/>
      <c r="AQ82" s="177"/>
      <c r="AR82" s="534" t="str">
        <f>CC84</f>
        <v>2位</v>
      </c>
      <c r="AS82" s="455" t="s">
        <v>1796</v>
      </c>
      <c r="AT82" s="365"/>
      <c r="AU82" s="365"/>
      <c r="AV82" s="389" t="str">
        <f>IF(AS82="ここに","",VLOOKUP(AS82,'登録ナンバー'!$F$1:$I$600,2,0))</f>
        <v>岡　仁史</v>
      </c>
      <c r="AW82" s="389"/>
      <c r="AX82" s="389"/>
      <c r="AY82" s="389"/>
      <c r="AZ82" s="389"/>
      <c r="BA82" s="442">
        <f>IF(BI82="","丸付き数字は試合順番","")</f>
      </c>
      <c r="BB82" s="443"/>
      <c r="BC82" s="443"/>
      <c r="BD82" s="443"/>
      <c r="BE82" s="443"/>
      <c r="BF82" s="443"/>
      <c r="BG82" s="443"/>
      <c r="BH82" s="444"/>
      <c r="BI82" s="431">
        <v>4</v>
      </c>
      <c r="BJ82" s="429"/>
      <c r="BK82" s="429"/>
      <c r="BL82" s="429" t="s">
        <v>947</v>
      </c>
      <c r="BM82" s="429">
        <v>5</v>
      </c>
      <c r="BN82" s="429"/>
      <c r="BO82" s="429"/>
      <c r="BP82" s="433"/>
      <c r="BQ82" s="431" t="s">
        <v>2</v>
      </c>
      <c r="BR82" s="429"/>
      <c r="BS82" s="429"/>
      <c r="BT82" s="429" t="s">
        <v>947</v>
      </c>
      <c r="BU82" s="429">
        <v>3</v>
      </c>
      <c r="BV82" s="429"/>
      <c r="BW82" s="429"/>
      <c r="BX82" s="433"/>
      <c r="BY82" s="349" t="str">
        <f>IF(COUNTIF(BZ82:CB92,1)=2,"直接対決","")</f>
        <v>直接対決</v>
      </c>
      <c r="BZ82" s="486">
        <v>1</v>
      </c>
      <c r="CA82" s="486"/>
      <c r="CB82" s="486"/>
      <c r="CC82" s="464">
        <f>IF(BI82="","",2-BZ82)</f>
        <v>1</v>
      </c>
      <c r="CD82" s="464"/>
      <c r="CE82" s="464"/>
      <c r="CF82" s="465"/>
      <c r="CG82" s="3"/>
      <c r="CU82" s="15"/>
      <c r="CV82" s="15"/>
      <c r="CW82" s="15"/>
      <c r="CX82" s="15"/>
      <c r="CY82" s="15"/>
    </row>
    <row r="83" spans="1:103" s="2" customFormat="1" ht="7.5" customHeight="1">
      <c r="A83" s="48"/>
      <c r="B83" s="534"/>
      <c r="C83" s="356"/>
      <c r="D83" s="367"/>
      <c r="E83" s="367"/>
      <c r="F83" s="383"/>
      <c r="G83" s="383"/>
      <c r="H83" s="383"/>
      <c r="I83" s="383"/>
      <c r="J83" s="383"/>
      <c r="K83" s="445"/>
      <c r="L83" s="446"/>
      <c r="M83" s="446"/>
      <c r="N83" s="446"/>
      <c r="O83" s="446"/>
      <c r="P83" s="446"/>
      <c r="Q83" s="446"/>
      <c r="R83" s="447"/>
      <c r="S83" s="432"/>
      <c r="T83" s="430"/>
      <c r="U83" s="430"/>
      <c r="V83" s="430"/>
      <c r="W83" s="430"/>
      <c r="X83" s="430"/>
      <c r="Y83" s="430"/>
      <c r="Z83" s="434"/>
      <c r="AA83" s="432"/>
      <c r="AB83" s="430"/>
      <c r="AC83" s="430"/>
      <c r="AD83" s="430"/>
      <c r="AE83" s="430"/>
      <c r="AF83" s="430"/>
      <c r="AG83" s="430"/>
      <c r="AH83" s="434"/>
      <c r="AI83" s="350"/>
      <c r="AJ83" s="487"/>
      <c r="AK83" s="487"/>
      <c r="AL83" s="487"/>
      <c r="AM83" s="466"/>
      <c r="AN83" s="466"/>
      <c r="AO83" s="466"/>
      <c r="AP83" s="467"/>
      <c r="AQ83" s="177"/>
      <c r="AR83" s="534"/>
      <c r="AS83" s="356"/>
      <c r="AT83" s="367"/>
      <c r="AU83" s="367"/>
      <c r="AV83" s="383"/>
      <c r="AW83" s="383"/>
      <c r="AX83" s="383"/>
      <c r="AY83" s="383"/>
      <c r="AZ83" s="383"/>
      <c r="BA83" s="445"/>
      <c r="BB83" s="446"/>
      <c r="BC83" s="446"/>
      <c r="BD83" s="446"/>
      <c r="BE83" s="446"/>
      <c r="BF83" s="446"/>
      <c r="BG83" s="446"/>
      <c r="BH83" s="447"/>
      <c r="BI83" s="432"/>
      <c r="BJ83" s="430"/>
      <c r="BK83" s="430"/>
      <c r="BL83" s="430"/>
      <c r="BM83" s="430"/>
      <c r="BN83" s="430"/>
      <c r="BO83" s="430"/>
      <c r="BP83" s="434"/>
      <c r="BQ83" s="432"/>
      <c r="BR83" s="430"/>
      <c r="BS83" s="430"/>
      <c r="BT83" s="430"/>
      <c r="BU83" s="430"/>
      <c r="BV83" s="430"/>
      <c r="BW83" s="430"/>
      <c r="BX83" s="434"/>
      <c r="BY83" s="350"/>
      <c r="BZ83" s="487"/>
      <c r="CA83" s="487"/>
      <c r="CB83" s="487"/>
      <c r="CC83" s="466"/>
      <c r="CD83" s="466"/>
      <c r="CE83" s="466"/>
      <c r="CF83" s="467"/>
      <c r="CG83" s="3"/>
      <c r="CU83" s="15"/>
      <c r="CV83" s="15"/>
      <c r="CW83" s="15"/>
      <c r="CX83" s="15"/>
      <c r="CY83" s="15"/>
    </row>
    <row r="84" spans="1:103" ht="17.25" customHeight="1">
      <c r="A84" s="13"/>
      <c r="C84" s="356" t="s">
        <v>948</v>
      </c>
      <c r="D84" s="367"/>
      <c r="E84" s="367"/>
      <c r="F84" s="383" t="str">
        <f>IF(C82="ここに","",VLOOKUP(C82,'[1]登録ナンバー'!$F$4:$I$484,3,0))</f>
        <v>Ｋテニスカレッジ</v>
      </c>
      <c r="G84" s="383"/>
      <c r="H84" s="383"/>
      <c r="I84" s="383"/>
      <c r="J84" s="383"/>
      <c r="K84" s="445"/>
      <c r="L84" s="446"/>
      <c r="M84" s="446"/>
      <c r="N84" s="446"/>
      <c r="O84" s="446"/>
      <c r="P84" s="446"/>
      <c r="Q84" s="446"/>
      <c r="R84" s="447"/>
      <c r="S84" s="432"/>
      <c r="T84" s="430"/>
      <c r="U84" s="430"/>
      <c r="V84" s="430"/>
      <c r="W84" s="430"/>
      <c r="X84" s="430"/>
      <c r="Y84" s="430"/>
      <c r="Z84" s="434"/>
      <c r="AA84" s="432"/>
      <c r="AB84" s="430"/>
      <c r="AC84" s="430"/>
      <c r="AD84" s="430"/>
      <c r="AE84" s="430"/>
      <c r="AF84" s="430"/>
      <c r="AG84" s="430"/>
      <c r="AH84" s="434"/>
      <c r="AI84" s="351">
        <f>IF(OR(COUNTIF(AJ82:AL92,2)=3,COUNTIF(AJ82:AL92,1)=3),(S85+AA85)/(S85+AA85+W82+AE82),"")</f>
      </c>
      <c r="AJ84" s="484"/>
      <c r="AK84" s="484"/>
      <c r="AL84" s="484"/>
      <c r="AM84" s="476">
        <f>IF(AI84&lt;&gt;"",RANK(AI84,AI84:AI92),RANK(AJ82,AJ82:AL92))</f>
        <v>2</v>
      </c>
      <c r="AN84" s="476"/>
      <c r="AO84" s="476"/>
      <c r="AP84" s="477"/>
      <c r="AQ84" s="178"/>
      <c r="AS84" s="356" t="s">
        <v>948</v>
      </c>
      <c r="AT84" s="367"/>
      <c r="AU84" s="367"/>
      <c r="AV84" s="383" t="str">
        <f>IF(AS82="ここに","",VLOOKUP(AS82,'[1]登録ナンバー'!$F$4:$I$484,3,0))</f>
        <v>東近江グリフィンズ</v>
      </c>
      <c r="AW84" s="383"/>
      <c r="AX84" s="383"/>
      <c r="AY84" s="383"/>
      <c r="AZ84" s="383"/>
      <c r="BA84" s="445"/>
      <c r="BB84" s="446"/>
      <c r="BC84" s="446"/>
      <c r="BD84" s="446"/>
      <c r="BE84" s="446"/>
      <c r="BF84" s="446"/>
      <c r="BG84" s="446"/>
      <c r="BH84" s="447"/>
      <c r="BI84" s="432"/>
      <c r="BJ84" s="430"/>
      <c r="BK84" s="430"/>
      <c r="BL84" s="430"/>
      <c r="BM84" s="430"/>
      <c r="BN84" s="430"/>
      <c r="BO84" s="430"/>
      <c r="BP84" s="434"/>
      <c r="BQ84" s="432"/>
      <c r="BR84" s="430"/>
      <c r="BS84" s="430"/>
      <c r="BT84" s="430"/>
      <c r="BU84" s="430"/>
      <c r="BV84" s="430"/>
      <c r="BW84" s="430"/>
      <c r="BX84" s="434"/>
      <c r="BY84" s="351">
        <v>0.529</v>
      </c>
      <c r="BZ84" s="484"/>
      <c r="CA84" s="484"/>
      <c r="CB84" s="484"/>
      <c r="CC84" s="476" t="s">
        <v>134</v>
      </c>
      <c r="CD84" s="476"/>
      <c r="CE84" s="476"/>
      <c r="CF84" s="477"/>
      <c r="CU84" s="15"/>
      <c r="CV84" s="15"/>
      <c r="CW84" s="15"/>
      <c r="CX84" s="15"/>
      <c r="CY84" s="15"/>
    </row>
    <row r="85" spans="1:84" ht="3.75" customHeight="1" hidden="1">
      <c r="A85" s="13"/>
      <c r="C85" s="356"/>
      <c r="D85" s="367"/>
      <c r="E85" s="367"/>
      <c r="F85" s="205"/>
      <c r="G85" s="205"/>
      <c r="H85" s="205"/>
      <c r="I85" s="205"/>
      <c r="J85" s="205"/>
      <c r="K85" s="448"/>
      <c r="L85" s="449"/>
      <c r="M85" s="449"/>
      <c r="N85" s="449"/>
      <c r="O85" s="449"/>
      <c r="P85" s="449"/>
      <c r="Q85" s="449"/>
      <c r="R85" s="450"/>
      <c r="S85" s="224">
        <f>IF(S82="⑦","7",IF(S82="⑥","6",S82))</f>
        <v>4</v>
      </c>
      <c r="T85" s="239"/>
      <c r="U85" s="239"/>
      <c r="V85" s="239"/>
      <c r="W85" s="239"/>
      <c r="X85" s="239"/>
      <c r="Y85" s="239"/>
      <c r="Z85" s="239"/>
      <c r="AA85" s="224" t="str">
        <f>IF(AA82="⑦","7",IF(AA82="⑥","6",AA82))</f>
        <v>⑤</v>
      </c>
      <c r="AB85" s="239"/>
      <c r="AC85" s="239"/>
      <c r="AD85" s="239"/>
      <c r="AE85" s="239"/>
      <c r="AF85" s="239"/>
      <c r="AG85" s="239"/>
      <c r="AH85" s="240"/>
      <c r="AI85" s="342"/>
      <c r="AJ85" s="485"/>
      <c r="AK85" s="485"/>
      <c r="AL85" s="485"/>
      <c r="AM85" s="478"/>
      <c r="AN85" s="478"/>
      <c r="AO85" s="478"/>
      <c r="AP85" s="479"/>
      <c r="AQ85" s="178"/>
      <c r="AS85" s="356"/>
      <c r="AT85" s="367"/>
      <c r="AU85" s="367"/>
      <c r="AV85" s="205"/>
      <c r="AW85" s="205"/>
      <c r="AX85" s="205"/>
      <c r="AY85" s="205"/>
      <c r="AZ85" s="205"/>
      <c r="BA85" s="448"/>
      <c r="BB85" s="449"/>
      <c r="BC85" s="449"/>
      <c r="BD85" s="449"/>
      <c r="BE85" s="449"/>
      <c r="BF85" s="449"/>
      <c r="BG85" s="449"/>
      <c r="BH85" s="450"/>
      <c r="BI85" s="224">
        <f>IF(BI82="⑦","7",IF(BI82="⑥","6",BI82))</f>
        <v>4</v>
      </c>
      <c r="BJ85" s="239"/>
      <c r="BK85" s="239"/>
      <c r="BL85" s="239"/>
      <c r="BM85" s="239"/>
      <c r="BN85" s="239"/>
      <c r="BO85" s="239"/>
      <c r="BP85" s="239"/>
      <c r="BQ85" s="224" t="str">
        <f>IF(BQ82="⑦","7",IF(BQ82="⑥","6",BQ82))</f>
        <v>⑤</v>
      </c>
      <c r="BR85" s="239"/>
      <c r="BS85" s="239"/>
      <c r="BT85" s="239"/>
      <c r="BU85" s="239"/>
      <c r="BV85" s="239"/>
      <c r="BW85" s="239"/>
      <c r="BX85" s="240"/>
      <c r="BY85" s="342"/>
      <c r="BZ85" s="485"/>
      <c r="CA85" s="485"/>
      <c r="CB85" s="485"/>
      <c r="CC85" s="478"/>
      <c r="CD85" s="478"/>
      <c r="CE85" s="478"/>
      <c r="CF85" s="479"/>
    </row>
    <row r="86" spans="1:84" ht="7.5" customHeight="1">
      <c r="A86" s="13"/>
      <c r="B86" s="534">
        <f>AM88</f>
        <v>1</v>
      </c>
      <c r="C86" s="455" t="s">
        <v>105</v>
      </c>
      <c r="D86" s="365"/>
      <c r="E86" s="365"/>
      <c r="F86" s="353" t="str">
        <f>IF(C86="ここに","",VLOOKUP(C86,'登録ナンバー'!$F$1:$I$600,2,0))</f>
        <v>藤田彰</v>
      </c>
      <c r="G86" s="353"/>
      <c r="H86" s="353"/>
      <c r="I86" s="353"/>
      <c r="J86" s="353"/>
      <c r="K86" s="344" t="s">
        <v>2</v>
      </c>
      <c r="L86" s="353"/>
      <c r="M86" s="353"/>
      <c r="N86" s="353" t="s">
        <v>947</v>
      </c>
      <c r="O86" s="353">
        <v>4</v>
      </c>
      <c r="P86" s="353"/>
      <c r="Q86" s="353"/>
      <c r="R86" s="354"/>
      <c r="S86" s="602"/>
      <c r="T86" s="603"/>
      <c r="U86" s="603"/>
      <c r="V86" s="603"/>
      <c r="W86" s="603"/>
      <c r="X86" s="603"/>
      <c r="Y86" s="603"/>
      <c r="Z86" s="603"/>
      <c r="AA86" s="402" t="s">
        <v>2</v>
      </c>
      <c r="AB86" s="403"/>
      <c r="AC86" s="403"/>
      <c r="AD86" s="403" t="s">
        <v>947</v>
      </c>
      <c r="AE86" s="403">
        <v>0</v>
      </c>
      <c r="AF86" s="403"/>
      <c r="AG86" s="403"/>
      <c r="AH86" s="611"/>
      <c r="AI86" s="419">
        <f>IF(COUNTIF(AJ82:AL92,1)=2,"直接対決","")</f>
      </c>
      <c r="AJ86" s="505">
        <f>COUNTIF(K86:AH87,"⑤")</f>
        <v>2</v>
      </c>
      <c r="AK86" s="505"/>
      <c r="AL86" s="505"/>
      <c r="AM86" s="516">
        <f>IF(S82="","",2-AJ86)</f>
        <v>0</v>
      </c>
      <c r="AN86" s="516"/>
      <c r="AO86" s="516"/>
      <c r="AP86" s="517"/>
      <c r="AQ86" s="177"/>
      <c r="AR86" s="534" t="str">
        <f>CC88</f>
        <v>3位</v>
      </c>
      <c r="AS86" s="455"/>
      <c r="AT86" s="365"/>
      <c r="AU86" s="365"/>
      <c r="AV86" s="365" t="s">
        <v>1805</v>
      </c>
      <c r="AW86" s="365"/>
      <c r="AX86" s="365"/>
      <c r="AY86" s="365"/>
      <c r="AZ86" s="365"/>
      <c r="BA86" s="359" t="s">
        <v>1854</v>
      </c>
      <c r="BB86" s="365"/>
      <c r="BC86" s="365"/>
      <c r="BD86" s="365" t="s">
        <v>947</v>
      </c>
      <c r="BE86" s="365">
        <f>IF(BI82="","",IF(BI82="⑥",6,IF(BI82="⑦",7,BI82)))</f>
        <v>4</v>
      </c>
      <c r="BF86" s="365"/>
      <c r="BG86" s="365"/>
      <c r="BH86" s="366"/>
      <c r="BI86" s="538"/>
      <c r="BJ86" s="539"/>
      <c r="BK86" s="539"/>
      <c r="BL86" s="539"/>
      <c r="BM86" s="539"/>
      <c r="BN86" s="539"/>
      <c r="BO86" s="539"/>
      <c r="BP86" s="539"/>
      <c r="BQ86" s="559">
        <v>2</v>
      </c>
      <c r="BR86" s="560"/>
      <c r="BS86" s="560"/>
      <c r="BT86" s="560" t="s">
        <v>947</v>
      </c>
      <c r="BU86" s="560">
        <v>5</v>
      </c>
      <c r="BV86" s="560"/>
      <c r="BW86" s="560"/>
      <c r="BX86" s="622"/>
      <c r="BY86" s="510" t="str">
        <f>IF(COUNTIF(BZ82:CB92,1)=2,"直接対決","")</f>
        <v>直接対決</v>
      </c>
      <c r="BZ86" s="526">
        <v>0</v>
      </c>
      <c r="CA86" s="526"/>
      <c r="CB86" s="526"/>
      <c r="CC86" s="522">
        <f>IF(BI82="","",2-BZ86)</f>
        <v>2</v>
      </c>
      <c r="CD86" s="522"/>
      <c r="CE86" s="522"/>
      <c r="CF86" s="523"/>
    </row>
    <row r="87" spans="1:84" ht="7.5" customHeight="1">
      <c r="A87" s="13"/>
      <c r="B87" s="534"/>
      <c r="C87" s="356"/>
      <c r="D87" s="367"/>
      <c r="E87" s="367"/>
      <c r="F87" s="357"/>
      <c r="G87" s="357"/>
      <c r="H87" s="357"/>
      <c r="I87" s="357"/>
      <c r="J87" s="357"/>
      <c r="K87" s="345"/>
      <c r="L87" s="357"/>
      <c r="M87" s="357"/>
      <c r="N87" s="357"/>
      <c r="O87" s="357"/>
      <c r="P87" s="357"/>
      <c r="Q87" s="357"/>
      <c r="R87" s="355"/>
      <c r="S87" s="605"/>
      <c r="T87" s="606"/>
      <c r="U87" s="606"/>
      <c r="V87" s="606"/>
      <c r="W87" s="606"/>
      <c r="X87" s="606"/>
      <c r="Y87" s="606"/>
      <c r="Z87" s="606"/>
      <c r="AA87" s="404"/>
      <c r="AB87" s="405"/>
      <c r="AC87" s="405"/>
      <c r="AD87" s="405"/>
      <c r="AE87" s="405"/>
      <c r="AF87" s="405"/>
      <c r="AG87" s="405"/>
      <c r="AH87" s="612"/>
      <c r="AI87" s="420"/>
      <c r="AJ87" s="506"/>
      <c r="AK87" s="506"/>
      <c r="AL87" s="506"/>
      <c r="AM87" s="518"/>
      <c r="AN87" s="518"/>
      <c r="AO87" s="518"/>
      <c r="AP87" s="519"/>
      <c r="AQ87" s="177"/>
      <c r="AR87" s="534"/>
      <c r="AS87" s="356"/>
      <c r="AT87" s="367"/>
      <c r="AU87" s="367"/>
      <c r="AV87" s="367"/>
      <c r="AW87" s="367"/>
      <c r="AX87" s="367"/>
      <c r="AY87" s="367"/>
      <c r="AZ87" s="367"/>
      <c r="BA87" s="363"/>
      <c r="BB87" s="367"/>
      <c r="BC87" s="367"/>
      <c r="BD87" s="367"/>
      <c r="BE87" s="367"/>
      <c r="BF87" s="367"/>
      <c r="BG87" s="367"/>
      <c r="BH87" s="368"/>
      <c r="BI87" s="541"/>
      <c r="BJ87" s="542"/>
      <c r="BK87" s="542"/>
      <c r="BL87" s="542"/>
      <c r="BM87" s="542"/>
      <c r="BN87" s="542"/>
      <c r="BO87" s="542"/>
      <c r="BP87" s="542"/>
      <c r="BQ87" s="561"/>
      <c r="BR87" s="562"/>
      <c r="BS87" s="562"/>
      <c r="BT87" s="562"/>
      <c r="BU87" s="562"/>
      <c r="BV87" s="562"/>
      <c r="BW87" s="562"/>
      <c r="BX87" s="623"/>
      <c r="BY87" s="511"/>
      <c r="BZ87" s="527"/>
      <c r="CA87" s="527"/>
      <c r="CB87" s="527"/>
      <c r="CC87" s="524"/>
      <c r="CD87" s="524"/>
      <c r="CE87" s="524"/>
      <c r="CF87" s="525"/>
    </row>
    <row r="88" spans="1:84" ht="11.25" customHeight="1">
      <c r="A88" s="13"/>
      <c r="B88" s="13"/>
      <c r="C88" s="356" t="s">
        <v>948</v>
      </c>
      <c r="D88" s="367"/>
      <c r="E88" s="367"/>
      <c r="F88" s="357" t="str">
        <f>IF(C86="ここに","",VLOOKUP(C86,'[1]登録ナンバー'!$F$4:$I$484,3,0))</f>
        <v>村田八日市</v>
      </c>
      <c r="G88" s="357"/>
      <c r="H88" s="357"/>
      <c r="I88" s="357"/>
      <c r="J88" s="357"/>
      <c r="K88" s="345"/>
      <c r="L88" s="357"/>
      <c r="M88" s="357"/>
      <c r="N88" s="357"/>
      <c r="O88" s="357"/>
      <c r="P88" s="357"/>
      <c r="Q88" s="357"/>
      <c r="R88" s="355"/>
      <c r="S88" s="605"/>
      <c r="T88" s="606"/>
      <c r="U88" s="606"/>
      <c r="V88" s="606"/>
      <c r="W88" s="606"/>
      <c r="X88" s="606"/>
      <c r="Y88" s="606"/>
      <c r="Z88" s="606"/>
      <c r="AA88" s="404"/>
      <c r="AB88" s="405"/>
      <c r="AC88" s="405"/>
      <c r="AD88" s="405"/>
      <c r="AE88" s="407"/>
      <c r="AF88" s="407"/>
      <c r="AG88" s="407"/>
      <c r="AH88" s="641"/>
      <c r="AI88" s="529">
        <f>IF(OR(COUNTIF(AJ82:AL92,2)=3,COUNTIF(AJ82:AL92,1)=3),(K89+AA89)/(K89+AA89+O86+AE86),"")</f>
      </c>
      <c r="AJ88" s="357"/>
      <c r="AK88" s="357"/>
      <c r="AL88" s="357"/>
      <c r="AM88" s="501">
        <f>IF(AI88&lt;&gt;"",RANK(AI88,AI84:AI92),RANK(AJ86,AJ82:AL92))</f>
        <v>1</v>
      </c>
      <c r="AN88" s="501"/>
      <c r="AO88" s="501"/>
      <c r="AP88" s="502"/>
      <c r="AQ88" s="178"/>
      <c r="AR88" s="13"/>
      <c r="AS88" s="356" t="s">
        <v>948</v>
      </c>
      <c r="AT88" s="367"/>
      <c r="AU88" s="367"/>
      <c r="AV88" s="367" t="s">
        <v>822</v>
      </c>
      <c r="AW88" s="367"/>
      <c r="AX88" s="367"/>
      <c r="AY88" s="367"/>
      <c r="AZ88" s="367"/>
      <c r="BA88" s="363"/>
      <c r="BB88" s="367"/>
      <c r="BC88" s="367"/>
      <c r="BD88" s="367"/>
      <c r="BE88" s="367"/>
      <c r="BF88" s="367"/>
      <c r="BG88" s="367"/>
      <c r="BH88" s="368"/>
      <c r="BI88" s="541"/>
      <c r="BJ88" s="542"/>
      <c r="BK88" s="542"/>
      <c r="BL88" s="542"/>
      <c r="BM88" s="542"/>
      <c r="BN88" s="542"/>
      <c r="BO88" s="542"/>
      <c r="BP88" s="542"/>
      <c r="BQ88" s="561"/>
      <c r="BR88" s="562"/>
      <c r="BS88" s="562"/>
      <c r="BT88" s="562"/>
      <c r="BU88" s="626"/>
      <c r="BV88" s="626"/>
      <c r="BW88" s="626"/>
      <c r="BX88" s="627"/>
      <c r="BY88" s="512" t="s">
        <v>149</v>
      </c>
      <c r="BZ88" s="367"/>
      <c r="CA88" s="367"/>
      <c r="CB88" s="367"/>
      <c r="CC88" s="520" t="s">
        <v>133</v>
      </c>
      <c r="CD88" s="520"/>
      <c r="CE88" s="520"/>
      <c r="CF88" s="521"/>
    </row>
    <row r="89" spans="1:84" ht="4.5" customHeight="1" hidden="1">
      <c r="A89" s="13"/>
      <c r="B89" s="13"/>
      <c r="C89" s="356"/>
      <c r="D89" s="367"/>
      <c r="E89" s="367"/>
      <c r="F89" s="202"/>
      <c r="G89" s="202"/>
      <c r="H89" s="202"/>
      <c r="I89" s="202"/>
      <c r="J89" s="202"/>
      <c r="K89" s="220" t="str">
        <f>IF(K86="⑦","7",IF(K86="⑥","6",K86))</f>
        <v>⑤</v>
      </c>
      <c r="L89" s="180"/>
      <c r="M89" s="180"/>
      <c r="N89" s="180"/>
      <c r="O89" s="180"/>
      <c r="P89" s="180"/>
      <c r="Q89" s="180"/>
      <c r="R89" s="237"/>
      <c r="S89" s="608"/>
      <c r="T89" s="609"/>
      <c r="U89" s="609"/>
      <c r="V89" s="609"/>
      <c r="W89" s="609"/>
      <c r="X89" s="609"/>
      <c r="Y89" s="609"/>
      <c r="Z89" s="609"/>
      <c r="AA89" s="220" t="str">
        <f>IF(AA86="⑦","7",IF(AA86="⑥","6",AA86))</f>
        <v>⑤</v>
      </c>
      <c r="AB89" s="221"/>
      <c r="AC89" s="221"/>
      <c r="AD89" s="221"/>
      <c r="AE89" s="221"/>
      <c r="AF89" s="221"/>
      <c r="AG89" s="221"/>
      <c r="AH89" s="222"/>
      <c r="AI89" s="530"/>
      <c r="AJ89" s="361"/>
      <c r="AK89" s="361"/>
      <c r="AL89" s="361"/>
      <c r="AM89" s="503"/>
      <c r="AN89" s="503"/>
      <c r="AO89" s="503"/>
      <c r="AP89" s="504"/>
      <c r="AQ89" s="178"/>
      <c r="AR89" s="13"/>
      <c r="AS89" s="356"/>
      <c r="AT89" s="367"/>
      <c r="AU89" s="367"/>
      <c r="AV89" s="2"/>
      <c r="AW89" s="2"/>
      <c r="AX89" s="2"/>
      <c r="AY89" s="2"/>
      <c r="AZ89" s="2"/>
      <c r="BA89" s="19" t="str">
        <f>IF(BA86="⑦","7",IF(BA86="⑥","6",BA86))</f>
        <v>⑤</v>
      </c>
      <c r="BB89" s="10"/>
      <c r="BC89" s="10"/>
      <c r="BD89" s="10"/>
      <c r="BE89" s="10"/>
      <c r="BF89" s="10"/>
      <c r="BG89" s="10"/>
      <c r="BH89" s="22"/>
      <c r="BI89" s="544"/>
      <c r="BJ89" s="545"/>
      <c r="BK89" s="545"/>
      <c r="BL89" s="545"/>
      <c r="BM89" s="545"/>
      <c r="BN89" s="545"/>
      <c r="BO89" s="545"/>
      <c r="BP89" s="545"/>
      <c r="BQ89" s="19">
        <f>IF(BQ86="⑦","7",IF(BQ86="⑥","6",BQ86))</f>
        <v>2</v>
      </c>
      <c r="BR89" s="20"/>
      <c r="BS89" s="20"/>
      <c r="BT89" s="20"/>
      <c r="BU89" s="20"/>
      <c r="BV89" s="20"/>
      <c r="BW89" s="20"/>
      <c r="BX89" s="21"/>
      <c r="BY89" s="513"/>
      <c r="BZ89" s="364"/>
      <c r="CA89" s="364"/>
      <c r="CB89" s="364"/>
      <c r="CC89" s="600"/>
      <c r="CD89" s="600"/>
      <c r="CE89" s="600"/>
      <c r="CF89" s="601"/>
    </row>
    <row r="90" spans="1:84" ht="7.5" customHeight="1">
      <c r="A90" s="13"/>
      <c r="B90" s="534">
        <f>AM92</f>
        <v>3</v>
      </c>
      <c r="C90" s="455"/>
      <c r="D90" s="365"/>
      <c r="E90" s="365"/>
      <c r="F90" s="365" t="s">
        <v>1814</v>
      </c>
      <c r="G90" s="365"/>
      <c r="H90" s="365"/>
      <c r="I90" s="365"/>
      <c r="J90" s="365"/>
      <c r="K90" s="359">
        <f>IF(S82="","",IF(AND(AE82=6,AA82&lt;&gt;"⑦"),"⑥",IF(AE82=7,"⑦",AE82)))</f>
        <v>4</v>
      </c>
      <c r="L90" s="365"/>
      <c r="M90" s="365"/>
      <c r="N90" s="365" t="s">
        <v>947</v>
      </c>
      <c r="O90" s="365">
        <v>5</v>
      </c>
      <c r="P90" s="365"/>
      <c r="Q90" s="365"/>
      <c r="R90" s="366"/>
      <c r="S90" s="359">
        <f>IF(S82="","",IF(AND(AE86=6,AA86&lt;&gt;"⑦"),"⑥",IF(AE86=7,"⑦",AE86)))</f>
        <v>0</v>
      </c>
      <c r="T90" s="365"/>
      <c r="U90" s="365"/>
      <c r="V90" s="365" t="s">
        <v>947</v>
      </c>
      <c r="W90" s="365">
        <v>5</v>
      </c>
      <c r="X90" s="365"/>
      <c r="Y90" s="365"/>
      <c r="Z90" s="366"/>
      <c r="AA90" s="617"/>
      <c r="AB90" s="618"/>
      <c r="AC90" s="618"/>
      <c r="AD90" s="618"/>
      <c r="AE90" s="618"/>
      <c r="AF90" s="618"/>
      <c r="AG90" s="514"/>
      <c r="AH90" s="640"/>
      <c r="AI90" s="510">
        <f>IF(COUNTIF(AJ82:AL96,1)=2,"直接対決","")</f>
      </c>
      <c r="AJ90" s="526">
        <f>COUNTIF(K90:AH91,"⑤")</f>
        <v>0</v>
      </c>
      <c r="AK90" s="526"/>
      <c r="AL90" s="526"/>
      <c r="AM90" s="522">
        <f>IF(S82="","",2-AJ90)</f>
        <v>2</v>
      </c>
      <c r="AN90" s="522"/>
      <c r="AO90" s="522"/>
      <c r="AP90" s="523"/>
      <c r="AQ90" s="177"/>
      <c r="AR90" s="534" t="str">
        <f>CC92</f>
        <v>1位</v>
      </c>
      <c r="AS90" s="455" t="s">
        <v>106</v>
      </c>
      <c r="AT90" s="365"/>
      <c r="AU90" s="365"/>
      <c r="AV90" s="353" t="str">
        <f>IF(AS90="ここに","",VLOOKUP(AS90,'登録ナンバー'!$F$1:$I$600,2,0))</f>
        <v>八木篤司</v>
      </c>
      <c r="AW90" s="353"/>
      <c r="AX90" s="353"/>
      <c r="AY90" s="353"/>
      <c r="AZ90" s="353"/>
      <c r="BA90" s="344">
        <v>3</v>
      </c>
      <c r="BB90" s="353"/>
      <c r="BC90" s="353"/>
      <c r="BD90" s="353" t="s">
        <v>947</v>
      </c>
      <c r="BE90" s="353">
        <v>5</v>
      </c>
      <c r="BF90" s="353"/>
      <c r="BG90" s="353"/>
      <c r="BH90" s="354"/>
      <c r="BI90" s="344" t="s">
        <v>2</v>
      </c>
      <c r="BJ90" s="353"/>
      <c r="BK90" s="353"/>
      <c r="BL90" s="353" t="s">
        <v>947</v>
      </c>
      <c r="BM90" s="353">
        <v>2</v>
      </c>
      <c r="BN90" s="353"/>
      <c r="BO90" s="353"/>
      <c r="BP90" s="354"/>
      <c r="BQ90" s="336"/>
      <c r="BR90" s="337"/>
      <c r="BS90" s="337"/>
      <c r="BT90" s="337"/>
      <c r="BU90" s="337"/>
      <c r="BV90" s="337"/>
      <c r="BW90" s="327"/>
      <c r="BX90" s="328"/>
      <c r="BY90" s="419">
        <f>IF(COUNTIF(BZ82:CB171,1)=2,"直接対決","")</f>
      </c>
      <c r="BZ90" s="505">
        <v>1</v>
      </c>
      <c r="CA90" s="505"/>
      <c r="CB90" s="505"/>
      <c r="CC90" s="516">
        <f>IF(BI82="","",2-BZ90)</f>
        <v>1</v>
      </c>
      <c r="CD90" s="516"/>
      <c r="CE90" s="516"/>
      <c r="CF90" s="517"/>
    </row>
    <row r="91" spans="1:84" ht="7.5" customHeight="1">
      <c r="A91" s="13"/>
      <c r="B91" s="534"/>
      <c r="C91" s="356"/>
      <c r="D91" s="367"/>
      <c r="E91" s="367"/>
      <c r="F91" s="367"/>
      <c r="G91" s="367"/>
      <c r="H91" s="367"/>
      <c r="I91" s="367"/>
      <c r="J91" s="367"/>
      <c r="K91" s="363"/>
      <c r="L91" s="367"/>
      <c r="M91" s="367"/>
      <c r="N91" s="367"/>
      <c r="O91" s="367"/>
      <c r="P91" s="367"/>
      <c r="Q91" s="367"/>
      <c r="R91" s="368"/>
      <c r="S91" s="363"/>
      <c r="T91" s="367"/>
      <c r="U91" s="367"/>
      <c r="V91" s="367"/>
      <c r="W91" s="367"/>
      <c r="X91" s="367"/>
      <c r="Y91" s="367"/>
      <c r="Z91" s="368"/>
      <c r="AA91" s="620"/>
      <c r="AB91" s="514"/>
      <c r="AC91" s="514"/>
      <c r="AD91" s="514"/>
      <c r="AE91" s="514"/>
      <c r="AF91" s="514"/>
      <c r="AG91" s="514"/>
      <c r="AH91" s="640"/>
      <c r="AI91" s="511"/>
      <c r="AJ91" s="527"/>
      <c r="AK91" s="527"/>
      <c r="AL91" s="527"/>
      <c r="AM91" s="524"/>
      <c r="AN91" s="524"/>
      <c r="AO91" s="524"/>
      <c r="AP91" s="525"/>
      <c r="AQ91" s="177"/>
      <c r="AR91" s="534"/>
      <c r="AS91" s="356"/>
      <c r="AT91" s="367"/>
      <c r="AU91" s="367"/>
      <c r="AV91" s="357"/>
      <c r="AW91" s="357"/>
      <c r="AX91" s="357"/>
      <c r="AY91" s="357"/>
      <c r="AZ91" s="357"/>
      <c r="BA91" s="345"/>
      <c r="BB91" s="357"/>
      <c r="BC91" s="357"/>
      <c r="BD91" s="357"/>
      <c r="BE91" s="357"/>
      <c r="BF91" s="357"/>
      <c r="BG91" s="357"/>
      <c r="BH91" s="355"/>
      <c r="BI91" s="345"/>
      <c r="BJ91" s="357"/>
      <c r="BK91" s="357"/>
      <c r="BL91" s="357"/>
      <c r="BM91" s="357"/>
      <c r="BN91" s="357"/>
      <c r="BO91" s="357"/>
      <c r="BP91" s="355"/>
      <c r="BQ91" s="326"/>
      <c r="BR91" s="327"/>
      <c r="BS91" s="327"/>
      <c r="BT91" s="327"/>
      <c r="BU91" s="327"/>
      <c r="BV91" s="327"/>
      <c r="BW91" s="327"/>
      <c r="BX91" s="328"/>
      <c r="BY91" s="420"/>
      <c r="BZ91" s="506"/>
      <c r="CA91" s="506"/>
      <c r="CB91" s="506"/>
      <c r="CC91" s="518"/>
      <c r="CD91" s="518"/>
      <c r="CE91" s="518"/>
      <c r="CF91" s="519"/>
    </row>
    <row r="92" spans="1:84" ht="12" customHeight="1" thickBot="1">
      <c r="A92" s="13"/>
      <c r="B92" s="13"/>
      <c r="C92" s="356" t="s">
        <v>948</v>
      </c>
      <c r="D92" s="367"/>
      <c r="E92" s="367"/>
      <c r="F92" s="367" t="s">
        <v>1735</v>
      </c>
      <c r="G92" s="367"/>
      <c r="H92" s="367"/>
      <c r="I92" s="367"/>
      <c r="J92" s="367"/>
      <c r="K92" s="363"/>
      <c r="L92" s="367"/>
      <c r="M92" s="367"/>
      <c r="N92" s="367"/>
      <c r="O92" s="364"/>
      <c r="P92" s="364"/>
      <c r="Q92" s="364"/>
      <c r="R92" s="358"/>
      <c r="S92" s="363"/>
      <c r="T92" s="367"/>
      <c r="U92" s="367"/>
      <c r="V92" s="367"/>
      <c r="W92" s="367"/>
      <c r="X92" s="367"/>
      <c r="Y92" s="367"/>
      <c r="Z92" s="368"/>
      <c r="AA92" s="620"/>
      <c r="AB92" s="514"/>
      <c r="AC92" s="514"/>
      <c r="AD92" s="514"/>
      <c r="AE92" s="514"/>
      <c r="AF92" s="514"/>
      <c r="AG92" s="514"/>
      <c r="AH92" s="640"/>
      <c r="AI92" s="512">
        <f>IF(OR(COUNTIF(AJ82:AL92,2)=3,COUNTIF(AJ82:AL92,1)=3),(S93+K93)/(K93+W90+O90+S93),"")</f>
      </c>
      <c r="AJ92" s="509"/>
      <c r="AK92" s="509"/>
      <c r="AL92" s="509"/>
      <c r="AM92" s="520">
        <f>IF(AI92&lt;&gt;"",RANK(AI92,AI84:AI92),RANK(AJ90,AJ82:AL92))</f>
        <v>3</v>
      </c>
      <c r="AN92" s="520"/>
      <c r="AO92" s="520"/>
      <c r="AP92" s="521"/>
      <c r="AQ92" s="178"/>
      <c r="AR92" s="13"/>
      <c r="AS92" s="356" t="s">
        <v>948</v>
      </c>
      <c r="AT92" s="367"/>
      <c r="AU92" s="367"/>
      <c r="AV92" s="357" t="str">
        <f>IF(AS90="ここに","",VLOOKUP(AS90,'[1]登録ナンバー'!$F$4:$I$484,3,0))</f>
        <v>ぼんズ</v>
      </c>
      <c r="AW92" s="357"/>
      <c r="AX92" s="357"/>
      <c r="AY92" s="357"/>
      <c r="AZ92" s="357"/>
      <c r="BA92" s="345"/>
      <c r="BB92" s="357"/>
      <c r="BC92" s="357"/>
      <c r="BD92" s="357"/>
      <c r="BE92" s="361"/>
      <c r="BF92" s="361"/>
      <c r="BG92" s="361"/>
      <c r="BH92" s="362"/>
      <c r="BI92" s="345"/>
      <c r="BJ92" s="357"/>
      <c r="BK92" s="357"/>
      <c r="BL92" s="357"/>
      <c r="BM92" s="357"/>
      <c r="BN92" s="357"/>
      <c r="BO92" s="357"/>
      <c r="BP92" s="355"/>
      <c r="BQ92" s="326"/>
      <c r="BR92" s="327"/>
      <c r="BS92" s="327"/>
      <c r="BT92" s="327"/>
      <c r="BU92" s="327"/>
      <c r="BV92" s="327"/>
      <c r="BW92" s="327"/>
      <c r="BX92" s="328"/>
      <c r="BY92" s="529">
        <v>0.533</v>
      </c>
      <c r="BZ92" s="507"/>
      <c r="CA92" s="507"/>
      <c r="CB92" s="507"/>
      <c r="CC92" s="501" t="s">
        <v>148</v>
      </c>
      <c r="CD92" s="501"/>
      <c r="CE92" s="501"/>
      <c r="CF92" s="502"/>
    </row>
    <row r="93" spans="2:84" ht="3.75" customHeight="1" hidden="1">
      <c r="B93" s="13"/>
      <c r="C93" s="356"/>
      <c r="D93" s="367"/>
      <c r="E93" s="367"/>
      <c r="F93" s="2"/>
      <c r="G93" s="2"/>
      <c r="H93" s="2"/>
      <c r="I93" s="2"/>
      <c r="J93" s="2"/>
      <c r="K93" s="33">
        <f>IF(K90="⑦","7",IF(K90="⑥","6",K90))</f>
        <v>4</v>
      </c>
      <c r="R93" s="17"/>
      <c r="S93" s="33">
        <f>IF(S90="⑦","7",IF(S90="⑥","6",S90))</f>
        <v>0</v>
      </c>
      <c r="AA93" s="620"/>
      <c r="AB93" s="514"/>
      <c r="AC93" s="514"/>
      <c r="AD93" s="514"/>
      <c r="AE93" s="514"/>
      <c r="AF93" s="514"/>
      <c r="AG93" s="514"/>
      <c r="AH93" s="640"/>
      <c r="AI93" s="512"/>
      <c r="AJ93" s="509"/>
      <c r="AK93" s="509"/>
      <c r="AL93" s="509"/>
      <c r="AM93" s="520"/>
      <c r="AN93" s="520"/>
      <c r="AO93" s="520"/>
      <c r="AP93" s="521"/>
      <c r="AQ93" s="49"/>
      <c r="AR93" s="13"/>
      <c r="AS93" s="356"/>
      <c r="AT93" s="367"/>
      <c r="AU93" s="367"/>
      <c r="AV93" s="202"/>
      <c r="AW93" s="202"/>
      <c r="AX93" s="202"/>
      <c r="AY93" s="202"/>
      <c r="AZ93" s="202"/>
      <c r="BA93" s="219">
        <f>IF(BA90="⑦","7",IF(BA90="⑥","6",BA90))</f>
        <v>3</v>
      </c>
      <c r="BB93" s="44"/>
      <c r="BC93" s="44"/>
      <c r="BD93" s="44"/>
      <c r="BE93" s="44"/>
      <c r="BF93" s="44"/>
      <c r="BG93" s="44"/>
      <c r="BH93" s="181"/>
      <c r="BI93" s="219" t="str">
        <f>IF(BI90="⑦","7",IF(BI90="⑥","6",BI90))</f>
        <v>⑤</v>
      </c>
      <c r="BJ93" s="44"/>
      <c r="BK93" s="44"/>
      <c r="BL93" s="44"/>
      <c r="BM93" s="44"/>
      <c r="BN93" s="44"/>
      <c r="BO93" s="44"/>
      <c r="BP93" s="44"/>
      <c r="BQ93" s="326"/>
      <c r="BR93" s="327"/>
      <c r="BS93" s="327"/>
      <c r="BT93" s="327"/>
      <c r="BU93" s="327"/>
      <c r="BV93" s="327"/>
      <c r="BW93" s="327"/>
      <c r="BX93" s="328"/>
      <c r="BY93" s="529"/>
      <c r="BZ93" s="507"/>
      <c r="CA93" s="507"/>
      <c r="CB93" s="507"/>
      <c r="CC93" s="501"/>
      <c r="CD93" s="501"/>
      <c r="CE93" s="501"/>
      <c r="CF93" s="502"/>
    </row>
    <row r="94" spans="2:84" ht="7.5" customHeight="1">
      <c r="B94" s="32"/>
      <c r="C94" s="438" t="s">
        <v>1846</v>
      </c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38"/>
      <c r="Y94" s="438"/>
      <c r="Z94" s="438"/>
      <c r="AA94" s="438"/>
      <c r="AB94" s="438"/>
      <c r="AC94" s="438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"/>
      <c r="AQ94" s="2"/>
      <c r="AS94" s="437" t="s">
        <v>1849</v>
      </c>
      <c r="AT94" s="438"/>
      <c r="AU94" s="438"/>
      <c r="AV94" s="438"/>
      <c r="AW94" s="438"/>
      <c r="AX94" s="438"/>
      <c r="AY94" s="438"/>
      <c r="AZ94" s="438"/>
      <c r="BA94" s="438"/>
      <c r="BB94" s="438"/>
      <c r="BC94" s="438"/>
      <c r="BD94" s="438"/>
      <c r="BE94" s="438"/>
      <c r="BF94" s="438"/>
      <c r="BG94" s="438"/>
      <c r="BH94" s="438"/>
      <c r="BI94" s="438"/>
      <c r="BJ94" s="438"/>
      <c r="BK94" s="438"/>
      <c r="BL94" s="438"/>
      <c r="BM94" s="438"/>
      <c r="BN94" s="438"/>
      <c r="BO94" s="438"/>
      <c r="BP94" s="438"/>
      <c r="BQ94" s="438"/>
      <c r="BR94" s="438"/>
      <c r="BS94" s="438"/>
      <c r="BT94" s="438"/>
      <c r="BU94" s="438"/>
      <c r="BV94" s="438"/>
      <c r="BW94" s="438"/>
      <c r="BX94" s="438"/>
      <c r="BY94" s="438"/>
      <c r="BZ94" s="438"/>
      <c r="CA94" s="438"/>
      <c r="CB94" s="438"/>
      <c r="CC94" s="438"/>
      <c r="CD94" s="438"/>
      <c r="CE94" s="32"/>
      <c r="CF94" s="51"/>
    </row>
    <row r="95" spans="3:84" ht="7.5" customHeight="1" thickBot="1">
      <c r="C95" s="556"/>
      <c r="D95" s="556"/>
      <c r="E95" s="556"/>
      <c r="F95" s="556"/>
      <c r="G95" s="556"/>
      <c r="H95" s="556"/>
      <c r="I95" s="556"/>
      <c r="J95" s="556"/>
      <c r="K95" s="556"/>
      <c r="L95" s="556"/>
      <c r="M95" s="556"/>
      <c r="N95" s="556"/>
      <c r="O95" s="556"/>
      <c r="P95" s="556"/>
      <c r="Q95" s="556"/>
      <c r="R95" s="556"/>
      <c r="S95" s="556"/>
      <c r="T95" s="556"/>
      <c r="U95" s="556"/>
      <c r="V95" s="556"/>
      <c r="W95" s="556"/>
      <c r="X95" s="556"/>
      <c r="Y95" s="556"/>
      <c r="Z95" s="556"/>
      <c r="AA95" s="556"/>
      <c r="AB95" s="556"/>
      <c r="AC95" s="556"/>
      <c r="AD95" s="556"/>
      <c r="AE95" s="556"/>
      <c r="AF95" s="556"/>
      <c r="AG95" s="556"/>
      <c r="AH95" s="556"/>
      <c r="AI95" s="556"/>
      <c r="AJ95" s="556"/>
      <c r="AK95" s="556"/>
      <c r="AL95" s="556"/>
      <c r="AM95" s="556"/>
      <c r="AN95" s="556"/>
      <c r="AO95" s="556"/>
      <c r="AP95" s="43"/>
      <c r="AQ95" s="2"/>
      <c r="AS95" s="667"/>
      <c r="AT95" s="556"/>
      <c r="AU95" s="556"/>
      <c r="AV95" s="556"/>
      <c r="AW95" s="556"/>
      <c r="AX95" s="556"/>
      <c r="AY95" s="556"/>
      <c r="AZ95" s="556"/>
      <c r="BA95" s="556"/>
      <c r="BB95" s="556"/>
      <c r="BC95" s="556"/>
      <c r="BD95" s="556"/>
      <c r="BE95" s="556"/>
      <c r="BF95" s="556"/>
      <c r="BG95" s="556"/>
      <c r="BH95" s="556"/>
      <c r="BI95" s="556"/>
      <c r="BJ95" s="556"/>
      <c r="BK95" s="556"/>
      <c r="BL95" s="556"/>
      <c r="BM95" s="556"/>
      <c r="BN95" s="556"/>
      <c r="BO95" s="556"/>
      <c r="BP95" s="556"/>
      <c r="BQ95" s="556"/>
      <c r="BR95" s="556"/>
      <c r="BS95" s="556"/>
      <c r="BT95" s="556"/>
      <c r="BU95" s="556"/>
      <c r="BV95" s="556"/>
      <c r="BW95" s="556"/>
      <c r="BX95" s="556"/>
      <c r="BY95" s="556"/>
      <c r="BZ95" s="556"/>
      <c r="CA95" s="556"/>
      <c r="CB95" s="556"/>
      <c r="CC95" s="556"/>
      <c r="CD95" s="556"/>
      <c r="CE95" s="6"/>
      <c r="CF95" s="36"/>
    </row>
    <row r="96" spans="1:84" ht="7.5" customHeight="1">
      <c r="A96" s="13"/>
      <c r="B96" s="13"/>
      <c r="C96" s="356" t="s">
        <v>107</v>
      </c>
      <c r="D96" s="367"/>
      <c r="E96" s="367"/>
      <c r="F96" s="367"/>
      <c r="G96" s="367"/>
      <c r="H96" s="367"/>
      <c r="I96" s="367"/>
      <c r="J96" s="367"/>
      <c r="K96" s="440" t="str">
        <f>F100</f>
        <v>金谷太郎</v>
      </c>
      <c r="L96" s="438"/>
      <c r="M96" s="438"/>
      <c r="N96" s="438"/>
      <c r="O96" s="438"/>
      <c r="P96" s="438"/>
      <c r="Q96" s="438"/>
      <c r="R96" s="439"/>
      <c r="S96" s="363" t="str">
        <f>F104</f>
        <v>鈴木悠太</v>
      </c>
      <c r="T96" s="367"/>
      <c r="U96" s="367"/>
      <c r="V96" s="367"/>
      <c r="W96" s="367"/>
      <c r="X96" s="367"/>
      <c r="Y96" s="367"/>
      <c r="Z96" s="367"/>
      <c r="AA96" s="440" t="str">
        <f>F108</f>
        <v>山田洋平</v>
      </c>
      <c r="AB96" s="438"/>
      <c r="AC96" s="438"/>
      <c r="AD96" s="438"/>
      <c r="AE96" s="438"/>
      <c r="AF96" s="438"/>
      <c r="AG96" s="438"/>
      <c r="AH96" s="563"/>
      <c r="AI96" s="347">
        <f>IF(AI102&lt;&gt;"","取得","")</f>
      </c>
      <c r="AJ96" s="32"/>
      <c r="AK96" s="438" t="s">
        <v>944</v>
      </c>
      <c r="AL96" s="438"/>
      <c r="AM96" s="438"/>
      <c r="AN96" s="438"/>
      <c r="AO96" s="438"/>
      <c r="AP96" s="438"/>
      <c r="AQ96" s="52"/>
      <c r="AR96" s="13"/>
      <c r="AS96" s="356" t="s">
        <v>108</v>
      </c>
      <c r="AT96" s="367"/>
      <c r="AU96" s="367"/>
      <c r="AV96" s="367"/>
      <c r="AW96" s="367"/>
      <c r="AX96" s="367"/>
      <c r="AY96" s="367"/>
      <c r="AZ96" s="367"/>
      <c r="BA96" s="440" t="str">
        <f>AV100</f>
        <v>土田哲也</v>
      </c>
      <c r="BB96" s="438"/>
      <c r="BC96" s="438"/>
      <c r="BD96" s="438"/>
      <c r="BE96" s="438"/>
      <c r="BF96" s="438"/>
      <c r="BG96" s="438"/>
      <c r="BH96" s="439"/>
      <c r="BI96" s="363" t="str">
        <f>AV104</f>
        <v>北野照幸</v>
      </c>
      <c r="BJ96" s="367"/>
      <c r="BK96" s="367"/>
      <c r="BL96" s="367"/>
      <c r="BM96" s="367"/>
      <c r="BN96" s="367"/>
      <c r="BO96" s="367"/>
      <c r="BP96" s="367"/>
      <c r="BQ96" s="440" t="str">
        <f>AV108</f>
        <v>鈴木正樹</v>
      </c>
      <c r="BR96" s="438"/>
      <c r="BS96" s="438"/>
      <c r="BT96" s="438"/>
      <c r="BU96" s="438"/>
      <c r="BV96" s="438"/>
      <c r="BW96" s="438"/>
      <c r="BX96" s="563"/>
      <c r="BY96" s="347">
        <f>IF(BY102&lt;&gt;"","取得","")</f>
      </c>
      <c r="BZ96" s="32"/>
      <c r="CA96" s="438" t="s">
        <v>944</v>
      </c>
      <c r="CB96" s="438"/>
      <c r="CC96" s="438"/>
      <c r="CD96" s="438"/>
      <c r="CE96" s="438"/>
      <c r="CF96" s="474"/>
    </row>
    <row r="97" spans="1:84" ht="7.5" customHeight="1">
      <c r="A97" s="13"/>
      <c r="C97" s="356"/>
      <c r="D97" s="367"/>
      <c r="E97" s="367"/>
      <c r="F97" s="367"/>
      <c r="G97" s="367"/>
      <c r="H97" s="367"/>
      <c r="I97" s="367"/>
      <c r="J97" s="367"/>
      <c r="K97" s="363"/>
      <c r="L97" s="367"/>
      <c r="M97" s="367"/>
      <c r="N97" s="367"/>
      <c r="O97" s="367"/>
      <c r="P97" s="367"/>
      <c r="Q97" s="367"/>
      <c r="R97" s="368"/>
      <c r="S97" s="363"/>
      <c r="T97" s="367"/>
      <c r="U97" s="367"/>
      <c r="V97" s="367"/>
      <c r="W97" s="367"/>
      <c r="X97" s="367"/>
      <c r="Y97" s="367"/>
      <c r="Z97" s="367"/>
      <c r="AA97" s="363"/>
      <c r="AB97" s="367"/>
      <c r="AC97" s="367"/>
      <c r="AD97" s="367"/>
      <c r="AE97" s="367"/>
      <c r="AF97" s="367"/>
      <c r="AG97" s="367"/>
      <c r="AH97" s="441"/>
      <c r="AI97" s="348"/>
      <c r="AK97" s="367"/>
      <c r="AL97" s="367"/>
      <c r="AM97" s="367"/>
      <c r="AN97" s="367"/>
      <c r="AO97" s="367"/>
      <c r="AP97" s="367"/>
      <c r="AQ97" s="52"/>
      <c r="AS97" s="356"/>
      <c r="AT97" s="367"/>
      <c r="AU97" s="367"/>
      <c r="AV97" s="367"/>
      <c r="AW97" s="367"/>
      <c r="AX97" s="367"/>
      <c r="AY97" s="367"/>
      <c r="AZ97" s="367"/>
      <c r="BA97" s="363"/>
      <c r="BB97" s="367"/>
      <c r="BC97" s="367"/>
      <c r="BD97" s="367"/>
      <c r="BE97" s="367"/>
      <c r="BF97" s="367"/>
      <c r="BG97" s="367"/>
      <c r="BH97" s="368"/>
      <c r="BI97" s="363"/>
      <c r="BJ97" s="367"/>
      <c r="BK97" s="367"/>
      <c r="BL97" s="367"/>
      <c r="BM97" s="367"/>
      <c r="BN97" s="367"/>
      <c r="BO97" s="367"/>
      <c r="BP97" s="367"/>
      <c r="BQ97" s="363"/>
      <c r="BR97" s="367"/>
      <c r="BS97" s="367"/>
      <c r="BT97" s="367"/>
      <c r="BU97" s="367"/>
      <c r="BV97" s="367"/>
      <c r="BW97" s="367"/>
      <c r="BX97" s="441"/>
      <c r="BY97" s="348"/>
      <c r="CA97" s="367"/>
      <c r="CB97" s="367"/>
      <c r="CC97" s="367"/>
      <c r="CD97" s="367"/>
      <c r="CE97" s="367"/>
      <c r="CF97" s="475"/>
    </row>
    <row r="98" spans="1:84" ht="7.5" customHeight="1">
      <c r="A98" s="13"/>
      <c r="C98" s="356"/>
      <c r="D98" s="367"/>
      <c r="E98" s="367"/>
      <c r="F98" s="367"/>
      <c r="G98" s="367"/>
      <c r="H98" s="367"/>
      <c r="I98" s="367"/>
      <c r="J98" s="367"/>
      <c r="K98" s="363" t="str">
        <f>F102</f>
        <v>ぼんズ</v>
      </c>
      <c r="L98" s="367"/>
      <c r="M98" s="367"/>
      <c r="N98" s="367"/>
      <c r="O98" s="367"/>
      <c r="P98" s="367"/>
      <c r="Q98" s="367"/>
      <c r="R98" s="368"/>
      <c r="S98" s="363" t="str">
        <f>F106</f>
        <v>TCワンダー</v>
      </c>
      <c r="T98" s="367"/>
      <c r="U98" s="367"/>
      <c r="V98" s="367"/>
      <c r="W98" s="367"/>
      <c r="X98" s="367"/>
      <c r="Y98" s="367"/>
      <c r="Z98" s="367"/>
      <c r="AA98" s="363" t="str">
        <f>F110</f>
        <v>一般</v>
      </c>
      <c r="AB98" s="367"/>
      <c r="AC98" s="367"/>
      <c r="AD98" s="367"/>
      <c r="AE98" s="367"/>
      <c r="AF98" s="367"/>
      <c r="AG98" s="367"/>
      <c r="AH98" s="368"/>
      <c r="AI98" s="348">
        <f>IF(AI102&lt;&gt;"","ゲーム率","")</f>
      </c>
      <c r="AJ98" s="367"/>
      <c r="AK98" s="367" t="s">
        <v>945</v>
      </c>
      <c r="AL98" s="367"/>
      <c r="AM98" s="367"/>
      <c r="AN98" s="367"/>
      <c r="AO98" s="367"/>
      <c r="AP98" s="367"/>
      <c r="AQ98" s="52"/>
      <c r="AS98" s="356"/>
      <c r="AT98" s="367"/>
      <c r="AU98" s="367"/>
      <c r="AV98" s="367"/>
      <c r="AW98" s="367"/>
      <c r="AX98" s="367"/>
      <c r="AY98" s="367"/>
      <c r="AZ98" s="367"/>
      <c r="BA98" s="363" t="str">
        <f>AV102</f>
        <v>ぼんズ</v>
      </c>
      <c r="BB98" s="367"/>
      <c r="BC98" s="367"/>
      <c r="BD98" s="367"/>
      <c r="BE98" s="367"/>
      <c r="BF98" s="367"/>
      <c r="BG98" s="367"/>
      <c r="BH98" s="368"/>
      <c r="BI98" s="363" t="str">
        <f>AV106</f>
        <v>東近江グリフィンズ</v>
      </c>
      <c r="BJ98" s="367"/>
      <c r="BK98" s="367"/>
      <c r="BL98" s="367"/>
      <c r="BM98" s="367"/>
      <c r="BN98" s="367"/>
      <c r="BO98" s="367"/>
      <c r="BP98" s="367"/>
      <c r="BQ98" s="363" t="str">
        <f>AV110</f>
        <v>TCワンダー</v>
      </c>
      <c r="BR98" s="367"/>
      <c r="BS98" s="367"/>
      <c r="BT98" s="367"/>
      <c r="BU98" s="367"/>
      <c r="BV98" s="367"/>
      <c r="BW98" s="367"/>
      <c r="BX98" s="368"/>
      <c r="BY98" s="348">
        <f>IF(BY102&lt;&gt;"","ゲーム率","")</f>
      </c>
      <c r="BZ98" s="367"/>
      <c r="CA98" s="367" t="s">
        <v>945</v>
      </c>
      <c r="CB98" s="367"/>
      <c r="CC98" s="367"/>
      <c r="CD98" s="367"/>
      <c r="CE98" s="367"/>
      <c r="CF98" s="475"/>
    </row>
    <row r="99" spans="1:84" ht="7.5" customHeight="1">
      <c r="A99" s="13"/>
      <c r="C99" s="360"/>
      <c r="D99" s="364"/>
      <c r="E99" s="364"/>
      <c r="F99" s="364"/>
      <c r="G99" s="364"/>
      <c r="H99" s="364"/>
      <c r="I99" s="364"/>
      <c r="J99" s="364"/>
      <c r="K99" s="352"/>
      <c r="L99" s="364"/>
      <c r="M99" s="364"/>
      <c r="N99" s="364"/>
      <c r="O99" s="364"/>
      <c r="P99" s="364"/>
      <c r="Q99" s="364"/>
      <c r="R99" s="358"/>
      <c r="S99" s="352"/>
      <c r="T99" s="364"/>
      <c r="U99" s="364"/>
      <c r="V99" s="364"/>
      <c r="W99" s="364"/>
      <c r="X99" s="364"/>
      <c r="Y99" s="364"/>
      <c r="Z99" s="364"/>
      <c r="AA99" s="352"/>
      <c r="AB99" s="364"/>
      <c r="AC99" s="364"/>
      <c r="AD99" s="364"/>
      <c r="AE99" s="364"/>
      <c r="AF99" s="364"/>
      <c r="AG99" s="364"/>
      <c r="AH99" s="358"/>
      <c r="AI99" s="341"/>
      <c r="AJ99" s="364"/>
      <c r="AK99" s="364"/>
      <c r="AL99" s="364"/>
      <c r="AM99" s="364"/>
      <c r="AN99" s="364"/>
      <c r="AO99" s="364"/>
      <c r="AP99" s="364"/>
      <c r="AQ99" s="52"/>
      <c r="AS99" s="360"/>
      <c r="AT99" s="364"/>
      <c r="AU99" s="364"/>
      <c r="AV99" s="364"/>
      <c r="AW99" s="364"/>
      <c r="AX99" s="364"/>
      <c r="AY99" s="364"/>
      <c r="AZ99" s="364"/>
      <c r="BA99" s="352"/>
      <c r="BB99" s="364"/>
      <c r="BC99" s="364"/>
      <c r="BD99" s="364"/>
      <c r="BE99" s="364"/>
      <c r="BF99" s="364"/>
      <c r="BG99" s="364"/>
      <c r="BH99" s="358"/>
      <c r="BI99" s="352"/>
      <c r="BJ99" s="364"/>
      <c r="BK99" s="364"/>
      <c r="BL99" s="364"/>
      <c r="BM99" s="364"/>
      <c r="BN99" s="364"/>
      <c r="BO99" s="364"/>
      <c r="BP99" s="364"/>
      <c r="BQ99" s="352"/>
      <c r="BR99" s="364"/>
      <c r="BS99" s="364"/>
      <c r="BT99" s="364"/>
      <c r="BU99" s="364"/>
      <c r="BV99" s="364"/>
      <c r="BW99" s="364"/>
      <c r="BX99" s="358"/>
      <c r="BY99" s="341"/>
      <c r="BZ99" s="364"/>
      <c r="CA99" s="364"/>
      <c r="CB99" s="364"/>
      <c r="CC99" s="364"/>
      <c r="CD99" s="364"/>
      <c r="CE99" s="364"/>
      <c r="CF99" s="489"/>
    </row>
    <row r="100" spans="1:84" s="2" customFormat="1" ht="7.5" customHeight="1">
      <c r="A100" s="48"/>
      <c r="B100" s="534">
        <f>AM102</f>
        <v>1</v>
      </c>
      <c r="C100" s="455" t="s">
        <v>109</v>
      </c>
      <c r="D100" s="365"/>
      <c r="E100" s="365"/>
      <c r="F100" s="353" t="str">
        <f>IF(C100="ここに","",VLOOKUP(C100,'登録ナンバー'!$F$1:$I$600,2,0))</f>
        <v>金谷太郎</v>
      </c>
      <c r="G100" s="353"/>
      <c r="H100" s="353"/>
      <c r="I100" s="353"/>
      <c r="J100" s="353"/>
      <c r="K100" s="630">
        <f>IF(S100="","丸付き数字は試合順番","")</f>
      </c>
      <c r="L100" s="631"/>
      <c r="M100" s="631"/>
      <c r="N100" s="631"/>
      <c r="O100" s="631"/>
      <c r="P100" s="631"/>
      <c r="Q100" s="631"/>
      <c r="R100" s="632"/>
      <c r="S100" s="402" t="s">
        <v>2</v>
      </c>
      <c r="T100" s="403"/>
      <c r="U100" s="403"/>
      <c r="V100" s="403" t="s">
        <v>947</v>
      </c>
      <c r="W100" s="403">
        <v>0</v>
      </c>
      <c r="X100" s="403"/>
      <c r="Y100" s="403"/>
      <c r="Z100" s="611"/>
      <c r="AA100" s="402" t="s">
        <v>2</v>
      </c>
      <c r="AB100" s="403"/>
      <c r="AC100" s="403"/>
      <c r="AD100" s="403" t="s">
        <v>947</v>
      </c>
      <c r="AE100" s="403">
        <v>0</v>
      </c>
      <c r="AF100" s="403"/>
      <c r="AG100" s="403"/>
      <c r="AH100" s="611"/>
      <c r="AI100" s="419">
        <f>IF(COUNTIF(AJ100:AL110,1)=2,"直接対決","")</f>
      </c>
      <c r="AJ100" s="505">
        <f>COUNTIF(K100:AH101,"⑤")</f>
        <v>2</v>
      </c>
      <c r="AK100" s="505"/>
      <c r="AL100" s="505"/>
      <c r="AM100" s="516">
        <f>IF(S100="","",2-AJ100)</f>
        <v>0</v>
      </c>
      <c r="AN100" s="516"/>
      <c r="AO100" s="516"/>
      <c r="AP100" s="517"/>
      <c r="AQ100" s="177"/>
      <c r="AR100" s="534" t="e">
        <f>#REF!</f>
        <v>#REF!</v>
      </c>
      <c r="AS100" s="455" t="s">
        <v>110</v>
      </c>
      <c r="AT100" s="365"/>
      <c r="AU100" s="365"/>
      <c r="AV100" s="353" t="str">
        <f>IF(AS100="ここに","",VLOOKUP(AS100,'登録ナンバー'!$F$1:$I$600,2,0))</f>
        <v>土田哲也</v>
      </c>
      <c r="AW100" s="353"/>
      <c r="AX100" s="353"/>
      <c r="AY100" s="353"/>
      <c r="AZ100" s="353"/>
      <c r="BA100" s="630">
        <f>IF(BI100="","丸付き数字は試合順番","")</f>
      </c>
      <c r="BB100" s="631"/>
      <c r="BC100" s="631"/>
      <c r="BD100" s="631"/>
      <c r="BE100" s="631"/>
      <c r="BF100" s="631"/>
      <c r="BG100" s="631"/>
      <c r="BH100" s="632"/>
      <c r="BI100" s="402" t="s">
        <v>2</v>
      </c>
      <c r="BJ100" s="403"/>
      <c r="BK100" s="403"/>
      <c r="BL100" s="403" t="s">
        <v>947</v>
      </c>
      <c r="BM100" s="403">
        <v>0</v>
      </c>
      <c r="BN100" s="403"/>
      <c r="BO100" s="403"/>
      <c r="BP100" s="611"/>
      <c r="BQ100" s="402" t="s">
        <v>2</v>
      </c>
      <c r="BR100" s="403"/>
      <c r="BS100" s="403"/>
      <c r="BT100" s="403" t="s">
        <v>947</v>
      </c>
      <c r="BU100" s="403">
        <v>0</v>
      </c>
      <c r="BV100" s="403"/>
      <c r="BW100" s="403"/>
      <c r="BX100" s="611"/>
      <c r="BY100" s="419">
        <f>IF(COUNTIF(BZ100:CB110,1)=2,"直接対決","")</f>
      </c>
      <c r="BZ100" s="505">
        <v>2</v>
      </c>
      <c r="CA100" s="505"/>
      <c r="CB100" s="505"/>
      <c r="CC100" s="516">
        <f>IF(BI100="","",2-BZ100)</f>
        <v>0</v>
      </c>
      <c r="CD100" s="516"/>
      <c r="CE100" s="516"/>
      <c r="CF100" s="517"/>
    </row>
    <row r="101" spans="1:84" s="2" customFormat="1" ht="7.5" customHeight="1">
      <c r="A101" s="48"/>
      <c r="B101" s="534"/>
      <c r="C101" s="356"/>
      <c r="D101" s="367"/>
      <c r="E101" s="367"/>
      <c r="F101" s="357"/>
      <c r="G101" s="357"/>
      <c r="H101" s="357"/>
      <c r="I101" s="357"/>
      <c r="J101" s="357"/>
      <c r="K101" s="633"/>
      <c r="L101" s="634"/>
      <c r="M101" s="634"/>
      <c r="N101" s="634"/>
      <c r="O101" s="634"/>
      <c r="P101" s="634"/>
      <c r="Q101" s="634"/>
      <c r="R101" s="635"/>
      <c r="S101" s="404"/>
      <c r="T101" s="405"/>
      <c r="U101" s="405"/>
      <c r="V101" s="405"/>
      <c r="W101" s="405"/>
      <c r="X101" s="405"/>
      <c r="Y101" s="405"/>
      <c r="Z101" s="612"/>
      <c r="AA101" s="404"/>
      <c r="AB101" s="405"/>
      <c r="AC101" s="405"/>
      <c r="AD101" s="405"/>
      <c r="AE101" s="405"/>
      <c r="AF101" s="405"/>
      <c r="AG101" s="405"/>
      <c r="AH101" s="612"/>
      <c r="AI101" s="420"/>
      <c r="AJ101" s="506"/>
      <c r="AK101" s="506"/>
      <c r="AL101" s="506"/>
      <c r="AM101" s="518"/>
      <c r="AN101" s="518"/>
      <c r="AO101" s="518"/>
      <c r="AP101" s="519"/>
      <c r="AQ101" s="177"/>
      <c r="AR101" s="534"/>
      <c r="AS101" s="356"/>
      <c r="AT101" s="367"/>
      <c r="AU101" s="367"/>
      <c r="AV101" s="357"/>
      <c r="AW101" s="357"/>
      <c r="AX101" s="357"/>
      <c r="AY101" s="357"/>
      <c r="AZ101" s="357"/>
      <c r="BA101" s="633"/>
      <c r="BB101" s="634"/>
      <c r="BC101" s="634"/>
      <c r="BD101" s="634"/>
      <c r="BE101" s="634"/>
      <c r="BF101" s="634"/>
      <c r="BG101" s="634"/>
      <c r="BH101" s="635"/>
      <c r="BI101" s="404"/>
      <c r="BJ101" s="405"/>
      <c r="BK101" s="405"/>
      <c r="BL101" s="405"/>
      <c r="BM101" s="405"/>
      <c r="BN101" s="405"/>
      <c r="BO101" s="405"/>
      <c r="BP101" s="612"/>
      <c r="BQ101" s="404"/>
      <c r="BR101" s="405"/>
      <c r="BS101" s="405"/>
      <c r="BT101" s="405"/>
      <c r="BU101" s="405"/>
      <c r="BV101" s="405"/>
      <c r="BW101" s="405"/>
      <c r="BX101" s="612"/>
      <c r="BY101" s="420"/>
      <c r="BZ101" s="506"/>
      <c r="CA101" s="506"/>
      <c r="CB101" s="506"/>
      <c r="CC101" s="518"/>
      <c r="CD101" s="518"/>
      <c r="CE101" s="518"/>
      <c r="CF101" s="519"/>
    </row>
    <row r="102" spans="1:84" ht="15" customHeight="1">
      <c r="A102" s="13"/>
      <c r="C102" s="356" t="s">
        <v>948</v>
      </c>
      <c r="D102" s="367"/>
      <c r="E102" s="367"/>
      <c r="F102" s="357" t="str">
        <f>IF(C100="ここに","",VLOOKUP(C100,'[1]登録ナンバー'!$F$4:$I$484,3,0))</f>
        <v>ぼんズ</v>
      </c>
      <c r="G102" s="357"/>
      <c r="H102" s="357"/>
      <c r="I102" s="357"/>
      <c r="J102" s="357"/>
      <c r="K102" s="633"/>
      <c r="L102" s="634"/>
      <c r="M102" s="634"/>
      <c r="N102" s="634"/>
      <c r="O102" s="634"/>
      <c r="P102" s="634"/>
      <c r="Q102" s="634"/>
      <c r="R102" s="635"/>
      <c r="S102" s="404"/>
      <c r="T102" s="405"/>
      <c r="U102" s="405"/>
      <c r="V102" s="405"/>
      <c r="W102" s="405"/>
      <c r="X102" s="405"/>
      <c r="Y102" s="405"/>
      <c r="Z102" s="612"/>
      <c r="AA102" s="404"/>
      <c r="AB102" s="405"/>
      <c r="AC102" s="405"/>
      <c r="AD102" s="405"/>
      <c r="AE102" s="405"/>
      <c r="AF102" s="405"/>
      <c r="AG102" s="405"/>
      <c r="AH102" s="612"/>
      <c r="AI102" s="529">
        <f>IF(OR(COUNTIF(AJ100:AL110,2)=3,COUNTIF(AJ100:AL110,1)=3),(S103+AA103)/(S103+AA103+W100+AE100),"")</f>
      </c>
      <c r="AJ102" s="507"/>
      <c r="AK102" s="507"/>
      <c r="AL102" s="507"/>
      <c r="AM102" s="501">
        <f>IF(AI102&lt;&gt;"",RANK(AI102,AI102:AI110),RANK(AJ100,AJ100:AL110))</f>
        <v>1</v>
      </c>
      <c r="AN102" s="501"/>
      <c r="AO102" s="501"/>
      <c r="AP102" s="502"/>
      <c r="AQ102" s="288"/>
      <c r="AR102" s="289"/>
      <c r="AS102" s="694" t="s">
        <v>948</v>
      </c>
      <c r="AT102" s="695"/>
      <c r="AU102" s="695"/>
      <c r="AV102" s="357" t="str">
        <f>IF(AS100="ここに","",VLOOKUP(AS100,'[1]登録ナンバー'!$F$4:$I$484,3,0))</f>
        <v>ぼんズ</v>
      </c>
      <c r="AW102" s="357"/>
      <c r="AX102" s="357"/>
      <c r="AY102" s="357"/>
      <c r="AZ102" s="357"/>
      <c r="BA102" s="633"/>
      <c r="BB102" s="634"/>
      <c r="BC102" s="634"/>
      <c r="BD102" s="634"/>
      <c r="BE102" s="634"/>
      <c r="BF102" s="634"/>
      <c r="BG102" s="634"/>
      <c r="BH102" s="635"/>
      <c r="BI102" s="404"/>
      <c r="BJ102" s="405"/>
      <c r="BK102" s="405"/>
      <c r="BL102" s="405"/>
      <c r="BM102" s="405"/>
      <c r="BN102" s="405"/>
      <c r="BO102" s="405"/>
      <c r="BP102" s="612"/>
      <c r="BQ102" s="404"/>
      <c r="BR102" s="405"/>
      <c r="BS102" s="405"/>
      <c r="BT102" s="405"/>
      <c r="BU102" s="405"/>
      <c r="BV102" s="405"/>
      <c r="BW102" s="405"/>
      <c r="BX102" s="612"/>
      <c r="BY102" s="529">
        <f>IF(OR(COUNTIF(BZ100:CB110,2)=3,COUNTIF(BZ100:CB110,1)=3),(BI103+BQ103)/(BI103+BQ103+BM100+BU100),"")</f>
      </c>
      <c r="BZ102" s="507"/>
      <c r="CA102" s="507"/>
      <c r="CB102" s="507"/>
      <c r="CC102" s="501">
        <f>IF(BY102&lt;&gt;"",RANK(BY102,BY102:BY110),RANK(BZ100,BZ100:CB110))</f>
        <v>1</v>
      </c>
      <c r="CD102" s="501"/>
      <c r="CE102" s="501"/>
      <c r="CF102" s="502"/>
    </row>
    <row r="103" spans="1:84" ht="4.5" customHeight="1" hidden="1">
      <c r="A103" s="13"/>
      <c r="C103" s="694"/>
      <c r="D103" s="695"/>
      <c r="E103" s="695"/>
      <c r="F103" s="202"/>
      <c r="G103" s="202"/>
      <c r="H103" s="202"/>
      <c r="I103" s="202"/>
      <c r="J103" s="202"/>
      <c r="K103" s="636"/>
      <c r="L103" s="637"/>
      <c r="M103" s="637"/>
      <c r="N103" s="637"/>
      <c r="O103" s="637"/>
      <c r="P103" s="637"/>
      <c r="Q103" s="637"/>
      <c r="R103" s="638"/>
      <c r="S103" s="220" t="str">
        <f>IF(S100="⑦","7",IF(S100="⑥","6",S100))</f>
        <v>⑤</v>
      </c>
      <c r="T103" s="221"/>
      <c r="U103" s="221"/>
      <c r="V103" s="221"/>
      <c r="W103" s="221"/>
      <c r="X103" s="221"/>
      <c r="Y103" s="221"/>
      <c r="Z103" s="221"/>
      <c r="AA103" s="220" t="str">
        <f>IF(AA100="⑦","7",IF(AA100="⑥","6",AA100))</f>
        <v>⑤</v>
      </c>
      <c r="AB103" s="221"/>
      <c r="AC103" s="221"/>
      <c r="AD103" s="221"/>
      <c r="AE103" s="221"/>
      <c r="AF103" s="221"/>
      <c r="AG103" s="221"/>
      <c r="AH103" s="222"/>
      <c r="AI103" s="530"/>
      <c r="AJ103" s="508"/>
      <c r="AK103" s="508"/>
      <c r="AL103" s="508"/>
      <c r="AM103" s="503"/>
      <c r="AN103" s="503"/>
      <c r="AO103" s="503"/>
      <c r="AP103" s="504"/>
      <c r="AQ103" s="288"/>
      <c r="AR103" s="289"/>
      <c r="AS103" s="694"/>
      <c r="AT103" s="695"/>
      <c r="AU103" s="695"/>
      <c r="AV103" s="202"/>
      <c r="AW103" s="202"/>
      <c r="AX103" s="202"/>
      <c r="AY103" s="202"/>
      <c r="AZ103" s="202"/>
      <c r="BA103" s="636"/>
      <c r="BB103" s="637"/>
      <c r="BC103" s="637"/>
      <c r="BD103" s="637"/>
      <c r="BE103" s="637"/>
      <c r="BF103" s="637"/>
      <c r="BG103" s="637"/>
      <c r="BH103" s="638"/>
      <c r="BI103" s="220" t="str">
        <f>IF(BI100="⑦","7",IF(BI100="⑥","6",BI100))</f>
        <v>⑤</v>
      </c>
      <c r="BJ103" s="221"/>
      <c r="BK103" s="221"/>
      <c r="BL103" s="221"/>
      <c r="BM103" s="221"/>
      <c r="BN103" s="221"/>
      <c r="BO103" s="221"/>
      <c r="BP103" s="221"/>
      <c r="BQ103" s="220" t="str">
        <f>IF(BQ100="⑦","7",IF(BQ100="⑥","6",BQ100))</f>
        <v>⑤</v>
      </c>
      <c r="BR103" s="221"/>
      <c r="BS103" s="221"/>
      <c r="BT103" s="221"/>
      <c r="BU103" s="221"/>
      <c r="BV103" s="221"/>
      <c r="BW103" s="221"/>
      <c r="BX103" s="222"/>
      <c r="BY103" s="530"/>
      <c r="BZ103" s="508"/>
      <c r="CA103" s="508"/>
      <c r="CB103" s="508"/>
      <c r="CC103" s="503"/>
      <c r="CD103" s="503"/>
      <c r="CE103" s="503"/>
      <c r="CF103" s="504"/>
    </row>
    <row r="104" spans="1:84" ht="7.5" customHeight="1">
      <c r="A104" s="13"/>
      <c r="B104" s="534" t="str">
        <f>AM106</f>
        <v>3位</v>
      </c>
      <c r="C104" s="691" t="s">
        <v>111</v>
      </c>
      <c r="D104" s="692"/>
      <c r="E104" s="692"/>
      <c r="F104" s="692" t="str">
        <f>IF(C104="ここに","",VLOOKUP(C104,'登録ナンバー'!$F$1:$I$600,2,0))</f>
        <v>鈴木悠太</v>
      </c>
      <c r="G104" s="692"/>
      <c r="H104" s="692"/>
      <c r="I104" s="692"/>
      <c r="J104" s="692"/>
      <c r="K104" s="693">
        <f>IF(S100="","",IF(AND(W100=6,S100&lt;&gt;"⑦"),"⑥",IF(W100=7,"⑦",W100)))</f>
        <v>0</v>
      </c>
      <c r="L104" s="692"/>
      <c r="M104" s="692"/>
      <c r="N104" s="692" t="s">
        <v>947</v>
      </c>
      <c r="O104" s="692" t="str">
        <f>IF(S100="","",IF(S100="⑥",6,IF(S100="⑦",7,S100)))</f>
        <v>⑤</v>
      </c>
      <c r="P104" s="692"/>
      <c r="Q104" s="692"/>
      <c r="R104" s="698"/>
      <c r="S104" s="696"/>
      <c r="T104" s="697"/>
      <c r="U104" s="697"/>
      <c r="V104" s="697"/>
      <c r="W104" s="697"/>
      <c r="X104" s="697"/>
      <c r="Y104" s="697"/>
      <c r="Z104" s="697"/>
      <c r="AA104" s="699">
        <v>3</v>
      </c>
      <c r="AB104" s="687"/>
      <c r="AC104" s="687"/>
      <c r="AD104" s="687" t="s">
        <v>947</v>
      </c>
      <c r="AE104" s="687">
        <v>5</v>
      </c>
      <c r="AF104" s="687"/>
      <c r="AG104" s="687"/>
      <c r="AH104" s="688"/>
      <c r="AI104" s="689">
        <f>IF(COUNTIF(AJ100:AL110,1)=2,"直接対決","")</f>
      </c>
      <c r="AJ104" s="690">
        <v>0</v>
      </c>
      <c r="AK104" s="690"/>
      <c r="AL104" s="690"/>
      <c r="AM104" s="522">
        <f>IF(S100="","",2-AJ104)</f>
        <v>2</v>
      </c>
      <c r="AN104" s="522"/>
      <c r="AO104" s="522"/>
      <c r="AP104" s="523"/>
      <c r="AQ104" s="177"/>
      <c r="AR104" s="534" t="e">
        <f>#REF!</f>
        <v>#REF!</v>
      </c>
      <c r="AS104" s="455" t="s">
        <v>112</v>
      </c>
      <c r="AT104" s="365"/>
      <c r="AU104" s="365"/>
      <c r="AV104" s="389" t="str">
        <f>IF(AS104="ここに","",VLOOKUP(AS104,'登録ナンバー'!$F$1:$I$600,2,0))</f>
        <v>北野照幸</v>
      </c>
      <c r="AW104" s="389"/>
      <c r="AX104" s="389"/>
      <c r="AY104" s="389"/>
      <c r="AZ104" s="389"/>
      <c r="BA104" s="536">
        <f>IF(BI100="","",IF(AND(BM100=6,BI100&lt;&gt;"⑦"),"⑥",IF(BM100=7,"⑦",BM100)))</f>
        <v>0</v>
      </c>
      <c r="BB104" s="389"/>
      <c r="BC104" s="389"/>
      <c r="BD104" s="389" t="s">
        <v>947</v>
      </c>
      <c r="BE104" s="389">
        <v>5</v>
      </c>
      <c r="BF104" s="389"/>
      <c r="BG104" s="389"/>
      <c r="BH104" s="390"/>
      <c r="BI104" s="547"/>
      <c r="BJ104" s="548"/>
      <c r="BK104" s="548"/>
      <c r="BL104" s="548"/>
      <c r="BM104" s="548"/>
      <c r="BN104" s="548"/>
      <c r="BO104" s="548"/>
      <c r="BP104" s="548"/>
      <c r="BQ104" s="431" t="s">
        <v>2</v>
      </c>
      <c r="BR104" s="429"/>
      <c r="BS104" s="429"/>
      <c r="BT104" s="429" t="s">
        <v>947</v>
      </c>
      <c r="BU104" s="429">
        <v>0</v>
      </c>
      <c r="BV104" s="429"/>
      <c r="BW104" s="429"/>
      <c r="BX104" s="433"/>
      <c r="BY104" s="349">
        <f>IF(COUNTIF(BZ100:CB110,1)=2,"直接対決","")</f>
      </c>
      <c r="BZ104" s="486">
        <v>1</v>
      </c>
      <c r="CA104" s="486"/>
      <c r="CB104" s="486"/>
      <c r="CC104" s="464">
        <f>IF(BI100="","",2-BZ104)</f>
        <v>1</v>
      </c>
      <c r="CD104" s="464"/>
      <c r="CE104" s="464"/>
      <c r="CF104" s="465"/>
    </row>
    <row r="105" spans="1:84" ht="7.5" customHeight="1">
      <c r="A105" s="13"/>
      <c r="B105" s="534"/>
      <c r="C105" s="356"/>
      <c r="D105" s="367"/>
      <c r="E105" s="367"/>
      <c r="F105" s="367"/>
      <c r="G105" s="367"/>
      <c r="H105" s="367"/>
      <c r="I105" s="367"/>
      <c r="J105" s="367"/>
      <c r="K105" s="363"/>
      <c r="L105" s="367"/>
      <c r="M105" s="367"/>
      <c r="N105" s="367"/>
      <c r="O105" s="367"/>
      <c r="P105" s="367"/>
      <c r="Q105" s="367"/>
      <c r="R105" s="368"/>
      <c r="S105" s="541"/>
      <c r="T105" s="542"/>
      <c r="U105" s="542"/>
      <c r="V105" s="542"/>
      <c r="W105" s="542"/>
      <c r="X105" s="542"/>
      <c r="Y105" s="542"/>
      <c r="Z105" s="542"/>
      <c r="AA105" s="561"/>
      <c r="AB105" s="562"/>
      <c r="AC105" s="562"/>
      <c r="AD105" s="562"/>
      <c r="AE105" s="562"/>
      <c r="AF105" s="562"/>
      <c r="AG105" s="562"/>
      <c r="AH105" s="623"/>
      <c r="AI105" s="511"/>
      <c r="AJ105" s="527"/>
      <c r="AK105" s="527"/>
      <c r="AL105" s="527"/>
      <c r="AM105" s="524"/>
      <c r="AN105" s="524"/>
      <c r="AO105" s="524"/>
      <c r="AP105" s="525"/>
      <c r="AQ105" s="177"/>
      <c r="AR105" s="534"/>
      <c r="AS105" s="356"/>
      <c r="AT105" s="367"/>
      <c r="AU105" s="367"/>
      <c r="AV105" s="383"/>
      <c r="AW105" s="383"/>
      <c r="AX105" s="383"/>
      <c r="AY105" s="383"/>
      <c r="AZ105" s="383"/>
      <c r="BA105" s="537"/>
      <c r="BB105" s="383"/>
      <c r="BC105" s="383"/>
      <c r="BD105" s="383"/>
      <c r="BE105" s="383"/>
      <c r="BF105" s="383"/>
      <c r="BG105" s="383"/>
      <c r="BH105" s="384"/>
      <c r="BI105" s="550"/>
      <c r="BJ105" s="551"/>
      <c r="BK105" s="551"/>
      <c r="BL105" s="551"/>
      <c r="BM105" s="551"/>
      <c r="BN105" s="551"/>
      <c r="BO105" s="551"/>
      <c r="BP105" s="551"/>
      <c r="BQ105" s="432"/>
      <c r="BR105" s="430"/>
      <c r="BS105" s="430"/>
      <c r="BT105" s="430"/>
      <c r="BU105" s="430"/>
      <c r="BV105" s="430"/>
      <c r="BW105" s="430"/>
      <c r="BX105" s="434"/>
      <c r="BY105" s="350"/>
      <c r="BZ105" s="487"/>
      <c r="CA105" s="487"/>
      <c r="CB105" s="487"/>
      <c r="CC105" s="466"/>
      <c r="CD105" s="466"/>
      <c r="CE105" s="466"/>
      <c r="CF105" s="467"/>
    </row>
    <row r="106" spans="1:84" ht="15" customHeight="1">
      <c r="A106" s="13"/>
      <c r="B106" s="13"/>
      <c r="C106" s="356" t="s">
        <v>948</v>
      </c>
      <c r="D106" s="367"/>
      <c r="E106" s="367"/>
      <c r="F106" s="367" t="s">
        <v>113</v>
      </c>
      <c r="G106" s="367"/>
      <c r="H106" s="367"/>
      <c r="I106" s="367"/>
      <c r="J106" s="367"/>
      <c r="K106" s="363"/>
      <c r="L106" s="367"/>
      <c r="M106" s="367"/>
      <c r="N106" s="367"/>
      <c r="O106" s="367"/>
      <c r="P106" s="367"/>
      <c r="Q106" s="367"/>
      <c r="R106" s="368"/>
      <c r="S106" s="541"/>
      <c r="T106" s="542"/>
      <c r="U106" s="542"/>
      <c r="V106" s="542"/>
      <c r="W106" s="542"/>
      <c r="X106" s="542"/>
      <c r="Y106" s="542"/>
      <c r="Z106" s="542"/>
      <c r="AA106" s="561"/>
      <c r="AB106" s="562"/>
      <c r="AC106" s="562"/>
      <c r="AD106" s="562"/>
      <c r="AE106" s="626"/>
      <c r="AF106" s="626"/>
      <c r="AG106" s="626"/>
      <c r="AH106" s="627"/>
      <c r="AI106" s="512">
        <f>IF(OR(COUNTIF(AJ100:AL110,2)=3,COUNTIF(AJ100:AL110,1)=3),(K107+AA107)/(K107+AA107+O104+AE104),"")</f>
      </c>
      <c r="AJ106" s="367"/>
      <c r="AK106" s="367"/>
      <c r="AL106" s="367"/>
      <c r="AM106" s="520" t="s">
        <v>133</v>
      </c>
      <c r="AN106" s="520"/>
      <c r="AO106" s="520"/>
      <c r="AP106" s="521"/>
      <c r="AQ106" s="178"/>
      <c r="AR106" s="13"/>
      <c r="AS106" s="356" t="s">
        <v>948</v>
      </c>
      <c r="AT106" s="367"/>
      <c r="AU106" s="367"/>
      <c r="AV106" s="383" t="str">
        <f>IF(AS104="ここに","",VLOOKUP(AS104,'[1]登録ナンバー'!$F$4:$I$484,3,0))</f>
        <v>東近江グリフィンズ</v>
      </c>
      <c r="AW106" s="383"/>
      <c r="AX106" s="383"/>
      <c r="AY106" s="383"/>
      <c r="AZ106" s="383"/>
      <c r="BA106" s="537"/>
      <c r="BB106" s="383"/>
      <c r="BC106" s="383"/>
      <c r="BD106" s="383"/>
      <c r="BE106" s="383"/>
      <c r="BF106" s="383"/>
      <c r="BG106" s="383"/>
      <c r="BH106" s="384"/>
      <c r="BI106" s="550"/>
      <c r="BJ106" s="551"/>
      <c r="BK106" s="551"/>
      <c r="BL106" s="551"/>
      <c r="BM106" s="551"/>
      <c r="BN106" s="551"/>
      <c r="BO106" s="551"/>
      <c r="BP106" s="551"/>
      <c r="BQ106" s="432"/>
      <c r="BR106" s="430"/>
      <c r="BS106" s="430"/>
      <c r="BT106" s="430"/>
      <c r="BU106" s="648"/>
      <c r="BV106" s="648"/>
      <c r="BW106" s="648"/>
      <c r="BX106" s="649"/>
      <c r="BY106" s="351">
        <f>IF(OR(COUNTIF(BZ100:CB110,2)=3,COUNTIF(BZ100:CB110,1)=3),(BA107+BQ107)/(BA107+BQ107+BE104+BU104),"")</f>
      </c>
      <c r="BZ106" s="383"/>
      <c r="CA106" s="383"/>
      <c r="CB106" s="383"/>
      <c r="CC106" s="476" t="s">
        <v>134</v>
      </c>
      <c r="CD106" s="476"/>
      <c r="CE106" s="476"/>
      <c r="CF106" s="477"/>
    </row>
    <row r="107" spans="1:84" ht="3.75" customHeight="1" hidden="1">
      <c r="A107" s="13"/>
      <c r="B107" s="13"/>
      <c r="C107" s="356"/>
      <c r="D107" s="367"/>
      <c r="E107" s="367"/>
      <c r="F107" s="2"/>
      <c r="G107" s="2"/>
      <c r="H107" s="2"/>
      <c r="I107" s="2"/>
      <c r="J107" s="2"/>
      <c r="K107" s="19">
        <f>IF(K104="⑦","7",IF(K104="⑥","6",K104))</f>
        <v>0</v>
      </c>
      <c r="L107" s="10"/>
      <c r="M107" s="10"/>
      <c r="N107" s="10"/>
      <c r="O107" s="10"/>
      <c r="P107" s="10"/>
      <c r="Q107" s="10"/>
      <c r="R107" s="22"/>
      <c r="S107" s="544"/>
      <c r="T107" s="545"/>
      <c r="U107" s="545"/>
      <c r="V107" s="545"/>
      <c r="W107" s="545"/>
      <c r="X107" s="545"/>
      <c r="Y107" s="545"/>
      <c r="Z107" s="545"/>
      <c r="AA107" s="19">
        <f>IF(AA104="⑦","7",IF(AA104="⑥","6",AA104))</f>
        <v>3</v>
      </c>
      <c r="AB107" s="20"/>
      <c r="AC107" s="20"/>
      <c r="AD107" s="20"/>
      <c r="AE107" s="20"/>
      <c r="AF107" s="20"/>
      <c r="AG107" s="20"/>
      <c r="AH107" s="21"/>
      <c r="AI107" s="513"/>
      <c r="AJ107" s="364"/>
      <c r="AK107" s="364"/>
      <c r="AL107" s="364"/>
      <c r="AM107" s="600"/>
      <c r="AN107" s="600"/>
      <c r="AO107" s="600"/>
      <c r="AP107" s="601"/>
      <c r="AQ107" s="178"/>
      <c r="AR107" s="13"/>
      <c r="AS107" s="356"/>
      <c r="AT107" s="367"/>
      <c r="AU107" s="367"/>
      <c r="AV107" s="205"/>
      <c r="AW107" s="205"/>
      <c r="AX107" s="205"/>
      <c r="AY107" s="205"/>
      <c r="AZ107" s="205"/>
      <c r="BA107" s="224">
        <f>IF(BA104="⑦","7",IF(BA104="⑥","6",BA104))</f>
        <v>0</v>
      </c>
      <c r="BB107" s="283"/>
      <c r="BC107" s="283"/>
      <c r="BD107" s="283"/>
      <c r="BE107" s="283"/>
      <c r="BF107" s="283"/>
      <c r="BG107" s="283"/>
      <c r="BH107" s="284"/>
      <c r="BI107" s="553"/>
      <c r="BJ107" s="554"/>
      <c r="BK107" s="554"/>
      <c r="BL107" s="554"/>
      <c r="BM107" s="554"/>
      <c r="BN107" s="554"/>
      <c r="BO107" s="554"/>
      <c r="BP107" s="554"/>
      <c r="BQ107" s="224" t="str">
        <f>IF(BQ104="⑦","7",IF(BQ104="⑥","6",BQ104))</f>
        <v>⑤</v>
      </c>
      <c r="BR107" s="239"/>
      <c r="BS107" s="239"/>
      <c r="BT107" s="239"/>
      <c r="BU107" s="239"/>
      <c r="BV107" s="239"/>
      <c r="BW107" s="239"/>
      <c r="BX107" s="240"/>
      <c r="BY107" s="342"/>
      <c r="BZ107" s="535"/>
      <c r="CA107" s="535"/>
      <c r="CB107" s="535"/>
      <c r="CC107" s="478"/>
      <c r="CD107" s="478"/>
      <c r="CE107" s="478"/>
      <c r="CF107" s="479"/>
    </row>
    <row r="108" spans="1:84" ht="7.5" customHeight="1">
      <c r="A108" s="13"/>
      <c r="B108" s="534">
        <f>AM110</f>
        <v>2</v>
      </c>
      <c r="C108" s="455"/>
      <c r="D108" s="365"/>
      <c r="E108" s="365"/>
      <c r="F108" s="389" t="s">
        <v>1734</v>
      </c>
      <c r="G108" s="389"/>
      <c r="H108" s="389"/>
      <c r="I108" s="389"/>
      <c r="J108" s="389"/>
      <c r="K108" s="536">
        <v>0</v>
      </c>
      <c r="L108" s="389"/>
      <c r="M108" s="389"/>
      <c r="N108" s="389" t="s">
        <v>947</v>
      </c>
      <c r="O108" s="389">
        <v>5</v>
      </c>
      <c r="P108" s="389"/>
      <c r="Q108" s="389"/>
      <c r="R108" s="390"/>
      <c r="S108" s="536" t="s">
        <v>154</v>
      </c>
      <c r="T108" s="389"/>
      <c r="U108" s="389"/>
      <c r="V108" s="389" t="s">
        <v>947</v>
      </c>
      <c r="W108" s="389">
        <f>IF(S100="","",IF(AA104="⑥",6,IF(AA104="⑦",7,AA104)))</f>
        <v>3</v>
      </c>
      <c r="X108" s="389"/>
      <c r="Y108" s="389"/>
      <c r="Z108" s="390"/>
      <c r="AA108" s="536"/>
      <c r="AB108" s="389"/>
      <c r="AC108" s="389"/>
      <c r="AD108" s="389"/>
      <c r="AE108" s="389"/>
      <c r="AF108" s="389"/>
      <c r="AG108" s="389"/>
      <c r="AH108" s="205"/>
      <c r="AI108" s="349">
        <f>IF(COUNTIF(AJ100:AL140,1)=2,"直接対決","")</f>
      </c>
      <c r="AJ108" s="486">
        <f>COUNTIF(K108:AH109,"⑤")</f>
        <v>1</v>
      </c>
      <c r="AK108" s="486"/>
      <c r="AL108" s="486"/>
      <c r="AM108" s="464">
        <f>IF(S100="","",2-AJ108)</f>
        <v>1</v>
      </c>
      <c r="AN108" s="464"/>
      <c r="AO108" s="464"/>
      <c r="AP108" s="465"/>
      <c r="AQ108" s="177"/>
      <c r="AR108" s="534" t="e">
        <f>#REF!</f>
        <v>#REF!</v>
      </c>
      <c r="AS108" s="455" t="s">
        <v>1809</v>
      </c>
      <c r="AT108" s="365"/>
      <c r="AU108" s="365"/>
      <c r="AV108" s="365" t="str">
        <f>IF(AS108="ここに","",VLOOKUP(AS108,'登録ナンバー'!$F$1:$I$600,2,0))</f>
        <v>鈴木正樹</v>
      </c>
      <c r="AW108" s="365"/>
      <c r="AX108" s="365"/>
      <c r="AY108" s="365"/>
      <c r="AZ108" s="365"/>
      <c r="BA108" s="359">
        <f>IF(BI100="","",IF(AND(BU100=6,BQ100&lt;&gt;"⑦"),"⑥",IF(BU100=7,"⑦",BU100)))</f>
        <v>0</v>
      </c>
      <c r="BB108" s="365"/>
      <c r="BC108" s="365"/>
      <c r="BD108" s="365" t="s">
        <v>947</v>
      </c>
      <c r="BE108" s="365">
        <v>5</v>
      </c>
      <c r="BF108" s="365"/>
      <c r="BG108" s="365"/>
      <c r="BH108" s="366"/>
      <c r="BI108" s="359">
        <f>IF(BI100="","",IF(AND(BU104=6,BQ104&lt;&gt;"⑦"),"⑥",IF(BU104=7,"⑦",BU104)))</f>
        <v>0</v>
      </c>
      <c r="BJ108" s="365"/>
      <c r="BK108" s="365"/>
      <c r="BL108" s="365" t="s">
        <v>947</v>
      </c>
      <c r="BM108" s="365">
        <v>5</v>
      </c>
      <c r="BN108" s="365"/>
      <c r="BO108" s="365"/>
      <c r="BP108" s="366"/>
      <c r="BQ108" s="617"/>
      <c r="BR108" s="618"/>
      <c r="BS108" s="618"/>
      <c r="BT108" s="618"/>
      <c r="BU108" s="618"/>
      <c r="BV108" s="618"/>
      <c r="BW108" s="514"/>
      <c r="BX108" s="640"/>
      <c r="BY108" s="510">
        <f>IF(COUNTIF(BZ100:CB189,1)=2,"直接対決","")</f>
      </c>
      <c r="BZ108" s="526">
        <f>COUNTIF(BA108:BX109,"⑥")+COUNTIF(BA108:BX109,"⑦")</f>
        <v>0</v>
      </c>
      <c r="CA108" s="526"/>
      <c r="CB108" s="526"/>
      <c r="CC108" s="522">
        <f>IF(BI100="","",2-BZ108)</f>
        <v>2</v>
      </c>
      <c r="CD108" s="522"/>
      <c r="CE108" s="522"/>
      <c r="CF108" s="523"/>
    </row>
    <row r="109" spans="1:84" ht="7.5" customHeight="1">
      <c r="A109" s="13"/>
      <c r="B109" s="534"/>
      <c r="C109" s="356"/>
      <c r="D109" s="367"/>
      <c r="E109" s="367"/>
      <c r="F109" s="383"/>
      <c r="G109" s="383"/>
      <c r="H109" s="383"/>
      <c r="I109" s="383"/>
      <c r="J109" s="383"/>
      <c r="K109" s="537"/>
      <c r="L109" s="383"/>
      <c r="M109" s="383"/>
      <c r="N109" s="383"/>
      <c r="O109" s="383"/>
      <c r="P109" s="383"/>
      <c r="Q109" s="383"/>
      <c r="R109" s="384"/>
      <c r="S109" s="537"/>
      <c r="T109" s="383"/>
      <c r="U109" s="383"/>
      <c r="V109" s="383"/>
      <c r="W109" s="383"/>
      <c r="X109" s="383"/>
      <c r="Y109" s="383"/>
      <c r="Z109" s="384"/>
      <c r="AA109" s="537"/>
      <c r="AB109" s="383"/>
      <c r="AC109" s="383"/>
      <c r="AD109" s="383"/>
      <c r="AE109" s="383"/>
      <c r="AF109" s="383"/>
      <c r="AG109" s="383"/>
      <c r="AH109" s="205"/>
      <c r="AI109" s="350"/>
      <c r="AJ109" s="487"/>
      <c r="AK109" s="487"/>
      <c r="AL109" s="487"/>
      <c r="AM109" s="466"/>
      <c r="AN109" s="466"/>
      <c r="AO109" s="466"/>
      <c r="AP109" s="467"/>
      <c r="AQ109" s="177"/>
      <c r="AR109" s="534"/>
      <c r="AS109" s="356"/>
      <c r="AT109" s="367"/>
      <c r="AU109" s="367"/>
      <c r="AV109" s="367"/>
      <c r="AW109" s="367"/>
      <c r="AX109" s="367"/>
      <c r="AY109" s="367"/>
      <c r="AZ109" s="367"/>
      <c r="BA109" s="363"/>
      <c r="BB109" s="367"/>
      <c r="BC109" s="367"/>
      <c r="BD109" s="367"/>
      <c r="BE109" s="367"/>
      <c r="BF109" s="367"/>
      <c r="BG109" s="367"/>
      <c r="BH109" s="368"/>
      <c r="BI109" s="363"/>
      <c r="BJ109" s="367"/>
      <c r="BK109" s="367"/>
      <c r="BL109" s="367"/>
      <c r="BM109" s="367"/>
      <c r="BN109" s="367"/>
      <c r="BO109" s="367"/>
      <c r="BP109" s="368"/>
      <c r="BQ109" s="620"/>
      <c r="BR109" s="514"/>
      <c r="BS109" s="514"/>
      <c r="BT109" s="514"/>
      <c r="BU109" s="514"/>
      <c r="BV109" s="514"/>
      <c r="BW109" s="514"/>
      <c r="BX109" s="640"/>
      <c r="BY109" s="511"/>
      <c r="BZ109" s="527"/>
      <c r="CA109" s="527"/>
      <c r="CB109" s="527"/>
      <c r="CC109" s="524"/>
      <c r="CD109" s="524"/>
      <c r="CE109" s="524"/>
      <c r="CF109" s="525"/>
    </row>
    <row r="110" spans="1:84" ht="12.75" customHeight="1" thickBot="1">
      <c r="A110" s="13"/>
      <c r="B110" s="13"/>
      <c r="C110" s="2"/>
      <c r="D110" s="2"/>
      <c r="E110" s="2"/>
      <c r="F110" s="383" t="s">
        <v>822</v>
      </c>
      <c r="G110" s="383"/>
      <c r="H110" s="383"/>
      <c r="I110" s="383"/>
      <c r="J110" s="383"/>
      <c r="K110" s="537"/>
      <c r="L110" s="383"/>
      <c r="M110" s="383"/>
      <c r="N110" s="383"/>
      <c r="O110" s="535"/>
      <c r="P110" s="535"/>
      <c r="Q110" s="535"/>
      <c r="R110" s="558"/>
      <c r="S110" s="537"/>
      <c r="T110" s="383"/>
      <c r="U110" s="383"/>
      <c r="V110" s="383"/>
      <c r="W110" s="383"/>
      <c r="X110" s="383"/>
      <c r="Y110" s="383"/>
      <c r="Z110" s="384"/>
      <c r="AA110" s="537"/>
      <c r="AB110" s="383"/>
      <c r="AC110" s="383"/>
      <c r="AD110" s="383"/>
      <c r="AE110" s="383"/>
      <c r="AF110" s="383"/>
      <c r="AG110" s="383"/>
      <c r="AH110" s="205"/>
      <c r="AI110" s="223"/>
      <c r="AJ110" s="484"/>
      <c r="AK110" s="484"/>
      <c r="AL110" s="484"/>
      <c r="AM110" s="476">
        <f>IF(AI110&lt;&gt;"",RANK(AI110,AI102:AI110),RANK(AJ108,AJ100:AL110))</f>
        <v>2</v>
      </c>
      <c r="AN110" s="476"/>
      <c r="AO110" s="476"/>
      <c r="AP110" s="477"/>
      <c r="AQ110" s="178"/>
      <c r="AR110" s="13"/>
      <c r="AS110" s="356" t="s">
        <v>948</v>
      </c>
      <c r="AT110" s="367"/>
      <c r="AU110" s="367"/>
      <c r="AV110" s="367" t="s">
        <v>558</v>
      </c>
      <c r="AW110" s="367"/>
      <c r="AX110" s="367"/>
      <c r="AY110" s="367"/>
      <c r="AZ110" s="367"/>
      <c r="BA110" s="363"/>
      <c r="BB110" s="367"/>
      <c r="BC110" s="367"/>
      <c r="BD110" s="367"/>
      <c r="BE110" s="364"/>
      <c r="BF110" s="364"/>
      <c r="BG110" s="364"/>
      <c r="BH110" s="358"/>
      <c r="BI110" s="363"/>
      <c r="BJ110" s="367"/>
      <c r="BK110" s="367"/>
      <c r="BL110" s="367"/>
      <c r="BM110" s="367"/>
      <c r="BN110" s="367"/>
      <c r="BO110" s="367"/>
      <c r="BP110" s="368"/>
      <c r="BQ110" s="620"/>
      <c r="BR110" s="514"/>
      <c r="BS110" s="514"/>
      <c r="BT110" s="514"/>
      <c r="BU110" s="514"/>
      <c r="BV110" s="514"/>
      <c r="BW110" s="514"/>
      <c r="BX110" s="640"/>
      <c r="BY110" s="512">
        <f>IF(OR(COUNTIF(BZ100:CB110,2)=3,COUNTIF(BZ100:CB110,1)=3),(BI111+BA111)/(BA111+BM108+BE108+BI111),"")</f>
      </c>
      <c r="BZ110" s="509"/>
      <c r="CA110" s="509"/>
      <c r="CB110" s="509"/>
      <c r="CC110" s="520">
        <f>IF(BY110&lt;&gt;"",RANK(BY110,BY102:BY110),RANK(BZ108,BZ100:CB110))</f>
        <v>3</v>
      </c>
      <c r="CD110" s="520"/>
      <c r="CE110" s="520"/>
      <c r="CF110" s="521"/>
    </row>
    <row r="111" spans="2:84" ht="3" customHeight="1" hidden="1">
      <c r="B111" s="13"/>
      <c r="C111" s="356"/>
      <c r="D111" s="367"/>
      <c r="E111" s="367"/>
      <c r="F111" s="205"/>
      <c r="G111" s="205"/>
      <c r="H111" s="205"/>
      <c r="I111" s="205"/>
      <c r="J111" s="205"/>
      <c r="K111" s="238" t="e">
        <f>IF(#REF!="⑦","7",IF(#REF!="⑥","6",#REF!))</f>
        <v>#REF!</v>
      </c>
      <c r="L111" s="50"/>
      <c r="M111" s="50"/>
      <c r="N111" s="50"/>
      <c r="O111" s="50"/>
      <c r="P111" s="50"/>
      <c r="Q111" s="50"/>
      <c r="R111" s="226"/>
      <c r="S111" s="238" t="e">
        <f>IF(#REF!="⑦","7",IF(#REF!="⑥","6",#REF!))</f>
        <v>#REF!</v>
      </c>
      <c r="T111" s="50"/>
      <c r="U111" s="50"/>
      <c r="V111" s="50"/>
      <c r="W111" s="50"/>
      <c r="X111" s="50"/>
      <c r="Y111" s="50"/>
      <c r="Z111" s="50"/>
      <c r="AA111" s="581"/>
      <c r="AB111" s="582"/>
      <c r="AC111" s="582"/>
      <c r="AD111" s="582"/>
      <c r="AE111" s="582"/>
      <c r="AF111" s="582"/>
      <c r="AG111" s="582"/>
      <c r="AH111" s="659"/>
      <c r="AI111" s="223"/>
      <c r="AJ111" s="484"/>
      <c r="AK111" s="484"/>
      <c r="AL111" s="484"/>
      <c r="AM111" s="476"/>
      <c r="AN111" s="476"/>
      <c r="AO111" s="476"/>
      <c r="AP111" s="477"/>
      <c r="AQ111" s="49"/>
      <c r="AR111" s="13"/>
      <c r="AS111" s="356"/>
      <c r="AT111" s="367"/>
      <c r="AU111" s="367"/>
      <c r="AV111" s="2"/>
      <c r="AW111" s="2"/>
      <c r="AX111" s="2"/>
      <c r="AY111" s="2"/>
      <c r="AZ111" s="2"/>
      <c r="BA111" s="33">
        <f>IF(BA108="⑦","7",IF(BA108="⑥","6",BA108))</f>
        <v>0</v>
      </c>
      <c r="BH111" s="17"/>
      <c r="BI111" s="33">
        <f>IF(BI108="⑦","7",IF(BI108="⑥","6",BI108))</f>
        <v>0</v>
      </c>
      <c r="BQ111" s="620"/>
      <c r="BR111" s="514"/>
      <c r="BS111" s="514"/>
      <c r="BT111" s="514"/>
      <c r="BU111" s="514"/>
      <c r="BV111" s="514"/>
      <c r="BW111" s="514"/>
      <c r="BX111" s="640"/>
      <c r="BY111" s="512"/>
      <c r="BZ111" s="509"/>
      <c r="CA111" s="509"/>
      <c r="CB111" s="509"/>
      <c r="CC111" s="520"/>
      <c r="CD111" s="520"/>
      <c r="CE111" s="520"/>
      <c r="CF111" s="521"/>
    </row>
    <row r="112" spans="3:84" ht="3" customHeight="1">
      <c r="C112" s="14"/>
      <c r="D112" s="14"/>
      <c r="E112" s="14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32"/>
      <c r="AR112" s="32"/>
      <c r="AS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</row>
    <row r="113" spans="3:84" ht="12.75" customHeight="1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685" t="s">
        <v>1738</v>
      </c>
      <c r="AJ113" s="685"/>
      <c r="AK113" s="685"/>
      <c r="AL113" s="685"/>
      <c r="AM113" s="685"/>
      <c r="AN113" s="685"/>
      <c r="AO113" s="685"/>
      <c r="AP113" s="685"/>
      <c r="AQ113" s="685"/>
      <c r="AR113" s="685"/>
      <c r="AS113" s="685"/>
      <c r="AT113" s="685"/>
      <c r="AU113" s="685"/>
      <c r="AV113" s="685"/>
      <c r="AW113" s="685"/>
      <c r="AX113" s="685"/>
      <c r="AY113" s="685"/>
      <c r="AZ113" s="685"/>
      <c r="BA113" s="685"/>
      <c r="BB113" s="685"/>
      <c r="BC113" s="685"/>
      <c r="BD113" s="685"/>
      <c r="BY113" s="367" t="s">
        <v>1879</v>
      </c>
      <c r="BZ113" s="367"/>
      <c r="CA113" s="367"/>
      <c r="CB113" s="367"/>
      <c r="CC113" s="367"/>
      <c r="CD113" s="367"/>
      <c r="CE113" s="367"/>
      <c r="CF113" s="367"/>
    </row>
    <row r="114" spans="6:84" ht="6.75" customHeight="1" thickBot="1">
      <c r="F114" s="674" t="s">
        <v>161</v>
      </c>
      <c r="G114" s="674"/>
      <c r="H114" s="674"/>
      <c r="I114" s="674"/>
      <c r="J114" s="674"/>
      <c r="K114" s="674"/>
      <c r="L114" s="674"/>
      <c r="M114" s="67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I114" s="685"/>
      <c r="AJ114" s="685"/>
      <c r="AK114" s="685"/>
      <c r="AL114" s="685"/>
      <c r="AM114" s="685"/>
      <c r="AN114" s="685"/>
      <c r="AO114" s="685"/>
      <c r="AP114" s="685"/>
      <c r="AQ114" s="685"/>
      <c r="AR114" s="685"/>
      <c r="AS114" s="685"/>
      <c r="AT114" s="685"/>
      <c r="AU114" s="685"/>
      <c r="AV114" s="685"/>
      <c r="AW114" s="685"/>
      <c r="AX114" s="685"/>
      <c r="AY114" s="685"/>
      <c r="AZ114" s="685"/>
      <c r="BA114" s="685"/>
      <c r="BB114" s="685"/>
      <c r="BC114" s="685"/>
      <c r="BD114" s="685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Y114" s="702" t="s">
        <v>136</v>
      </c>
      <c r="BZ114" s="702"/>
      <c r="CA114" s="702"/>
      <c r="CB114" s="702"/>
      <c r="CC114" s="702"/>
      <c r="CD114" s="702"/>
      <c r="CE114" s="702"/>
      <c r="CF114" s="702"/>
    </row>
    <row r="115" spans="6:84" ht="6.75" customHeight="1" thickBot="1">
      <c r="F115" s="674"/>
      <c r="G115" s="674"/>
      <c r="H115" s="674"/>
      <c r="I115" s="674"/>
      <c r="J115" s="674"/>
      <c r="K115" s="674"/>
      <c r="L115" s="674"/>
      <c r="M115" s="674"/>
      <c r="AA115" s="291"/>
      <c r="AB115" s="8"/>
      <c r="AC115" s="8"/>
      <c r="AD115" s="8"/>
      <c r="AE115" s="8"/>
      <c r="AF115" s="8"/>
      <c r="AG115" s="8"/>
      <c r="AH115" s="8"/>
      <c r="AI115" s="685"/>
      <c r="AJ115" s="685"/>
      <c r="AK115" s="685"/>
      <c r="AL115" s="685"/>
      <c r="AM115" s="685"/>
      <c r="AN115" s="685"/>
      <c r="AO115" s="685"/>
      <c r="AP115" s="685"/>
      <c r="AQ115" s="685"/>
      <c r="AR115" s="685"/>
      <c r="AS115" s="685"/>
      <c r="AT115" s="685"/>
      <c r="AU115" s="685"/>
      <c r="AV115" s="685"/>
      <c r="AW115" s="685"/>
      <c r="AX115" s="685"/>
      <c r="AY115" s="685"/>
      <c r="AZ115" s="685"/>
      <c r="BA115" s="685"/>
      <c r="BB115" s="685"/>
      <c r="BC115" s="685"/>
      <c r="BD115" s="685"/>
      <c r="BE115" s="8"/>
      <c r="BF115" s="8"/>
      <c r="BG115" s="8"/>
      <c r="BH115" s="8"/>
      <c r="BI115" s="8"/>
      <c r="BJ115" s="8"/>
      <c r="BK115" s="8"/>
      <c r="BL115" s="294"/>
      <c r="BY115" s="702"/>
      <c r="BZ115" s="702"/>
      <c r="CA115" s="702"/>
      <c r="CB115" s="702"/>
      <c r="CC115" s="702"/>
      <c r="CD115" s="702"/>
      <c r="CE115" s="702"/>
      <c r="CF115" s="702"/>
    </row>
    <row r="116" spans="6:84" ht="6.75" customHeight="1">
      <c r="F116" s="643" t="s">
        <v>158</v>
      </c>
      <c r="G116" s="643"/>
      <c r="H116" s="643"/>
      <c r="I116" s="643"/>
      <c r="J116" s="643"/>
      <c r="K116" s="643"/>
      <c r="L116" s="643"/>
      <c r="M116" s="643"/>
      <c r="N116" s="10"/>
      <c r="O116" s="10"/>
      <c r="P116" s="10"/>
      <c r="Q116" s="10"/>
      <c r="R116" s="10"/>
      <c r="S116" s="10"/>
      <c r="T116" s="644" t="s">
        <v>119</v>
      </c>
      <c r="U116" s="367"/>
      <c r="V116" s="367"/>
      <c r="W116" s="367"/>
      <c r="X116" s="367"/>
      <c r="Z116" s="17"/>
      <c r="AA116" s="678" t="s">
        <v>162</v>
      </c>
      <c r="AB116" s="672"/>
      <c r="AC116" s="672"/>
      <c r="AD116" s="672"/>
      <c r="AE116" s="672"/>
      <c r="AH116" s="290"/>
      <c r="BD116" s="9"/>
      <c r="BE116" s="293"/>
      <c r="BF116" s="47"/>
      <c r="BG116" s="47"/>
      <c r="BH116" s="675" t="s">
        <v>162</v>
      </c>
      <c r="BI116" s="672"/>
      <c r="BJ116" s="672"/>
      <c r="BK116" s="672"/>
      <c r="BL116" s="684"/>
      <c r="BM116" s="669" t="s">
        <v>120</v>
      </c>
      <c r="BN116" s="644"/>
      <c r="BO116" s="644"/>
      <c r="BP116" s="644"/>
      <c r="BQ116" s="644"/>
      <c r="BR116" s="644"/>
      <c r="BS116" s="10"/>
      <c r="BT116" s="10"/>
      <c r="BU116" s="10"/>
      <c r="BV116" s="10"/>
      <c r="BY116" s="702" t="s">
        <v>1734</v>
      </c>
      <c r="BZ116" s="702"/>
      <c r="CA116" s="702"/>
      <c r="CB116" s="702"/>
      <c r="CC116" s="702"/>
      <c r="CD116" s="702"/>
      <c r="CE116" s="702"/>
      <c r="CF116" s="702"/>
    </row>
    <row r="117" spans="6:84" ht="6.75" customHeight="1" thickBot="1">
      <c r="F117" s="643"/>
      <c r="G117" s="643"/>
      <c r="H117" s="643"/>
      <c r="I117" s="643"/>
      <c r="J117" s="643"/>
      <c r="K117" s="643"/>
      <c r="L117" s="643"/>
      <c r="M117" s="643"/>
      <c r="S117" s="42"/>
      <c r="T117" s="646"/>
      <c r="U117" s="646"/>
      <c r="V117" s="646"/>
      <c r="W117" s="646"/>
      <c r="X117" s="646"/>
      <c r="Y117" s="8"/>
      <c r="Z117" s="23"/>
      <c r="AA117" s="363"/>
      <c r="AB117" s="367"/>
      <c r="AC117" s="367"/>
      <c r="AD117" s="367"/>
      <c r="AE117" s="367"/>
      <c r="AH117" s="9"/>
      <c r="AR117" s="2"/>
      <c r="AS117" s="2"/>
      <c r="AT117" s="2"/>
      <c r="BD117" s="9"/>
      <c r="BE117" s="24"/>
      <c r="BH117" s="367"/>
      <c r="BI117" s="367"/>
      <c r="BJ117" s="367"/>
      <c r="BK117" s="367"/>
      <c r="BL117" s="368"/>
      <c r="BM117" s="704"/>
      <c r="BN117" s="705"/>
      <c r="BO117" s="705"/>
      <c r="BP117" s="705"/>
      <c r="BQ117" s="705"/>
      <c r="BR117" s="706"/>
      <c r="BY117" s="702"/>
      <c r="BZ117" s="702"/>
      <c r="CA117" s="702"/>
      <c r="CB117" s="702"/>
      <c r="CC117" s="702"/>
      <c r="CD117" s="702"/>
      <c r="CE117" s="702"/>
      <c r="CF117" s="702"/>
    </row>
    <row r="118" spans="6:84" ht="6.75" customHeight="1" thickBot="1">
      <c r="F118" s="643" t="s">
        <v>151</v>
      </c>
      <c r="G118" s="643"/>
      <c r="H118" s="643"/>
      <c r="I118" s="643"/>
      <c r="J118" s="643"/>
      <c r="K118" s="643"/>
      <c r="L118" s="643"/>
      <c r="M118" s="643"/>
      <c r="N118" s="8"/>
      <c r="O118" s="8"/>
      <c r="P118" s="8"/>
      <c r="Q118" s="8"/>
      <c r="R118" s="8"/>
      <c r="S118" s="8"/>
      <c r="T118" s="24"/>
      <c r="AH118" s="9"/>
      <c r="AR118" s="2"/>
      <c r="AS118" s="2"/>
      <c r="AT118" s="2"/>
      <c r="BD118" s="9"/>
      <c r="BS118" s="291"/>
      <c r="BT118" s="8"/>
      <c r="BU118" s="8"/>
      <c r="BV118" s="8"/>
      <c r="BY118" s="702" t="s">
        <v>153</v>
      </c>
      <c r="BZ118" s="702"/>
      <c r="CA118" s="702"/>
      <c r="CB118" s="702"/>
      <c r="CC118" s="702"/>
      <c r="CD118" s="702"/>
      <c r="CE118" s="702"/>
      <c r="CF118" s="702"/>
    </row>
    <row r="119" spans="6:84" ht="6.75" customHeight="1" thickBot="1">
      <c r="F119" s="643"/>
      <c r="G119" s="643"/>
      <c r="H119" s="643"/>
      <c r="I119" s="643"/>
      <c r="J119" s="643"/>
      <c r="K119" s="643"/>
      <c r="L119" s="643"/>
      <c r="M119" s="643"/>
      <c r="AH119" s="9"/>
      <c r="AI119" s="291"/>
      <c r="AJ119" s="8"/>
      <c r="AK119" s="8"/>
      <c r="AL119" s="8"/>
      <c r="AM119" s="8"/>
      <c r="AZ119" s="8"/>
      <c r="BA119" s="8"/>
      <c r="BB119" s="8"/>
      <c r="BC119" s="8"/>
      <c r="BD119" s="294"/>
      <c r="BY119" s="702"/>
      <c r="BZ119" s="702"/>
      <c r="CA119" s="702"/>
      <c r="CB119" s="702"/>
      <c r="CC119" s="702"/>
      <c r="CD119" s="702"/>
      <c r="CE119" s="702"/>
      <c r="CF119" s="702"/>
    </row>
    <row r="120" spans="6:84" ht="6.75" customHeight="1">
      <c r="F120" s="643" t="s">
        <v>145</v>
      </c>
      <c r="G120" s="643"/>
      <c r="H120" s="643"/>
      <c r="I120" s="643"/>
      <c r="J120" s="643"/>
      <c r="K120" s="643"/>
      <c r="L120" s="643"/>
      <c r="M120" s="643"/>
      <c r="N120" s="10"/>
      <c r="O120" s="10"/>
      <c r="P120" s="10"/>
      <c r="Q120" s="10"/>
      <c r="R120" s="10"/>
      <c r="AH120" s="17"/>
      <c r="AI120" s="678" t="s">
        <v>174</v>
      </c>
      <c r="AJ120" s="672"/>
      <c r="AM120" s="9"/>
      <c r="AO120" s="357" t="s">
        <v>169</v>
      </c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17"/>
      <c r="BA120" s="675" t="s">
        <v>176</v>
      </c>
      <c r="BB120" s="672"/>
      <c r="BC120" s="672"/>
      <c r="BD120" s="684"/>
      <c r="BS120" s="10"/>
      <c r="BT120" s="10"/>
      <c r="BU120" s="10"/>
      <c r="BV120" s="10"/>
      <c r="BY120" s="702" t="s">
        <v>131</v>
      </c>
      <c r="BZ120" s="702"/>
      <c r="CA120" s="702"/>
      <c r="CB120" s="702"/>
      <c r="CC120" s="702"/>
      <c r="CD120" s="702"/>
      <c r="CE120" s="702"/>
      <c r="CF120" s="702"/>
    </row>
    <row r="121" spans="6:84" ht="6.75" customHeight="1" thickBot="1">
      <c r="F121" s="643"/>
      <c r="G121" s="643"/>
      <c r="H121" s="643"/>
      <c r="I121" s="643"/>
      <c r="J121" s="643"/>
      <c r="K121" s="643"/>
      <c r="L121" s="643"/>
      <c r="M121" s="643"/>
      <c r="S121" s="42"/>
      <c r="T121" s="292"/>
      <c r="U121" s="8"/>
      <c r="V121" s="8"/>
      <c r="W121" s="8"/>
      <c r="X121" s="8"/>
      <c r="Y121" s="8"/>
      <c r="Z121" s="8"/>
      <c r="AH121" s="17"/>
      <c r="AI121" s="363"/>
      <c r="AJ121" s="367"/>
      <c r="AM121" s="9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17"/>
      <c r="BA121" s="367"/>
      <c r="BB121" s="367"/>
      <c r="BC121" s="367"/>
      <c r="BD121" s="368"/>
      <c r="BM121" s="8"/>
      <c r="BN121" s="8"/>
      <c r="BO121" s="8"/>
      <c r="BP121" s="8"/>
      <c r="BQ121" s="8"/>
      <c r="BR121" s="23"/>
      <c r="BY121" s="702"/>
      <c r="BZ121" s="702"/>
      <c r="CA121" s="702"/>
      <c r="CB121" s="702"/>
      <c r="CC121" s="702"/>
      <c r="CD121" s="702"/>
      <c r="CE121" s="702"/>
      <c r="CF121" s="702"/>
    </row>
    <row r="122" spans="6:84" ht="6.75" customHeight="1" thickBot="1">
      <c r="F122" s="643" t="s">
        <v>143</v>
      </c>
      <c r="G122" s="643"/>
      <c r="H122" s="643"/>
      <c r="I122" s="643"/>
      <c r="J122" s="643"/>
      <c r="K122" s="643"/>
      <c r="L122" s="643"/>
      <c r="M122" s="643"/>
      <c r="N122" s="8"/>
      <c r="O122" s="8"/>
      <c r="P122" s="8"/>
      <c r="Q122" s="8"/>
      <c r="R122" s="8"/>
      <c r="S122" s="294"/>
      <c r="T122" s="675" t="s">
        <v>165</v>
      </c>
      <c r="U122" s="672"/>
      <c r="V122" s="672"/>
      <c r="W122" s="672"/>
      <c r="X122" s="672"/>
      <c r="Z122" s="17"/>
      <c r="AA122" s="669" t="s">
        <v>174</v>
      </c>
      <c r="AB122" s="367"/>
      <c r="AC122" s="367"/>
      <c r="AD122" s="367"/>
      <c r="AE122" s="367"/>
      <c r="AH122" s="17"/>
      <c r="AM122" s="9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17"/>
      <c r="BB122" s="367" t="s">
        <v>177</v>
      </c>
      <c r="BC122" s="367"/>
      <c r="BD122" s="368"/>
      <c r="BH122" s="644" t="s">
        <v>174</v>
      </c>
      <c r="BI122" s="367"/>
      <c r="BJ122" s="367"/>
      <c r="BK122" s="367"/>
      <c r="BL122" s="645"/>
      <c r="BM122" s="671" t="s">
        <v>173</v>
      </c>
      <c r="BN122" s="672"/>
      <c r="BO122" s="672"/>
      <c r="BP122" s="672"/>
      <c r="BQ122" s="672"/>
      <c r="BR122" s="672"/>
      <c r="BS122" s="291"/>
      <c r="BT122" s="8"/>
      <c r="BU122" s="8"/>
      <c r="BV122" s="8"/>
      <c r="BY122" s="702" t="s">
        <v>146</v>
      </c>
      <c r="BZ122" s="702"/>
      <c r="CA122" s="702"/>
      <c r="CB122" s="702"/>
      <c r="CC122" s="702"/>
      <c r="CD122" s="702"/>
      <c r="CE122" s="702"/>
      <c r="CF122" s="702"/>
    </row>
    <row r="123" spans="6:84" ht="6.75" customHeight="1" thickBot="1">
      <c r="F123" s="643"/>
      <c r="G123" s="643"/>
      <c r="H123" s="643"/>
      <c r="I123" s="643"/>
      <c r="J123" s="643"/>
      <c r="K123" s="643"/>
      <c r="L123" s="643"/>
      <c r="M123" s="643"/>
      <c r="T123" s="367"/>
      <c r="U123" s="367"/>
      <c r="V123" s="367"/>
      <c r="W123" s="367"/>
      <c r="X123" s="367"/>
      <c r="Z123" s="17"/>
      <c r="AA123" s="670"/>
      <c r="AB123" s="646"/>
      <c r="AC123" s="646"/>
      <c r="AD123" s="646"/>
      <c r="AE123" s="646"/>
      <c r="AF123" s="8"/>
      <c r="AG123" s="8"/>
      <c r="AH123" s="23"/>
      <c r="AM123" s="9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17"/>
      <c r="BB123" s="367"/>
      <c r="BC123" s="367"/>
      <c r="BD123" s="368"/>
      <c r="BE123" s="292"/>
      <c r="BF123" s="8"/>
      <c r="BG123" s="8"/>
      <c r="BH123" s="646"/>
      <c r="BI123" s="646"/>
      <c r="BJ123" s="646"/>
      <c r="BK123" s="646"/>
      <c r="BL123" s="647"/>
      <c r="BM123" s="673"/>
      <c r="BN123" s="367"/>
      <c r="BO123" s="367"/>
      <c r="BP123" s="367"/>
      <c r="BQ123" s="367"/>
      <c r="BR123" s="367"/>
      <c r="BY123" s="702"/>
      <c r="BZ123" s="702"/>
      <c r="CA123" s="702"/>
      <c r="CB123" s="702"/>
      <c r="CC123" s="702"/>
      <c r="CD123" s="702"/>
      <c r="CE123" s="702"/>
      <c r="CF123" s="702"/>
    </row>
    <row r="124" spans="6:84" ht="6.75" customHeight="1" thickBot="1">
      <c r="F124" s="643" t="s">
        <v>1813</v>
      </c>
      <c r="G124" s="643"/>
      <c r="H124" s="643"/>
      <c r="I124" s="643"/>
      <c r="J124" s="643"/>
      <c r="K124" s="643"/>
      <c r="L124" s="643"/>
      <c r="M124" s="643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294"/>
      <c r="AJ124" s="644" t="s">
        <v>173</v>
      </c>
      <c r="AK124" s="367"/>
      <c r="AL124" s="367"/>
      <c r="AM124" s="645"/>
      <c r="AQ124" s="9"/>
      <c r="AV124" s="16"/>
      <c r="AY124" s="17"/>
      <c r="AZ124" s="669" t="s">
        <v>162</v>
      </c>
      <c r="BA124" s="367"/>
      <c r="BB124" s="367"/>
      <c r="BM124" s="45"/>
      <c r="BN124" s="10"/>
      <c r="BO124" s="10"/>
      <c r="BP124" s="10"/>
      <c r="BQ124" s="10"/>
      <c r="BR124" s="10"/>
      <c r="BS124" s="10"/>
      <c r="BT124" s="10"/>
      <c r="BU124" s="10"/>
      <c r="BV124" s="10"/>
      <c r="BY124" s="702" t="s">
        <v>156</v>
      </c>
      <c r="BZ124" s="702"/>
      <c r="CA124" s="702"/>
      <c r="CB124" s="702"/>
      <c r="CC124" s="702"/>
      <c r="CD124" s="702"/>
      <c r="CE124" s="702"/>
      <c r="CF124" s="702"/>
    </row>
    <row r="125" spans="2:84" ht="6.75" customHeight="1" thickBot="1">
      <c r="B125" s="642">
        <f>AM129</f>
        <v>0</v>
      </c>
      <c r="F125" s="643"/>
      <c r="G125" s="643"/>
      <c r="H125" s="643"/>
      <c r="I125" s="643"/>
      <c r="J125" s="643"/>
      <c r="K125" s="643"/>
      <c r="L125" s="643"/>
      <c r="M125" s="643"/>
      <c r="AJ125" s="367"/>
      <c r="AK125" s="367"/>
      <c r="AL125" s="367"/>
      <c r="AM125" s="645"/>
      <c r="AN125" s="291"/>
      <c r="AO125" s="8"/>
      <c r="AP125" s="8"/>
      <c r="AQ125" s="294"/>
      <c r="AR125" s="10"/>
      <c r="AS125" s="10"/>
      <c r="AT125" s="46"/>
      <c r="AU125" s="46"/>
      <c r="AV125" s="45"/>
      <c r="AW125" s="10"/>
      <c r="AY125" s="23"/>
      <c r="AZ125" s="363"/>
      <c r="BA125" s="367"/>
      <c r="BB125" s="367"/>
      <c r="BY125" s="702"/>
      <c r="BZ125" s="702"/>
      <c r="CA125" s="702"/>
      <c r="CB125" s="702"/>
      <c r="CC125" s="702"/>
      <c r="CD125" s="702"/>
      <c r="CE125" s="702"/>
      <c r="CF125" s="702"/>
    </row>
    <row r="126" spans="2:84" ht="6.75" customHeight="1" thickBot="1">
      <c r="B126" s="642"/>
      <c r="F126" s="643" t="s">
        <v>130</v>
      </c>
      <c r="G126" s="643"/>
      <c r="H126" s="643"/>
      <c r="I126" s="643"/>
      <c r="J126" s="643"/>
      <c r="K126" s="643"/>
      <c r="L126" s="643"/>
      <c r="M126" s="643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AM126" s="17"/>
      <c r="AO126" s="644" t="s">
        <v>172</v>
      </c>
      <c r="AP126" s="367"/>
      <c r="AQ126" s="367"/>
      <c r="AR126" s="367"/>
      <c r="AS126" s="367"/>
      <c r="AT126" s="367"/>
      <c r="AU126" s="367"/>
      <c r="AV126" s="367"/>
      <c r="AW126" s="367"/>
      <c r="AX126" s="26"/>
      <c r="AY126" s="9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Y126" s="703" t="s">
        <v>144</v>
      </c>
      <c r="BZ126" s="703"/>
      <c r="CA126" s="703"/>
      <c r="CB126" s="703"/>
      <c r="CC126" s="703"/>
      <c r="CD126" s="703"/>
      <c r="CE126" s="703"/>
      <c r="CF126" s="703"/>
    </row>
    <row r="127" spans="2:84" ht="6.75" customHeight="1" thickBot="1">
      <c r="B127" s="642"/>
      <c r="F127" s="643"/>
      <c r="G127" s="643"/>
      <c r="H127" s="643"/>
      <c r="I127" s="643"/>
      <c r="J127" s="643"/>
      <c r="K127" s="643"/>
      <c r="L127" s="643"/>
      <c r="M127" s="643"/>
      <c r="Y127" s="26"/>
      <c r="Z127" s="17"/>
      <c r="AA127" s="292"/>
      <c r="AB127" s="8"/>
      <c r="AC127" s="8"/>
      <c r="AD127" s="8"/>
      <c r="AE127" s="8"/>
      <c r="AF127" s="8"/>
      <c r="AG127" s="8"/>
      <c r="AH127" s="8"/>
      <c r="AM127" s="17"/>
      <c r="AO127" s="367"/>
      <c r="AP127" s="367"/>
      <c r="AQ127" s="367"/>
      <c r="AR127" s="367"/>
      <c r="AS127" s="367"/>
      <c r="AT127" s="367"/>
      <c r="AU127" s="367"/>
      <c r="AV127" s="367"/>
      <c r="AW127" s="367"/>
      <c r="AY127" s="9"/>
      <c r="BE127" s="8"/>
      <c r="BF127" s="8"/>
      <c r="BG127" s="8"/>
      <c r="BH127" s="8"/>
      <c r="BI127" s="8"/>
      <c r="BJ127" s="8"/>
      <c r="BK127" s="8"/>
      <c r="BL127" s="294"/>
      <c r="BY127" s="703"/>
      <c r="BZ127" s="703"/>
      <c r="CA127" s="703"/>
      <c r="CB127" s="703"/>
      <c r="CC127" s="703"/>
      <c r="CD127" s="703"/>
      <c r="CE127" s="703"/>
      <c r="CF127" s="703"/>
    </row>
    <row r="128" spans="2:84" ht="6.75" customHeight="1" thickBot="1">
      <c r="B128" s="203"/>
      <c r="F128" s="643" t="s">
        <v>157</v>
      </c>
      <c r="G128" s="643"/>
      <c r="H128" s="643"/>
      <c r="I128" s="643"/>
      <c r="J128" s="643"/>
      <c r="K128" s="643"/>
      <c r="L128" s="643"/>
      <c r="M128" s="643"/>
      <c r="N128" s="8"/>
      <c r="O128" s="8"/>
      <c r="P128" s="8"/>
      <c r="Q128" s="8"/>
      <c r="R128" s="8"/>
      <c r="S128" s="8"/>
      <c r="Z128" s="9"/>
      <c r="AA128" s="671" t="s">
        <v>173</v>
      </c>
      <c r="AB128" s="672"/>
      <c r="AC128" s="672"/>
      <c r="AD128" s="672"/>
      <c r="AE128" s="672"/>
      <c r="AH128" s="17"/>
      <c r="AM128" s="17"/>
      <c r="AT128" s="2"/>
      <c r="AU128" s="2"/>
      <c r="AY128" s="9"/>
      <c r="BD128" s="9"/>
      <c r="BH128" s="675" t="s">
        <v>175</v>
      </c>
      <c r="BI128" s="672"/>
      <c r="BJ128" s="672"/>
      <c r="BK128" s="672"/>
      <c r="BL128" s="684"/>
      <c r="BS128" s="10"/>
      <c r="BT128" s="10"/>
      <c r="BU128" s="10"/>
      <c r="BV128" s="10"/>
      <c r="BY128" s="702" t="s">
        <v>160</v>
      </c>
      <c r="BZ128" s="702"/>
      <c r="CA128" s="702"/>
      <c r="CB128" s="702"/>
      <c r="CC128" s="702"/>
      <c r="CD128" s="702"/>
      <c r="CE128" s="702"/>
      <c r="CF128" s="702"/>
    </row>
    <row r="129" spans="6:84" ht="6.75" customHeight="1" thickBot="1">
      <c r="F129" s="643"/>
      <c r="G129" s="643"/>
      <c r="H129" s="643"/>
      <c r="I129" s="643"/>
      <c r="J129" s="643"/>
      <c r="K129" s="643"/>
      <c r="L129" s="643"/>
      <c r="M129" s="643"/>
      <c r="T129" s="291"/>
      <c r="U129" s="8"/>
      <c r="V129" s="8"/>
      <c r="W129" s="8"/>
      <c r="X129" s="8"/>
      <c r="Y129" s="8"/>
      <c r="Z129" s="294"/>
      <c r="AA129" s="673"/>
      <c r="AB129" s="367"/>
      <c r="AC129" s="367"/>
      <c r="AD129" s="367"/>
      <c r="AE129" s="367"/>
      <c r="AH129" s="17"/>
      <c r="AM129" s="17"/>
      <c r="AY129" s="9"/>
      <c r="BD129" s="9"/>
      <c r="BH129" s="367"/>
      <c r="BI129" s="367"/>
      <c r="BJ129" s="367"/>
      <c r="BK129" s="367"/>
      <c r="BL129" s="368"/>
      <c r="BM129" s="292"/>
      <c r="BN129" s="8"/>
      <c r="BO129" s="8"/>
      <c r="BP129" s="8"/>
      <c r="BQ129" s="8"/>
      <c r="BR129" s="23"/>
      <c r="BS129" s="16"/>
      <c r="BY129" s="702"/>
      <c r="BZ129" s="702"/>
      <c r="CA129" s="702"/>
      <c r="CB129" s="702"/>
      <c r="CC129" s="702"/>
      <c r="CD129" s="702"/>
      <c r="CE129" s="702"/>
      <c r="CF129" s="702"/>
    </row>
    <row r="130" spans="6:84" ht="6.75" customHeight="1" thickBot="1">
      <c r="F130" s="643" t="s">
        <v>147</v>
      </c>
      <c r="G130" s="643"/>
      <c r="H130" s="643"/>
      <c r="I130" s="643"/>
      <c r="J130" s="643"/>
      <c r="K130" s="643"/>
      <c r="L130" s="643"/>
      <c r="M130" s="643"/>
      <c r="N130" s="10"/>
      <c r="O130" s="10"/>
      <c r="P130" s="10"/>
      <c r="Q130" s="10"/>
      <c r="R130" s="10"/>
      <c r="S130" s="22"/>
      <c r="T130" s="675" t="s">
        <v>172</v>
      </c>
      <c r="U130" s="672"/>
      <c r="V130" s="672"/>
      <c r="W130" s="672"/>
      <c r="X130" s="672"/>
      <c r="AH130" s="17"/>
      <c r="AM130" s="17"/>
      <c r="AY130" s="9"/>
      <c r="BD130" s="9"/>
      <c r="BM130" s="675" t="s">
        <v>174</v>
      </c>
      <c r="BN130" s="675"/>
      <c r="BO130" s="675"/>
      <c r="BP130" s="675"/>
      <c r="BQ130" s="675"/>
      <c r="BR130" s="675"/>
      <c r="BS130" s="8"/>
      <c r="BT130" s="8"/>
      <c r="BU130" s="8"/>
      <c r="BV130" s="8"/>
      <c r="BY130" s="702" t="s">
        <v>150</v>
      </c>
      <c r="BZ130" s="702"/>
      <c r="CA130" s="702"/>
      <c r="CB130" s="702"/>
      <c r="CC130" s="702"/>
      <c r="CD130" s="702"/>
      <c r="CE130" s="702"/>
      <c r="CF130" s="702"/>
    </row>
    <row r="131" spans="6:84" ht="6.75" customHeight="1" thickBot="1">
      <c r="F131" s="643"/>
      <c r="G131" s="643"/>
      <c r="H131" s="643"/>
      <c r="I131" s="643"/>
      <c r="J131" s="643"/>
      <c r="K131" s="643"/>
      <c r="L131" s="643"/>
      <c r="M131" s="643"/>
      <c r="T131" s="367"/>
      <c r="U131" s="367"/>
      <c r="V131" s="367"/>
      <c r="W131" s="367"/>
      <c r="X131" s="367"/>
      <c r="AH131" s="17"/>
      <c r="AI131" s="292"/>
      <c r="AJ131" s="8"/>
      <c r="AK131" s="8"/>
      <c r="AL131" s="8"/>
      <c r="AM131" s="23"/>
      <c r="AY131" s="9"/>
      <c r="AZ131" s="8"/>
      <c r="BA131" s="8"/>
      <c r="BB131" s="8"/>
      <c r="BC131" s="8"/>
      <c r="BD131" s="294"/>
      <c r="BM131" s="644"/>
      <c r="BN131" s="644"/>
      <c r="BO131" s="644"/>
      <c r="BP131" s="644"/>
      <c r="BQ131" s="644"/>
      <c r="BR131" s="644"/>
      <c r="BY131" s="702"/>
      <c r="BZ131" s="702"/>
      <c r="CA131" s="702"/>
      <c r="CB131" s="702"/>
      <c r="CC131" s="702"/>
      <c r="CD131" s="702"/>
      <c r="CE131" s="702"/>
      <c r="CF131" s="702"/>
    </row>
    <row r="132" spans="1:84" ht="6.75" customHeight="1" thickBot="1">
      <c r="A132" s="3" t="s">
        <v>66</v>
      </c>
      <c r="F132" s="707" t="s">
        <v>142</v>
      </c>
      <c r="G132" s="707"/>
      <c r="H132" s="707"/>
      <c r="I132" s="707"/>
      <c r="J132" s="707"/>
      <c r="K132" s="707"/>
      <c r="L132" s="707"/>
      <c r="M132" s="707"/>
      <c r="N132" s="8"/>
      <c r="O132" s="8"/>
      <c r="P132" s="8"/>
      <c r="Q132" s="8"/>
      <c r="R132" s="8"/>
      <c r="S132" s="8"/>
      <c r="AH132" s="9"/>
      <c r="AI132" s="671" t="s">
        <v>162</v>
      </c>
      <c r="AJ132" s="672"/>
      <c r="AN132" s="387" t="s">
        <v>1367</v>
      </c>
      <c r="AO132" s="387"/>
      <c r="AP132" s="387"/>
      <c r="AQ132" s="387"/>
      <c r="BA132" s="675" t="s">
        <v>172</v>
      </c>
      <c r="BB132" s="672"/>
      <c r="BC132" s="672"/>
      <c r="BD132" s="684"/>
      <c r="BS132" s="8"/>
      <c r="BT132" s="8"/>
      <c r="BU132" s="8"/>
      <c r="BV132" s="8"/>
      <c r="BY132" s="702" t="s">
        <v>152</v>
      </c>
      <c r="BZ132" s="702"/>
      <c r="CA132" s="702"/>
      <c r="CB132" s="702"/>
      <c r="CC132" s="702"/>
      <c r="CD132" s="702"/>
      <c r="CE132" s="702"/>
      <c r="CF132" s="702"/>
    </row>
    <row r="133" spans="2:84" ht="6.75" customHeight="1" thickBot="1">
      <c r="B133" s="642">
        <f>AM137</f>
        <v>0</v>
      </c>
      <c r="F133" s="707"/>
      <c r="G133" s="707"/>
      <c r="H133" s="707"/>
      <c r="I133" s="707"/>
      <c r="J133" s="707"/>
      <c r="K133" s="707"/>
      <c r="L133" s="707"/>
      <c r="M133" s="707"/>
      <c r="T133" s="291"/>
      <c r="U133" s="8"/>
      <c r="V133" s="8"/>
      <c r="W133" s="8"/>
      <c r="X133" s="8"/>
      <c r="Y133" s="8"/>
      <c r="AH133" s="9"/>
      <c r="AI133" s="673"/>
      <c r="AJ133" s="367"/>
      <c r="AN133" s="387"/>
      <c r="AO133" s="387"/>
      <c r="AP133" s="387"/>
      <c r="AQ133" s="387"/>
      <c r="AR133" s="47"/>
      <c r="AS133" s="47"/>
      <c r="AT133" s="47"/>
      <c r="AU133" s="47"/>
      <c r="AV133" s="47"/>
      <c r="AW133" s="290"/>
      <c r="BA133" s="367"/>
      <c r="BB133" s="367"/>
      <c r="BC133" s="367"/>
      <c r="BD133" s="368"/>
      <c r="BM133" s="8"/>
      <c r="BN133" s="8"/>
      <c r="BO133" s="8"/>
      <c r="BP133" s="8"/>
      <c r="BQ133" s="8"/>
      <c r="BR133" s="294"/>
      <c r="BY133" s="702"/>
      <c r="BZ133" s="702"/>
      <c r="CA133" s="702"/>
      <c r="CB133" s="702"/>
      <c r="CC133" s="702"/>
      <c r="CD133" s="702"/>
      <c r="CE133" s="702"/>
      <c r="CF133" s="702"/>
    </row>
    <row r="134" spans="2:84" ht="6.75" customHeight="1" thickBot="1">
      <c r="B134" s="642"/>
      <c r="F134" s="643" t="s">
        <v>137</v>
      </c>
      <c r="G134" s="643"/>
      <c r="H134" s="643"/>
      <c r="I134" s="643"/>
      <c r="J134" s="643"/>
      <c r="K134" s="643"/>
      <c r="L134" s="643"/>
      <c r="M134" s="643"/>
      <c r="N134" s="10"/>
      <c r="O134" s="10"/>
      <c r="P134" s="10"/>
      <c r="Q134" s="10"/>
      <c r="R134" s="10"/>
      <c r="S134" s="22"/>
      <c r="T134" s="708" t="s">
        <v>163</v>
      </c>
      <c r="U134" s="708"/>
      <c r="V134" s="708"/>
      <c r="W134" s="708"/>
      <c r="X134" s="708"/>
      <c r="Z134" s="290"/>
      <c r="AA134" s="679" t="s">
        <v>162</v>
      </c>
      <c r="AB134" s="367"/>
      <c r="AC134" s="367"/>
      <c r="AD134" s="367"/>
      <c r="AE134" s="367"/>
      <c r="AH134" s="9"/>
      <c r="AN134" s="387"/>
      <c r="AO134" s="387"/>
      <c r="AP134" s="387"/>
      <c r="AQ134" s="387"/>
      <c r="AW134" s="9"/>
      <c r="AX134" s="291"/>
      <c r="AY134" s="8"/>
      <c r="BD134" s="17"/>
      <c r="BH134" s="644" t="s">
        <v>162</v>
      </c>
      <c r="BI134" s="367"/>
      <c r="BJ134" s="367"/>
      <c r="BK134" s="367"/>
      <c r="BL134" s="368"/>
      <c r="BM134" s="678" t="s">
        <v>173</v>
      </c>
      <c r="BN134" s="672"/>
      <c r="BO134" s="672"/>
      <c r="BP134" s="672"/>
      <c r="BQ134" s="672"/>
      <c r="BR134" s="672"/>
      <c r="BS134" s="45"/>
      <c r="BT134" s="10"/>
      <c r="BU134" s="10"/>
      <c r="BV134" s="10"/>
      <c r="BY134" s="702" t="s">
        <v>1804</v>
      </c>
      <c r="BZ134" s="702"/>
      <c r="CA134" s="702"/>
      <c r="CB134" s="702"/>
      <c r="CC134" s="702"/>
      <c r="CD134" s="702"/>
      <c r="CE134" s="702"/>
      <c r="CF134" s="702"/>
    </row>
    <row r="135" spans="2:84" ht="6.75" customHeight="1" thickBot="1">
      <c r="B135" s="642"/>
      <c r="F135" s="643"/>
      <c r="G135" s="643"/>
      <c r="H135" s="643"/>
      <c r="I135" s="643"/>
      <c r="J135" s="643"/>
      <c r="K135" s="643"/>
      <c r="L135" s="643"/>
      <c r="M135" s="643"/>
      <c r="T135" s="709"/>
      <c r="U135" s="709"/>
      <c r="V135" s="709"/>
      <c r="W135" s="709"/>
      <c r="X135" s="709"/>
      <c r="Z135" s="9"/>
      <c r="AA135" s="680"/>
      <c r="AB135" s="646"/>
      <c r="AC135" s="646"/>
      <c r="AD135" s="646"/>
      <c r="AE135" s="646"/>
      <c r="AF135" s="8"/>
      <c r="AG135" s="8"/>
      <c r="AH135" s="294"/>
      <c r="AN135" s="367" t="s">
        <v>595</v>
      </c>
      <c r="AO135" s="367"/>
      <c r="AP135" s="367"/>
      <c r="AQ135" s="367"/>
      <c r="AW135" s="325"/>
      <c r="AX135" s="711" t="s">
        <v>162</v>
      </c>
      <c r="AY135" s="367"/>
      <c r="AZ135" s="367"/>
      <c r="BD135" s="17"/>
      <c r="BE135" s="292"/>
      <c r="BF135" s="8"/>
      <c r="BG135" s="8"/>
      <c r="BH135" s="646"/>
      <c r="BI135" s="646"/>
      <c r="BJ135" s="646"/>
      <c r="BK135" s="646"/>
      <c r="BL135" s="710"/>
      <c r="BM135" s="363"/>
      <c r="BN135" s="367"/>
      <c r="BO135" s="367"/>
      <c r="BP135" s="367"/>
      <c r="BQ135" s="367"/>
      <c r="BR135" s="367"/>
      <c r="BY135" s="702"/>
      <c r="BZ135" s="702"/>
      <c r="CA135" s="702"/>
      <c r="CB135" s="702"/>
      <c r="CC135" s="702"/>
      <c r="CD135" s="702"/>
      <c r="CE135" s="702"/>
      <c r="CF135" s="702"/>
    </row>
    <row r="136" spans="2:84" ht="6.75" customHeight="1" thickBot="1">
      <c r="B136" s="203"/>
      <c r="F136" s="643" t="s">
        <v>155</v>
      </c>
      <c r="G136" s="643"/>
      <c r="H136" s="643"/>
      <c r="I136" s="643"/>
      <c r="J136" s="643"/>
      <c r="K136" s="643"/>
      <c r="L136" s="643"/>
      <c r="M136" s="643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22"/>
      <c r="AN136" s="367"/>
      <c r="AO136" s="367"/>
      <c r="AP136" s="367"/>
      <c r="AQ136" s="367"/>
      <c r="AR136" s="25"/>
      <c r="AS136" s="25"/>
      <c r="AT136" s="25"/>
      <c r="AU136" s="25"/>
      <c r="AV136" s="25"/>
      <c r="AW136" s="37"/>
      <c r="AX136" s="712"/>
      <c r="AY136" s="367"/>
      <c r="AZ136" s="367"/>
      <c r="BL136" s="9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Y136" s="702" t="s">
        <v>159</v>
      </c>
      <c r="BZ136" s="702"/>
      <c r="CA136" s="702"/>
      <c r="CB136" s="702"/>
      <c r="CC136" s="702"/>
      <c r="CD136" s="702"/>
      <c r="CE136" s="702"/>
      <c r="CF136" s="702"/>
    </row>
    <row r="137" spans="6:84" ht="6.75" customHeight="1">
      <c r="F137" s="643"/>
      <c r="G137" s="643"/>
      <c r="H137" s="643"/>
      <c r="I137" s="643"/>
      <c r="J137" s="643"/>
      <c r="K137" s="643"/>
      <c r="L137" s="643"/>
      <c r="M137" s="643"/>
      <c r="AN137" s="367"/>
      <c r="AO137" s="367"/>
      <c r="AP137" s="367"/>
      <c r="AQ137" s="367"/>
      <c r="BY137" s="702"/>
      <c r="BZ137" s="702"/>
      <c r="CA137" s="702"/>
      <c r="CB137" s="702"/>
      <c r="CC137" s="702"/>
      <c r="CD137" s="702"/>
      <c r="CE137" s="702"/>
      <c r="CF137" s="702"/>
    </row>
    <row r="138" spans="3:42" ht="6.75" customHeight="1">
      <c r="C138" s="14"/>
      <c r="D138" s="14"/>
      <c r="E138" s="14"/>
      <c r="F138" s="212"/>
      <c r="G138" s="212"/>
      <c r="H138" s="212"/>
      <c r="I138" s="212"/>
      <c r="J138" s="212"/>
      <c r="K138" s="212"/>
      <c r="L138" s="212"/>
      <c r="M138" s="212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</row>
    <row r="139" spans="2:42" ht="6.75" customHeight="1">
      <c r="B139" s="642" t="e">
        <f>#REF!</f>
        <v>#REF!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</row>
    <row r="140" spans="2:42" ht="7.5" customHeight="1">
      <c r="B140" s="642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</row>
    <row r="141" spans="10:72" s="14" customFormat="1" ht="7.5" customHeight="1">
      <c r="J141" s="686"/>
      <c r="K141" s="686"/>
      <c r="L141" s="686"/>
      <c r="M141" s="686"/>
      <c r="N141" s="686"/>
      <c r="O141" s="686"/>
      <c r="P141" s="686"/>
      <c r="Q141" s="686"/>
      <c r="R141" s="686"/>
      <c r="S141" s="686"/>
      <c r="T141" s="686"/>
      <c r="U141" s="686"/>
      <c r="V141" s="686"/>
      <c r="W141" s="686"/>
      <c r="X141" s="686"/>
      <c r="Y141" s="686"/>
      <c r="Z141" s="686"/>
      <c r="AA141" s="686"/>
      <c r="AB141" s="686"/>
      <c r="AC141" s="686"/>
      <c r="AD141" s="686"/>
      <c r="AE141" s="686"/>
      <c r="AF141" s="686"/>
      <c r="AG141" s="686"/>
      <c r="AH141" s="686"/>
      <c r="AI141" s="686"/>
      <c r="AJ141" s="686"/>
      <c r="AK141" s="686"/>
      <c r="AL141" s="686"/>
      <c r="AM141" s="686"/>
      <c r="AN141" s="686"/>
      <c r="AO141" s="686"/>
      <c r="AP141" s="686"/>
      <c r="AQ141" s="686"/>
      <c r="AR141" s="686"/>
      <c r="AS141" s="686"/>
      <c r="AT141" s="686"/>
      <c r="AU141" s="686"/>
      <c r="AV141" s="686"/>
      <c r="AW141" s="686"/>
      <c r="AX141" s="686"/>
      <c r="AY141" s="686"/>
      <c r="AZ141" s="686"/>
      <c r="BA141" s="686"/>
      <c r="BB141" s="686"/>
      <c r="BC141" s="686"/>
      <c r="BD141" s="686"/>
      <c r="BE141" s="686"/>
      <c r="BF141" s="686"/>
      <c r="BG141" s="686"/>
      <c r="BH141" s="686"/>
      <c r="BI141" s="686"/>
      <c r="BJ141" s="686"/>
      <c r="BK141" s="686"/>
      <c r="BL141" s="686"/>
      <c r="BM141" s="686"/>
      <c r="BN141" s="686"/>
      <c r="BO141" s="686"/>
      <c r="BP141" s="686"/>
      <c r="BQ141" s="686"/>
      <c r="BR141" s="686"/>
      <c r="BS141" s="686"/>
      <c r="BT141" s="686"/>
    </row>
    <row r="142" spans="10:72" s="14" customFormat="1" ht="7.5" customHeight="1">
      <c r="J142" s="686"/>
      <c r="K142" s="686"/>
      <c r="L142" s="686"/>
      <c r="M142" s="686"/>
      <c r="N142" s="686"/>
      <c r="O142" s="686"/>
      <c r="P142" s="686"/>
      <c r="Q142" s="686"/>
      <c r="R142" s="686"/>
      <c r="S142" s="686"/>
      <c r="T142" s="686"/>
      <c r="U142" s="686"/>
      <c r="V142" s="686"/>
      <c r="W142" s="686"/>
      <c r="X142" s="686"/>
      <c r="Y142" s="686"/>
      <c r="Z142" s="686"/>
      <c r="AA142" s="686"/>
      <c r="AB142" s="686"/>
      <c r="AC142" s="686"/>
      <c r="AD142" s="686"/>
      <c r="AE142" s="686"/>
      <c r="AF142" s="686"/>
      <c r="AG142" s="686"/>
      <c r="AH142" s="686"/>
      <c r="AI142" s="686"/>
      <c r="AJ142" s="686"/>
      <c r="AK142" s="686"/>
      <c r="AL142" s="686"/>
      <c r="AM142" s="686"/>
      <c r="AN142" s="686"/>
      <c r="AO142" s="686"/>
      <c r="AP142" s="686"/>
      <c r="AQ142" s="686"/>
      <c r="AR142" s="686"/>
      <c r="AS142" s="686"/>
      <c r="AT142" s="686"/>
      <c r="AU142" s="686"/>
      <c r="AV142" s="686"/>
      <c r="AW142" s="686"/>
      <c r="AX142" s="686"/>
      <c r="AY142" s="686"/>
      <c r="AZ142" s="686"/>
      <c r="BA142" s="686"/>
      <c r="BB142" s="686"/>
      <c r="BC142" s="686"/>
      <c r="BD142" s="686"/>
      <c r="BE142" s="686"/>
      <c r="BF142" s="686"/>
      <c r="BG142" s="686"/>
      <c r="BH142" s="686"/>
      <c r="BI142" s="686"/>
      <c r="BJ142" s="686"/>
      <c r="BK142" s="686"/>
      <c r="BL142" s="686"/>
      <c r="BM142" s="686"/>
      <c r="BN142" s="686"/>
      <c r="BO142" s="686"/>
      <c r="BP142" s="686"/>
      <c r="BQ142" s="686"/>
      <c r="BR142" s="686"/>
      <c r="BS142" s="686"/>
      <c r="BT142" s="686"/>
    </row>
    <row r="143" spans="10:72" s="14" customFormat="1" ht="7.5" customHeight="1">
      <c r="J143" s="686"/>
      <c r="K143" s="686"/>
      <c r="L143" s="686"/>
      <c r="M143" s="686"/>
      <c r="N143" s="686"/>
      <c r="O143" s="686"/>
      <c r="P143" s="686"/>
      <c r="Q143" s="686"/>
      <c r="R143" s="686"/>
      <c r="S143" s="686"/>
      <c r="T143" s="686"/>
      <c r="U143" s="686"/>
      <c r="V143" s="686"/>
      <c r="W143" s="686"/>
      <c r="X143" s="686"/>
      <c r="Y143" s="686"/>
      <c r="Z143" s="686"/>
      <c r="AA143" s="686"/>
      <c r="AB143" s="686"/>
      <c r="AC143" s="686"/>
      <c r="AD143" s="686"/>
      <c r="AE143" s="686"/>
      <c r="AF143" s="686"/>
      <c r="AG143" s="686"/>
      <c r="AH143" s="686"/>
      <c r="AI143" s="686"/>
      <c r="AJ143" s="686"/>
      <c r="AK143" s="686"/>
      <c r="AL143" s="686"/>
      <c r="AM143" s="686"/>
      <c r="AN143" s="686"/>
      <c r="AO143" s="686"/>
      <c r="AP143" s="686"/>
      <c r="AQ143" s="686"/>
      <c r="AR143" s="686"/>
      <c r="AS143" s="686"/>
      <c r="AT143" s="686"/>
      <c r="AU143" s="686"/>
      <c r="AV143" s="686"/>
      <c r="AW143" s="686"/>
      <c r="AX143" s="686"/>
      <c r="AY143" s="686"/>
      <c r="AZ143" s="686"/>
      <c r="BA143" s="686"/>
      <c r="BB143" s="686"/>
      <c r="BC143" s="686"/>
      <c r="BD143" s="686"/>
      <c r="BE143" s="686"/>
      <c r="BF143" s="686"/>
      <c r="BG143" s="686"/>
      <c r="BH143" s="686"/>
      <c r="BI143" s="686"/>
      <c r="BJ143" s="686"/>
      <c r="BK143" s="686"/>
      <c r="BL143" s="686"/>
      <c r="BM143" s="686"/>
      <c r="BN143" s="686"/>
      <c r="BO143" s="686"/>
      <c r="BP143" s="686"/>
      <c r="BQ143" s="686"/>
      <c r="BR143" s="686"/>
      <c r="BS143" s="686"/>
      <c r="BT143" s="686"/>
    </row>
    <row r="144" spans="10:72" s="14" customFormat="1" ht="7.5" customHeight="1">
      <c r="J144" s="686"/>
      <c r="K144" s="686"/>
      <c r="L144" s="686"/>
      <c r="M144" s="686"/>
      <c r="N144" s="686"/>
      <c r="O144" s="686"/>
      <c r="P144" s="686"/>
      <c r="Q144" s="686"/>
      <c r="R144" s="686"/>
      <c r="S144" s="686"/>
      <c r="T144" s="686"/>
      <c r="U144" s="686"/>
      <c r="V144" s="686"/>
      <c r="W144" s="686"/>
      <c r="X144" s="686"/>
      <c r="Y144" s="686"/>
      <c r="Z144" s="686"/>
      <c r="AA144" s="686"/>
      <c r="AB144" s="686"/>
      <c r="AC144" s="686"/>
      <c r="AD144" s="686"/>
      <c r="AE144" s="686"/>
      <c r="AF144" s="686"/>
      <c r="AG144" s="686"/>
      <c r="AH144" s="686"/>
      <c r="AI144" s="686"/>
      <c r="AJ144" s="686"/>
      <c r="AK144" s="686"/>
      <c r="AL144" s="686"/>
      <c r="AM144" s="686"/>
      <c r="AN144" s="686"/>
      <c r="AO144" s="686"/>
      <c r="AP144" s="686"/>
      <c r="AQ144" s="686"/>
      <c r="AR144" s="686"/>
      <c r="AS144" s="686"/>
      <c r="AT144" s="686"/>
      <c r="AU144" s="686"/>
      <c r="AV144" s="686"/>
      <c r="AW144" s="686"/>
      <c r="AX144" s="686"/>
      <c r="AY144" s="686"/>
      <c r="AZ144" s="686"/>
      <c r="BA144" s="686"/>
      <c r="BB144" s="686"/>
      <c r="BC144" s="686"/>
      <c r="BD144" s="686"/>
      <c r="BE144" s="686"/>
      <c r="BF144" s="686"/>
      <c r="BG144" s="686"/>
      <c r="BH144" s="686"/>
      <c r="BI144" s="686"/>
      <c r="BJ144" s="686"/>
      <c r="BK144" s="686"/>
      <c r="BL144" s="686"/>
      <c r="BM144" s="686"/>
      <c r="BN144" s="686"/>
      <c r="BO144" s="686"/>
      <c r="BP144" s="686"/>
      <c r="BQ144" s="686"/>
      <c r="BR144" s="686"/>
      <c r="BS144" s="686"/>
      <c r="BT144" s="686"/>
    </row>
    <row r="145" spans="10:72" s="14" customFormat="1" ht="7.5" customHeight="1">
      <c r="J145" s="686"/>
      <c r="K145" s="686"/>
      <c r="L145" s="686"/>
      <c r="M145" s="686"/>
      <c r="N145" s="686"/>
      <c r="O145" s="686"/>
      <c r="P145" s="686"/>
      <c r="Q145" s="686"/>
      <c r="R145" s="686"/>
      <c r="S145" s="686"/>
      <c r="T145" s="686"/>
      <c r="U145" s="686"/>
      <c r="V145" s="686"/>
      <c r="W145" s="686"/>
      <c r="X145" s="686"/>
      <c r="Y145" s="686"/>
      <c r="Z145" s="686"/>
      <c r="AA145" s="686"/>
      <c r="AB145" s="686"/>
      <c r="AC145" s="686"/>
      <c r="AD145" s="686"/>
      <c r="AE145" s="686"/>
      <c r="AF145" s="686"/>
      <c r="AG145" s="686"/>
      <c r="AH145" s="686"/>
      <c r="AI145" s="686"/>
      <c r="AJ145" s="686"/>
      <c r="AK145" s="686"/>
      <c r="AL145" s="686"/>
      <c r="AM145" s="686"/>
      <c r="AN145" s="686"/>
      <c r="AO145" s="686"/>
      <c r="AP145" s="686"/>
      <c r="AQ145" s="686"/>
      <c r="AR145" s="686"/>
      <c r="AS145" s="686"/>
      <c r="AT145" s="686"/>
      <c r="AU145" s="686"/>
      <c r="AV145" s="686"/>
      <c r="AW145" s="686"/>
      <c r="AX145" s="686"/>
      <c r="AY145" s="686"/>
      <c r="AZ145" s="686"/>
      <c r="BA145" s="686"/>
      <c r="BB145" s="686"/>
      <c r="BC145" s="686"/>
      <c r="BD145" s="686"/>
      <c r="BE145" s="686"/>
      <c r="BF145" s="686"/>
      <c r="BG145" s="686"/>
      <c r="BH145" s="686"/>
      <c r="BI145" s="686"/>
      <c r="BJ145" s="686"/>
      <c r="BK145" s="686"/>
      <c r="BL145" s="686"/>
      <c r="BM145" s="686"/>
      <c r="BN145" s="686"/>
      <c r="BO145" s="686"/>
      <c r="BP145" s="686"/>
      <c r="BQ145" s="686"/>
      <c r="BR145" s="686"/>
      <c r="BS145" s="686"/>
      <c r="BT145" s="686"/>
    </row>
    <row r="146" s="14" customFormat="1" ht="7.5" customHeight="1"/>
    <row r="147" s="14" customFormat="1" ht="7.5" customHeight="1"/>
    <row r="153" spans="5:24" ht="7.5" customHeight="1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7" spans="42:84" ht="7.5" customHeight="1">
      <c r="AP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</row>
    <row r="158" spans="42:84" ht="7.5" customHeight="1">
      <c r="AP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</row>
    <row r="160" ht="7.5" customHeight="1">
      <c r="AP160" s="7"/>
    </row>
    <row r="161" ht="7.5" customHeight="1">
      <c r="AP161" s="7"/>
    </row>
    <row r="162" spans="74:85" ht="7.5" customHeight="1"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</row>
    <row r="163" spans="74:85" ht="7.5" customHeight="1"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</row>
    <row r="164" spans="73:85" ht="7.5" customHeight="1"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</row>
    <row r="165" spans="46:84" ht="7.5" customHeight="1">
      <c r="AT165" s="7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</row>
    <row r="167" spans="30:110" ht="7.5" customHeight="1"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CG167" s="14"/>
      <c r="CX167" s="2"/>
      <c r="CY167" s="11"/>
      <c r="CZ167" s="11"/>
      <c r="DA167" s="11"/>
      <c r="DB167" s="11"/>
      <c r="DC167" s="11"/>
      <c r="DD167" s="11"/>
      <c r="DE167" s="11"/>
      <c r="DF167" s="11"/>
    </row>
    <row r="168" spans="30:85" ht="7.5" customHeight="1"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BV168" s="2"/>
      <c r="CG168" s="14"/>
    </row>
    <row r="169" ht="7.5" customHeight="1">
      <c r="CG169" s="14"/>
    </row>
    <row r="170" spans="31:86" s="14" customFormat="1" ht="7.5" customHeight="1">
      <c r="AE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H170" s="3"/>
    </row>
    <row r="171" spans="43:119" s="14" customFormat="1" ht="7.5" customHeight="1">
      <c r="AQ171" s="38"/>
      <c r="AR171" s="38"/>
      <c r="AS171" s="38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</row>
    <row r="172" spans="43:128" s="14" customFormat="1" ht="7.5" customHeight="1">
      <c r="AQ172" s="38"/>
      <c r="AR172" s="38"/>
      <c r="AS172" s="38"/>
      <c r="AT172" s="7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</row>
    <row r="173" spans="46:120" s="14" customFormat="1" ht="7.5" customHeight="1">
      <c r="AT173" s="18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46:106" s="14" customFormat="1" ht="7.5" customHeight="1">
      <c r="AT174" s="38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</row>
    <row r="175" spans="46:106" s="14" customFormat="1" ht="7.5" customHeight="1">
      <c r="AT175" s="38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</row>
    <row r="176" spans="46:106" s="14" customFormat="1" ht="7.5" customHeight="1">
      <c r="AT176" s="18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</row>
    <row r="177" spans="43:106" s="14" customFormat="1" ht="7.5" customHeight="1">
      <c r="AQ177" s="3"/>
      <c r="AR177" s="3"/>
      <c r="AS177" s="3"/>
      <c r="AT177" s="18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</row>
    <row r="178" spans="43:106" ht="7.5" customHeight="1">
      <c r="AQ178" s="7"/>
      <c r="AT178" s="18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</row>
    <row r="179" spans="43:44" ht="7.5" customHeight="1">
      <c r="AQ179" s="7"/>
      <c r="AR179" s="7"/>
    </row>
    <row r="180" spans="43:102" ht="7.5" customHeight="1">
      <c r="AQ180" s="14"/>
      <c r="BY180" s="7"/>
      <c r="BZ180" s="7"/>
      <c r="CA180" s="7"/>
      <c r="CB180" s="7"/>
      <c r="CC180" s="7"/>
      <c r="CD180" s="7"/>
      <c r="CE180" s="7"/>
      <c r="CF180" s="7"/>
      <c r="CX180" s="2"/>
    </row>
    <row r="181" spans="43:84" ht="7.5" customHeight="1">
      <c r="AQ181" s="14"/>
      <c r="BY181" s="7"/>
      <c r="BZ181" s="7"/>
      <c r="CA181" s="7"/>
      <c r="CB181" s="7"/>
      <c r="CC181" s="7"/>
      <c r="CD181" s="7"/>
      <c r="CE181" s="7"/>
      <c r="CF181" s="7"/>
    </row>
    <row r="182" spans="43:84" ht="7.5" customHeight="1">
      <c r="AQ182" s="14"/>
      <c r="BX182" s="7"/>
      <c r="BY182" s="7"/>
      <c r="BZ182" s="7"/>
      <c r="CA182" s="7"/>
      <c r="CB182" s="7"/>
      <c r="CC182" s="7"/>
      <c r="CD182" s="7"/>
      <c r="CE182" s="7"/>
      <c r="CF182" s="7"/>
    </row>
    <row r="183" spans="43:84" ht="7.5" customHeight="1">
      <c r="AQ183" s="14"/>
      <c r="BX183" s="7"/>
      <c r="BY183" s="7"/>
      <c r="BZ183" s="7"/>
      <c r="CA183" s="7"/>
      <c r="CB183" s="7"/>
      <c r="CC183" s="7"/>
      <c r="CD183" s="7"/>
      <c r="CE183" s="7"/>
      <c r="CF183" s="7"/>
    </row>
    <row r="184" spans="76:84" ht="7.5" customHeight="1">
      <c r="BX184" s="7"/>
      <c r="BY184" s="7"/>
      <c r="BZ184" s="7"/>
      <c r="CA184" s="7"/>
      <c r="CB184" s="7"/>
      <c r="CC184" s="7"/>
      <c r="CD184" s="7"/>
      <c r="CE184" s="7"/>
      <c r="CF184" s="7"/>
    </row>
    <row r="185" spans="43:91" s="14" customFormat="1" ht="7.5" customHeight="1"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7"/>
      <c r="BY185" s="7"/>
      <c r="BZ185" s="7"/>
      <c r="CA185" s="7"/>
      <c r="CB185" s="7"/>
      <c r="CC185" s="7"/>
      <c r="CD185" s="7"/>
      <c r="CE185" s="7"/>
      <c r="CF185" s="7"/>
      <c r="CG185" s="3"/>
      <c r="CH185" s="3"/>
      <c r="CI185" s="3"/>
      <c r="CJ185" s="3"/>
      <c r="CK185" s="3"/>
      <c r="CL185" s="3"/>
      <c r="CM185" s="3"/>
    </row>
    <row r="186" spans="43:102" s="14" customFormat="1" ht="7.5" customHeight="1"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7"/>
      <c r="BZ186" s="7"/>
      <c r="CA186" s="7"/>
      <c r="CB186" s="7"/>
      <c r="CC186" s="7"/>
      <c r="CD186" s="7"/>
      <c r="CE186" s="7"/>
      <c r="CF186" s="7"/>
      <c r="CG186" s="3"/>
      <c r="CH186" s="3"/>
      <c r="CI186" s="2"/>
      <c r="CJ186" s="2"/>
      <c r="CK186" s="2"/>
      <c r="CL186" s="2"/>
      <c r="CM186" s="2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</row>
    <row r="187" spans="43:111" s="14" customFormat="1" ht="7.5" customHeight="1"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7"/>
      <c r="BZ187" s="18"/>
      <c r="CA187" s="7"/>
      <c r="CB187" s="7"/>
      <c r="CC187" s="7"/>
      <c r="CD187" s="7"/>
      <c r="CE187" s="7"/>
      <c r="CF187" s="7"/>
      <c r="CG187" s="7"/>
      <c r="CH187" s="3"/>
      <c r="CI187" s="2"/>
      <c r="CJ187" s="2"/>
      <c r="CK187" s="2"/>
      <c r="CL187" s="2"/>
      <c r="CM187" s="2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</row>
    <row r="188" spans="43:116" s="14" customFormat="1" ht="7.5" customHeight="1"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2"/>
      <c r="BY188" s="7"/>
      <c r="BZ188" s="18"/>
      <c r="CA188" s="18"/>
      <c r="CB188" s="18"/>
      <c r="CC188" s="18"/>
      <c r="CD188" s="18"/>
      <c r="CE188" s="18"/>
      <c r="CF188" s="18"/>
      <c r="CG188" s="7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</row>
    <row r="189" spans="43:103" s="14" customFormat="1" ht="7.5" customHeight="1">
      <c r="AQ189" s="3"/>
      <c r="AR189" s="3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7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2"/>
    </row>
    <row r="190" spans="43:103" s="14" customFormat="1" ht="7.5" customHeight="1">
      <c r="AQ190" s="3"/>
      <c r="AR190" s="3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7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2"/>
    </row>
    <row r="191" spans="43:103" s="14" customFormat="1" ht="7.5" customHeight="1"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18"/>
      <c r="BZ191" s="18"/>
      <c r="CA191" s="18"/>
      <c r="CB191" s="18"/>
      <c r="CC191" s="18"/>
      <c r="CD191" s="18"/>
      <c r="CE191" s="18"/>
      <c r="CF191" s="18"/>
      <c r="CG191" s="7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</row>
    <row r="192" spans="43:103" s="14" customFormat="1" ht="7.5" customHeight="1"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18"/>
      <c r="BZ192" s="18"/>
      <c r="CA192" s="18"/>
      <c r="CB192" s="18"/>
      <c r="CC192" s="18"/>
      <c r="CD192" s="18"/>
      <c r="CE192" s="18"/>
      <c r="CF192" s="18"/>
      <c r="CG192" s="7"/>
      <c r="CH192" s="3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3"/>
    </row>
    <row r="193" spans="77:103" ht="7.5" customHeight="1">
      <c r="BY193" s="18"/>
      <c r="CB193" s="18"/>
      <c r="CC193" s="18"/>
      <c r="CD193" s="18"/>
      <c r="CE193" s="18"/>
      <c r="CF193" s="18"/>
      <c r="CG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2"/>
    </row>
    <row r="194" spans="77:103" ht="7.5" customHeight="1">
      <c r="BY194" s="18"/>
      <c r="CG194" s="7"/>
      <c r="CY194" s="2"/>
    </row>
    <row r="195" spans="85:103" ht="7.5" customHeight="1">
      <c r="CG195" s="7"/>
      <c r="CH195" s="14"/>
      <c r="CY195" s="2"/>
    </row>
    <row r="196" spans="85:86" ht="7.5" customHeight="1">
      <c r="CG196" s="18"/>
      <c r="CH196" s="14"/>
    </row>
    <row r="197" spans="85:86" ht="7.5" customHeight="1">
      <c r="CG197" s="38"/>
      <c r="CH197" s="14"/>
    </row>
    <row r="198" spans="76:86" ht="7.5" customHeight="1">
      <c r="BX198" s="7"/>
      <c r="CG198" s="38"/>
      <c r="CH198" s="14"/>
    </row>
    <row r="199" spans="3:85" ht="7.5" customHeight="1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BX199" s="7"/>
      <c r="CG199" s="18"/>
    </row>
    <row r="200" spans="3:85" ht="7.5" customHeight="1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BX200" s="7"/>
      <c r="CG200" s="18"/>
    </row>
    <row r="201" spans="76:85" ht="7.5" customHeight="1">
      <c r="BX201" s="7"/>
      <c r="CG201" s="18"/>
    </row>
    <row r="203" ht="7.5" customHeight="1">
      <c r="AQ203" s="2"/>
    </row>
    <row r="204" ht="7.5" customHeight="1">
      <c r="AQ204" s="2"/>
    </row>
    <row r="206" ht="7.5" customHeight="1">
      <c r="AQ206" s="14"/>
    </row>
    <row r="207" spans="43:86" ht="7.5" customHeight="1">
      <c r="AQ207" s="14"/>
      <c r="CH207" s="2"/>
    </row>
    <row r="208" spans="43:86" ht="7.5" customHeight="1">
      <c r="AQ208" s="14"/>
      <c r="CH208" s="2"/>
    </row>
    <row r="209" ht="7.5" customHeight="1">
      <c r="AQ209" s="14"/>
    </row>
    <row r="210" ht="7.5" customHeight="1">
      <c r="AQ210" s="14"/>
    </row>
    <row r="211" ht="7.5" customHeight="1">
      <c r="AQ211" s="14"/>
    </row>
    <row r="212" ht="7.5" customHeight="1">
      <c r="AQ212" s="14"/>
    </row>
    <row r="213" spans="43:86" ht="7.5" customHeight="1">
      <c r="AQ213" s="14"/>
      <c r="CH213" s="7"/>
    </row>
    <row r="214" spans="76:86" ht="7.5" customHeight="1">
      <c r="BX214" s="7"/>
      <c r="CH214" s="7"/>
    </row>
    <row r="215" ht="7.5" customHeight="1">
      <c r="BX215" s="7"/>
    </row>
    <row r="216" ht="7.5" customHeight="1">
      <c r="BX216" s="7"/>
    </row>
    <row r="217" ht="7.5" customHeight="1">
      <c r="BX217" s="7"/>
    </row>
    <row r="218" ht="7.5" customHeight="1">
      <c r="BX218" s="7"/>
    </row>
    <row r="219" ht="7.5" customHeight="1">
      <c r="BX219" s="7"/>
    </row>
    <row r="220" spans="76:78" ht="7.5" customHeight="1">
      <c r="BX220" s="7"/>
      <c r="BZ220" s="2"/>
    </row>
    <row r="221" spans="43:76" ht="7.5" customHeight="1">
      <c r="AQ221" s="14"/>
      <c r="BX221" s="7"/>
    </row>
    <row r="222" spans="43:77" ht="7.5" customHeight="1">
      <c r="AQ222" s="14"/>
      <c r="BX222" s="7"/>
      <c r="BY222" s="2"/>
    </row>
    <row r="223" spans="43:76" ht="7.5" customHeight="1">
      <c r="AQ223" s="14"/>
      <c r="BX223" s="7"/>
    </row>
    <row r="224" spans="43:76" ht="7.5" customHeight="1">
      <c r="AQ224" s="14"/>
      <c r="BX224" s="7"/>
    </row>
    <row r="225" spans="43:76" ht="7.5" customHeight="1">
      <c r="AQ225" s="14"/>
      <c r="BX225" s="7"/>
    </row>
    <row r="226" spans="43:76" ht="7.5" customHeight="1">
      <c r="AQ226" s="14"/>
      <c r="BX226" s="7"/>
    </row>
    <row r="227" spans="43:76" ht="7.5" customHeight="1">
      <c r="AQ227" s="14"/>
      <c r="BX227" s="7"/>
    </row>
    <row r="228" spans="43:76" ht="7.5" customHeight="1">
      <c r="AQ228" s="14"/>
      <c r="BX228" s="7"/>
    </row>
    <row r="229" ht="7.5" customHeight="1">
      <c r="BX229" s="7"/>
    </row>
    <row r="230" ht="7.5" customHeight="1">
      <c r="BX230" s="18"/>
    </row>
    <row r="231" ht="7.5" customHeight="1">
      <c r="BX231" s="18"/>
    </row>
    <row r="232" spans="76:85" ht="7.5" customHeight="1">
      <c r="BX232" s="18"/>
      <c r="CG232" s="14"/>
    </row>
    <row r="233" ht="7.5" customHeight="1">
      <c r="BX233" s="18"/>
    </row>
    <row r="235" ht="7.5" customHeight="1">
      <c r="AQ235" s="7"/>
    </row>
    <row r="236" spans="43:85" ht="7.5" customHeight="1">
      <c r="AQ236" s="7"/>
      <c r="CG236" s="14"/>
    </row>
    <row r="237" ht="7.5" customHeight="1">
      <c r="CG237" s="14"/>
    </row>
    <row r="238" spans="75:85" ht="7.5" customHeight="1">
      <c r="BW238" s="2"/>
      <c r="BX238" s="2"/>
      <c r="BZ238" s="14"/>
      <c r="CA238" s="14"/>
      <c r="CG238" s="14"/>
    </row>
    <row r="239" spans="75:85" ht="7.5" customHeight="1">
      <c r="BW239" s="2"/>
      <c r="BX239" s="2"/>
      <c r="BY239" s="2"/>
      <c r="BZ239" s="2"/>
      <c r="CA239" s="2"/>
      <c r="CB239" s="2"/>
      <c r="CC239" s="14"/>
      <c r="CD239" s="14"/>
      <c r="CG239" s="14"/>
    </row>
    <row r="240" spans="75:84" ht="7.5" customHeight="1"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75:84" ht="7.5" customHeight="1"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75:80" ht="7.5" customHeight="1">
      <c r="BW242" s="2"/>
      <c r="BX242" s="2"/>
      <c r="BY242" s="2"/>
      <c r="BZ242" s="2"/>
      <c r="CA242" s="2"/>
      <c r="CB242" s="2"/>
    </row>
    <row r="243" spans="75:82" ht="7.5" customHeight="1">
      <c r="BW243" s="2"/>
      <c r="BX243" s="2"/>
      <c r="BY243" s="2"/>
      <c r="BZ243" s="2"/>
      <c r="CA243" s="2"/>
      <c r="CB243" s="2"/>
      <c r="CC243" s="14"/>
      <c r="CD243" s="14"/>
    </row>
    <row r="244" spans="75:82" ht="7.5" customHeight="1">
      <c r="BW244" s="2"/>
      <c r="BX244" s="2"/>
      <c r="BY244" s="2"/>
      <c r="BZ244" s="2"/>
      <c r="CA244" s="2"/>
      <c r="CB244" s="2"/>
      <c r="CC244" s="14"/>
      <c r="CD244" s="14"/>
    </row>
    <row r="245" spans="75:82" ht="7.5" customHeight="1">
      <c r="BW245" s="2"/>
      <c r="BX245" s="2"/>
      <c r="BY245" s="2"/>
      <c r="BZ245" s="2"/>
      <c r="CA245" s="2"/>
      <c r="CB245" s="2"/>
      <c r="CC245" s="14"/>
      <c r="CD245" s="14"/>
    </row>
    <row r="246" spans="75:84" ht="7.5" customHeight="1">
      <c r="BW246" s="2"/>
      <c r="BX246" s="2"/>
      <c r="BY246" s="2"/>
      <c r="BZ246" s="2"/>
      <c r="CA246" s="2"/>
      <c r="CB246" s="2"/>
      <c r="CC246" s="14"/>
      <c r="CD246" s="14"/>
      <c r="CE246" s="7"/>
      <c r="CF246" s="7"/>
    </row>
    <row r="247" spans="75:84" ht="7.5" customHeight="1">
      <c r="BW247" s="2"/>
      <c r="BX247" s="2"/>
      <c r="BY247" s="2"/>
      <c r="BZ247" s="2"/>
      <c r="CA247" s="2"/>
      <c r="CB247" s="2"/>
      <c r="CE247" s="7"/>
      <c r="CF247" s="7"/>
    </row>
    <row r="248" spans="75:85" ht="7.5" customHeight="1">
      <c r="BW248" s="2"/>
      <c r="BX248" s="2"/>
      <c r="BY248" s="2"/>
      <c r="BZ248" s="2"/>
      <c r="CA248" s="2"/>
      <c r="CB248" s="2"/>
      <c r="CG248" s="2"/>
    </row>
    <row r="249" spans="75:85" ht="7.5" customHeight="1">
      <c r="BW249" s="2"/>
      <c r="BX249" s="2"/>
      <c r="BY249" s="2"/>
      <c r="BZ249" s="2"/>
      <c r="CA249" s="2"/>
      <c r="CB249" s="2"/>
      <c r="CG249" s="2"/>
    </row>
    <row r="250" spans="75:80" ht="7.5" customHeight="1">
      <c r="BW250" s="2"/>
      <c r="BX250" s="2"/>
      <c r="BY250" s="2"/>
      <c r="BZ250" s="2"/>
      <c r="CA250" s="2"/>
      <c r="CB250" s="2"/>
    </row>
    <row r="251" spans="75:77" ht="7.5" customHeight="1">
      <c r="BW251" s="2"/>
      <c r="BX251" s="2"/>
      <c r="BY251" s="2"/>
    </row>
    <row r="252" ht="7.5" customHeight="1">
      <c r="BY252" s="2"/>
    </row>
    <row r="254" ht="7.5" customHeight="1">
      <c r="CG254" s="7"/>
    </row>
    <row r="255" ht="7.5" customHeight="1">
      <c r="CG255" s="7"/>
    </row>
  </sheetData>
  <sheetProtection/>
  <mergeCells count="851">
    <mergeCell ref="BY113:CF113"/>
    <mergeCell ref="BY134:CF135"/>
    <mergeCell ref="BY136:CF137"/>
    <mergeCell ref="T134:X135"/>
    <mergeCell ref="AA134:AE135"/>
    <mergeCell ref="BH134:BL135"/>
    <mergeCell ref="BM134:BR135"/>
    <mergeCell ref="AN132:AQ134"/>
    <mergeCell ref="AX135:AZ136"/>
    <mergeCell ref="BY130:CF131"/>
    <mergeCell ref="F130:M131"/>
    <mergeCell ref="F132:M133"/>
    <mergeCell ref="T130:X131"/>
    <mergeCell ref="BY132:CF133"/>
    <mergeCell ref="AI132:AJ133"/>
    <mergeCell ref="BA132:BD133"/>
    <mergeCell ref="AI113:BD115"/>
    <mergeCell ref="BM116:BR117"/>
    <mergeCell ref="T116:X117"/>
    <mergeCell ref="F134:M135"/>
    <mergeCell ref="F122:M123"/>
    <mergeCell ref="F124:M125"/>
    <mergeCell ref="F126:M127"/>
    <mergeCell ref="F128:M129"/>
    <mergeCell ref="AA128:AE129"/>
    <mergeCell ref="AJ124:AM125"/>
    <mergeCell ref="F116:M117"/>
    <mergeCell ref="F118:M119"/>
    <mergeCell ref="F114:M115"/>
    <mergeCell ref="F120:M121"/>
    <mergeCell ref="AA116:AE117"/>
    <mergeCell ref="AA122:AE123"/>
    <mergeCell ref="BA120:BD121"/>
    <mergeCell ref="BH122:BL123"/>
    <mergeCell ref="AO120:AX123"/>
    <mergeCell ref="AI120:AJ121"/>
    <mergeCell ref="BY122:CF123"/>
    <mergeCell ref="AZ124:BB125"/>
    <mergeCell ref="BH128:BL129"/>
    <mergeCell ref="BH116:BL117"/>
    <mergeCell ref="BB122:BD123"/>
    <mergeCell ref="BY124:CF125"/>
    <mergeCell ref="BY126:CF127"/>
    <mergeCell ref="BY128:CF129"/>
    <mergeCell ref="BY114:CF115"/>
    <mergeCell ref="BY116:CF117"/>
    <mergeCell ref="BY118:CF119"/>
    <mergeCell ref="BY120:CF121"/>
    <mergeCell ref="AM30:AP31"/>
    <mergeCell ref="AJ34:AL35"/>
    <mergeCell ref="AM34:AP35"/>
    <mergeCell ref="AD32:AD34"/>
    <mergeCell ref="AI32:AI33"/>
    <mergeCell ref="AA42:AH43"/>
    <mergeCell ref="AA32:AC34"/>
    <mergeCell ref="V28:V30"/>
    <mergeCell ref="V36:V38"/>
    <mergeCell ref="AI12:AI13"/>
    <mergeCell ref="AI14:AI15"/>
    <mergeCell ref="K14:M16"/>
    <mergeCell ref="AI24:AI25"/>
    <mergeCell ref="C22:AO23"/>
    <mergeCell ref="C24:J27"/>
    <mergeCell ref="AI16:AI17"/>
    <mergeCell ref="F12:J12"/>
    <mergeCell ref="F16:J16"/>
    <mergeCell ref="C14:E15"/>
    <mergeCell ref="F28:J29"/>
    <mergeCell ref="AA24:AH25"/>
    <mergeCell ref="S28:U30"/>
    <mergeCell ref="AD100:AD102"/>
    <mergeCell ref="AE100:AH102"/>
    <mergeCell ref="S72:U74"/>
    <mergeCell ref="AA86:AC88"/>
    <mergeCell ref="F34:J34"/>
    <mergeCell ref="AD46:AD48"/>
    <mergeCell ref="AD50:AD52"/>
    <mergeCell ref="AI100:AI101"/>
    <mergeCell ref="AJ100:AL101"/>
    <mergeCell ref="AI102:AI103"/>
    <mergeCell ref="C86:E87"/>
    <mergeCell ref="AI92:AI93"/>
    <mergeCell ref="AJ92:AL93"/>
    <mergeCell ref="S90:U92"/>
    <mergeCell ref="N90:N92"/>
    <mergeCell ref="O90:R92"/>
    <mergeCell ref="V90:V92"/>
    <mergeCell ref="AI34:AI35"/>
    <mergeCell ref="AI20:AI21"/>
    <mergeCell ref="O36:R38"/>
    <mergeCell ref="AM68:AP69"/>
    <mergeCell ref="AI56:AI57"/>
    <mergeCell ref="AI60:AI61"/>
    <mergeCell ref="AI64:AI65"/>
    <mergeCell ref="AI62:AJ63"/>
    <mergeCell ref="AJ66:AL67"/>
    <mergeCell ref="AI66:AI67"/>
    <mergeCell ref="AM64:AP65"/>
    <mergeCell ref="AK62:AP63"/>
    <mergeCell ref="AM66:AP67"/>
    <mergeCell ref="F70:J70"/>
    <mergeCell ref="S68:Z71"/>
    <mergeCell ref="AA64:AC66"/>
    <mergeCell ref="AD64:AD66"/>
    <mergeCell ref="AM70:AP71"/>
    <mergeCell ref="F14:J15"/>
    <mergeCell ref="C16:E17"/>
    <mergeCell ref="C42:J45"/>
    <mergeCell ref="K64:R67"/>
    <mergeCell ref="C66:E67"/>
    <mergeCell ref="F66:J66"/>
    <mergeCell ref="F64:J65"/>
    <mergeCell ref="F18:J19"/>
    <mergeCell ref="C48:E49"/>
    <mergeCell ref="F20:J20"/>
    <mergeCell ref="B50:B51"/>
    <mergeCell ref="B10:B11"/>
    <mergeCell ref="B14:B15"/>
    <mergeCell ref="B18:B19"/>
    <mergeCell ref="B28:B29"/>
    <mergeCell ref="B46:B47"/>
    <mergeCell ref="C18:E19"/>
    <mergeCell ref="C20:E21"/>
    <mergeCell ref="B86:B87"/>
    <mergeCell ref="C54:E55"/>
    <mergeCell ref="C34:E35"/>
    <mergeCell ref="C28:E29"/>
    <mergeCell ref="B54:B55"/>
    <mergeCell ref="C64:E65"/>
    <mergeCell ref="B32:B33"/>
    <mergeCell ref="B36:B37"/>
    <mergeCell ref="C46:E47"/>
    <mergeCell ref="V18:V20"/>
    <mergeCell ref="O14:R16"/>
    <mergeCell ref="B139:B140"/>
    <mergeCell ref="B125:B127"/>
    <mergeCell ref="B133:B135"/>
    <mergeCell ref="C56:E57"/>
    <mergeCell ref="C72:E73"/>
    <mergeCell ref="B64:B65"/>
    <mergeCell ref="B72:B73"/>
    <mergeCell ref="B68:B69"/>
    <mergeCell ref="N14:N16"/>
    <mergeCell ref="N18:N20"/>
    <mergeCell ref="N32:N34"/>
    <mergeCell ref="N36:N38"/>
    <mergeCell ref="K28:R31"/>
    <mergeCell ref="F54:J55"/>
    <mergeCell ref="K54:M56"/>
    <mergeCell ref="O54:R56"/>
    <mergeCell ref="F46:J47"/>
    <mergeCell ref="AA60:AH61"/>
    <mergeCell ref="V54:V56"/>
    <mergeCell ref="AA50:AC52"/>
    <mergeCell ref="AA54:AH57"/>
    <mergeCell ref="AE46:AH48"/>
    <mergeCell ref="AA46:AC48"/>
    <mergeCell ref="C58:AO59"/>
    <mergeCell ref="C60:J63"/>
    <mergeCell ref="W54:Z56"/>
    <mergeCell ref="AK60:AP61"/>
    <mergeCell ref="K62:R63"/>
    <mergeCell ref="AI46:AI47"/>
    <mergeCell ref="F56:J56"/>
    <mergeCell ref="N54:N56"/>
    <mergeCell ref="AK24:AP25"/>
    <mergeCell ref="AE28:AH30"/>
    <mergeCell ref="AM28:AP29"/>
    <mergeCell ref="AI42:AI43"/>
    <mergeCell ref="C40:AO41"/>
    <mergeCell ref="C38:E39"/>
    <mergeCell ref="C36:E37"/>
    <mergeCell ref="F36:J37"/>
    <mergeCell ref="AM32:AP33"/>
    <mergeCell ref="AA28:AC30"/>
    <mergeCell ref="AA44:AH45"/>
    <mergeCell ref="AJ48:AL49"/>
    <mergeCell ref="AE10:AH12"/>
    <mergeCell ref="AD14:AD16"/>
    <mergeCell ref="AE14:AH16"/>
    <mergeCell ref="AA36:AH39"/>
    <mergeCell ref="AI38:AI39"/>
    <mergeCell ref="AI36:AI37"/>
    <mergeCell ref="AE32:AH34"/>
    <mergeCell ref="AJ32:AL33"/>
    <mergeCell ref="S14:Z17"/>
    <mergeCell ref="V10:V12"/>
    <mergeCell ref="K60:R61"/>
    <mergeCell ref="S60:Z61"/>
    <mergeCell ref="K18:M20"/>
    <mergeCell ref="O18:R20"/>
    <mergeCell ref="S24:Z25"/>
    <mergeCell ref="K46:R49"/>
    <mergeCell ref="K42:R43"/>
    <mergeCell ref="S42:Z43"/>
    <mergeCell ref="S18:U20"/>
    <mergeCell ref="W18:Z20"/>
    <mergeCell ref="V46:V48"/>
    <mergeCell ref="K44:R45"/>
    <mergeCell ref="W28:Z30"/>
    <mergeCell ref="S44:Z45"/>
    <mergeCell ref="W46:Z48"/>
    <mergeCell ref="S46:U48"/>
    <mergeCell ref="F48:J48"/>
    <mergeCell ref="AE64:AH66"/>
    <mergeCell ref="AJ64:AL65"/>
    <mergeCell ref="AA62:AH63"/>
    <mergeCell ref="S64:U66"/>
    <mergeCell ref="S62:Z63"/>
    <mergeCell ref="S54:U56"/>
    <mergeCell ref="V64:V66"/>
    <mergeCell ref="W64:Z66"/>
    <mergeCell ref="S50:Z53"/>
    <mergeCell ref="BQ18:BX21"/>
    <mergeCell ref="AR18:AR19"/>
    <mergeCell ref="AR28:AR29"/>
    <mergeCell ref="BT32:BT34"/>
    <mergeCell ref="AV28:AZ29"/>
    <mergeCell ref="AV30:AZ30"/>
    <mergeCell ref="AS34:AU35"/>
    <mergeCell ref="AS32:AU33"/>
    <mergeCell ref="AR32:AR33"/>
    <mergeCell ref="AS30:AU31"/>
    <mergeCell ref="AI54:AI55"/>
    <mergeCell ref="BD36:BD38"/>
    <mergeCell ref="BA36:BC38"/>
    <mergeCell ref="BI36:BK38"/>
    <mergeCell ref="AS40:CD41"/>
    <mergeCell ref="BY42:BY43"/>
    <mergeCell ref="BZ36:CB37"/>
    <mergeCell ref="AV16:AZ16"/>
    <mergeCell ref="AS14:AU15"/>
    <mergeCell ref="AV14:AZ15"/>
    <mergeCell ref="AV36:AZ37"/>
    <mergeCell ref="AI44:AJ45"/>
    <mergeCell ref="AK42:AP43"/>
    <mergeCell ref="AJ38:AL39"/>
    <mergeCell ref="AM38:AP39"/>
    <mergeCell ref="AM46:AP47"/>
    <mergeCell ref="AI50:AI51"/>
    <mergeCell ref="AJ50:AL51"/>
    <mergeCell ref="AM48:AP49"/>
    <mergeCell ref="BI60:BP61"/>
    <mergeCell ref="AS10:AU11"/>
    <mergeCell ref="BL18:BL20"/>
    <mergeCell ref="BL28:BL30"/>
    <mergeCell ref="BL36:BL38"/>
    <mergeCell ref="AS22:CD23"/>
    <mergeCell ref="BD32:BD34"/>
    <mergeCell ref="BA28:BH31"/>
    <mergeCell ref="BM18:BP20"/>
    <mergeCell ref="BY34:BY35"/>
    <mergeCell ref="BL72:BL74"/>
    <mergeCell ref="BY72:BY73"/>
    <mergeCell ref="BL46:BL48"/>
    <mergeCell ref="BL54:BL56"/>
    <mergeCell ref="BL64:BL66"/>
    <mergeCell ref="BY62:BZ63"/>
    <mergeCell ref="BZ64:CB65"/>
    <mergeCell ref="BY56:BY57"/>
    <mergeCell ref="BY52:BY53"/>
    <mergeCell ref="BQ46:BS48"/>
    <mergeCell ref="BY30:BY31"/>
    <mergeCell ref="BT28:BT30"/>
    <mergeCell ref="BA32:BC34"/>
    <mergeCell ref="BQ28:BS30"/>
    <mergeCell ref="CC36:CF37"/>
    <mergeCell ref="BZ38:CB39"/>
    <mergeCell ref="CC38:CF39"/>
    <mergeCell ref="AV32:AZ33"/>
    <mergeCell ref="AV34:AZ34"/>
    <mergeCell ref="BE36:BH38"/>
    <mergeCell ref="BY36:BY37"/>
    <mergeCell ref="BQ36:BX39"/>
    <mergeCell ref="AV38:AZ38"/>
    <mergeCell ref="CA44:CF45"/>
    <mergeCell ref="BI28:BK30"/>
    <mergeCell ref="BM28:BP30"/>
    <mergeCell ref="BY28:BY29"/>
    <mergeCell ref="BY32:BY33"/>
    <mergeCell ref="BY38:BY39"/>
    <mergeCell ref="BM36:BP38"/>
    <mergeCell ref="BY44:BZ45"/>
    <mergeCell ref="BQ44:BX45"/>
    <mergeCell ref="BQ42:BX43"/>
    <mergeCell ref="BY50:BY51"/>
    <mergeCell ref="CA42:CF43"/>
    <mergeCell ref="BY46:BY47"/>
    <mergeCell ref="BT46:BT48"/>
    <mergeCell ref="BT50:BT52"/>
    <mergeCell ref="CC52:CF53"/>
    <mergeCell ref="CC48:CF49"/>
    <mergeCell ref="BU46:BX48"/>
    <mergeCell ref="BZ48:CB49"/>
    <mergeCell ref="BY48:BY49"/>
    <mergeCell ref="BZ46:CB47"/>
    <mergeCell ref="CC46:CF47"/>
    <mergeCell ref="CC50:CF51"/>
    <mergeCell ref="BY60:BY61"/>
    <mergeCell ref="BZ56:CB57"/>
    <mergeCell ref="CA60:CF61"/>
    <mergeCell ref="BZ52:CB53"/>
    <mergeCell ref="BZ50:CB51"/>
    <mergeCell ref="CC54:CF55"/>
    <mergeCell ref="BY54:BY55"/>
    <mergeCell ref="BQ60:BX61"/>
    <mergeCell ref="AS58:CD59"/>
    <mergeCell ref="BM54:BP56"/>
    <mergeCell ref="BQ54:BX57"/>
    <mergeCell ref="AV54:AZ55"/>
    <mergeCell ref="BA54:BC56"/>
    <mergeCell ref="AS60:AZ63"/>
    <mergeCell ref="BA60:BH61"/>
    <mergeCell ref="BD54:BD56"/>
    <mergeCell ref="BZ54:CB55"/>
    <mergeCell ref="C111:E111"/>
    <mergeCell ref="AA111:AH111"/>
    <mergeCell ref="AS110:AU111"/>
    <mergeCell ref="AS108:AU109"/>
    <mergeCell ref="AJ110:AL111"/>
    <mergeCell ref="AM110:AP111"/>
    <mergeCell ref="N108:N110"/>
    <mergeCell ref="O108:R110"/>
    <mergeCell ref="S108:U110"/>
    <mergeCell ref="V108:V110"/>
    <mergeCell ref="BA108:BC110"/>
    <mergeCell ref="BD108:BD110"/>
    <mergeCell ref="BA62:BH63"/>
    <mergeCell ref="CC108:CF109"/>
    <mergeCell ref="CC74:CF75"/>
    <mergeCell ref="BM72:BP74"/>
    <mergeCell ref="BQ72:BX75"/>
    <mergeCell ref="BZ72:CB73"/>
    <mergeCell ref="BY74:BY75"/>
    <mergeCell ref="BZ74:CB75"/>
    <mergeCell ref="CC72:CF73"/>
    <mergeCell ref="CC110:CF111"/>
    <mergeCell ref="BY110:BY111"/>
    <mergeCell ref="BZ110:CB111"/>
    <mergeCell ref="BZ104:CB105"/>
    <mergeCell ref="CC104:CF105"/>
    <mergeCell ref="BY104:BY105"/>
    <mergeCell ref="BY106:BY107"/>
    <mergeCell ref="BY100:BY101"/>
    <mergeCell ref="BZ100:CB101"/>
    <mergeCell ref="BE108:BH110"/>
    <mergeCell ref="BI108:BK110"/>
    <mergeCell ref="BL108:BL110"/>
    <mergeCell ref="BM108:BP110"/>
    <mergeCell ref="BQ108:BX111"/>
    <mergeCell ref="BY108:BY109"/>
    <mergeCell ref="BZ108:CB109"/>
    <mergeCell ref="S78:Z79"/>
    <mergeCell ref="AK78:AP79"/>
    <mergeCell ref="AV110:AZ110"/>
    <mergeCell ref="AS78:AZ81"/>
    <mergeCell ref="AM84:AP85"/>
    <mergeCell ref="AS84:AU85"/>
    <mergeCell ref="AV108:AZ109"/>
    <mergeCell ref="C78:J81"/>
    <mergeCell ref="C76:AO77"/>
    <mergeCell ref="C74:E75"/>
    <mergeCell ref="O72:R74"/>
    <mergeCell ref="AJ74:AL75"/>
    <mergeCell ref="AM74:AP75"/>
    <mergeCell ref="AI78:AI79"/>
    <mergeCell ref="N72:N74"/>
    <mergeCell ref="V72:V74"/>
    <mergeCell ref="F74:J74"/>
    <mergeCell ref="K72:M74"/>
    <mergeCell ref="F72:J73"/>
    <mergeCell ref="AM82:AP83"/>
    <mergeCell ref="AJ82:AL83"/>
    <mergeCell ref="BA72:BC74"/>
    <mergeCell ref="BE72:BH74"/>
    <mergeCell ref="AR82:AR83"/>
    <mergeCell ref="AS82:AU83"/>
    <mergeCell ref="BA80:BH81"/>
    <mergeCell ref="BA78:BH79"/>
    <mergeCell ref="AR72:AR73"/>
    <mergeCell ref="AS74:AU75"/>
    <mergeCell ref="BI72:BK74"/>
    <mergeCell ref="AA72:AH75"/>
    <mergeCell ref="AI72:AI73"/>
    <mergeCell ref="BD72:BD74"/>
    <mergeCell ref="AM72:AP73"/>
    <mergeCell ref="AV72:AZ73"/>
    <mergeCell ref="AV74:AZ74"/>
    <mergeCell ref="AS72:AU73"/>
    <mergeCell ref="AI74:AI75"/>
    <mergeCell ref="AD68:AD70"/>
    <mergeCell ref="W72:Z74"/>
    <mergeCell ref="AJ72:AL73"/>
    <mergeCell ref="AJ70:AL71"/>
    <mergeCell ref="AJ68:AL69"/>
    <mergeCell ref="AA68:AC70"/>
    <mergeCell ref="AI68:AI69"/>
    <mergeCell ref="AI70:AI71"/>
    <mergeCell ref="AE68:AH70"/>
    <mergeCell ref="BY68:BY69"/>
    <mergeCell ref="BY70:BY71"/>
    <mergeCell ref="BD68:BD70"/>
    <mergeCell ref="AR68:AR69"/>
    <mergeCell ref="AV68:AZ69"/>
    <mergeCell ref="BA68:BC70"/>
    <mergeCell ref="AV70:AZ70"/>
    <mergeCell ref="BE68:BH70"/>
    <mergeCell ref="CC68:CF69"/>
    <mergeCell ref="BY66:BY67"/>
    <mergeCell ref="BT68:BT70"/>
    <mergeCell ref="BZ66:CB67"/>
    <mergeCell ref="CC70:CF71"/>
    <mergeCell ref="BU64:BX66"/>
    <mergeCell ref="BZ70:CB71"/>
    <mergeCell ref="BY64:BY65"/>
    <mergeCell ref="BU68:BX70"/>
    <mergeCell ref="BZ68:CB69"/>
    <mergeCell ref="AS64:AU65"/>
    <mergeCell ref="AR64:AR65"/>
    <mergeCell ref="AS66:AU67"/>
    <mergeCell ref="C68:E69"/>
    <mergeCell ref="F68:J69"/>
    <mergeCell ref="K68:M70"/>
    <mergeCell ref="O68:R70"/>
    <mergeCell ref="C70:E71"/>
    <mergeCell ref="N68:N70"/>
    <mergeCell ref="AS70:AU71"/>
    <mergeCell ref="BE54:BH56"/>
    <mergeCell ref="CC56:CF57"/>
    <mergeCell ref="AS68:AU69"/>
    <mergeCell ref="BI62:BP63"/>
    <mergeCell ref="BQ62:BX63"/>
    <mergeCell ref="BI68:BP71"/>
    <mergeCell ref="BQ68:BS70"/>
    <mergeCell ref="BA64:BH67"/>
    <mergeCell ref="AV64:AZ65"/>
    <mergeCell ref="AV66:AZ66"/>
    <mergeCell ref="BI64:BK66"/>
    <mergeCell ref="CA62:CF63"/>
    <mergeCell ref="CC66:CF67"/>
    <mergeCell ref="BM64:BP66"/>
    <mergeCell ref="BQ64:BS66"/>
    <mergeCell ref="BT64:BT66"/>
    <mergeCell ref="CC64:CF65"/>
    <mergeCell ref="BI54:BK56"/>
    <mergeCell ref="BU50:BX52"/>
    <mergeCell ref="AJ54:AL55"/>
    <mergeCell ref="AM54:AP55"/>
    <mergeCell ref="AS54:AU55"/>
    <mergeCell ref="AS56:AU57"/>
    <mergeCell ref="AJ56:AL57"/>
    <mergeCell ref="AM56:AP57"/>
    <mergeCell ref="AR54:AR55"/>
    <mergeCell ref="AV56:AZ56"/>
    <mergeCell ref="BQ50:BS52"/>
    <mergeCell ref="AM50:AP51"/>
    <mergeCell ref="AI52:AI53"/>
    <mergeCell ref="AR50:AR51"/>
    <mergeCell ref="AS50:AU51"/>
    <mergeCell ref="AV52:AZ52"/>
    <mergeCell ref="AV50:AZ51"/>
    <mergeCell ref="AJ52:AL53"/>
    <mergeCell ref="AM52:AP53"/>
    <mergeCell ref="AS52:AU53"/>
    <mergeCell ref="AV46:AZ47"/>
    <mergeCell ref="BA46:BH49"/>
    <mergeCell ref="AV48:AZ48"/>
    <mergeCell ref="AE50:AH52"/>
    <mergeCell ref="BD50:BD52"/>
    <mergeCell ref="AI48:AI49"/>
    <mergeCell ref="AS46:AU47"/>
    <mergeCell ref="AS48:AU49"/>
    <mergeCell ref="AR46:AR47"/>
    <mergeCell ref="AJ46:AL47"/>
    <mergeCell ref="BI46:BK48"/>
    <mergeCell ref="BM46:BP48"/>
    <mergeCell ref="BA50:BC52"/>
    <mergeCell ref="BE50:BH52"/>
    <mergeCell ref="BI50:BP53"/>
    <mergeCell ref="C50:E51"/>
    <mergeCell ref="F50:J51"/>
    <mergeCell ref="K50:M52"/>
    <mergeCell ref="O50:R52"/>
    <mergeCell ref="C52:E53"/>
    <mergeCell ref="F52:J52"/>
    <mergeCell ref="N50:N52"/>
    <mergeCell ref="AS42:AZ45"/>
    <mergeCell ref="BA42:BH43"/>
    <mergeCell ref="BI42:BP43"/>
    <mergeCell ref="AK44:AP45"/>
    <mergeCell ref="BA44:BH45"/>
    <mergeCell ref="BI44:BP45"/>
    <mergeCell ref="AS36:AU37"/>
    <mergeCell ref="AS38:AU39"/>
    <mergeCell ref="CC32:CF33"/>
    <mergeCell ref="BE32:BH34"/>
    <mergeCell ref="CC34:CF35"/>
    <mergeCell ref="BZ34:CB35"/>
    <mergeCell ref="BI32:BP35"/>
    <mergeCell ref="BQ32:BS34"/>
    <mergeCell ref="BU32:BX34"/>
    <mergeCell ref="BZ32:CB33"/>
    <mergeCell ref="AR36:AR37"/>
    <mergeCell ref="F38:J38"/>
    <mergeCell ref="S36:U38"/>
    <mergeCell ref="W36:Z38"/>
    <mergeCell ref="K36:M38"/>
    <mergeCell ref="AM36:AP37"/>
    <mergeCell ref="AJ36:AL37"/>
    <mergeCell ref="AJ30:AL31"/>
    <mergeCell ref="AI30:AI31"/>
    <mergeCell ref="AD28:AD30"/>
    <mergeCell ref="AJ28:AL29"/>
    <mergeCell ref="AI28:AI29"/>
    <mergeCell ref="AS28:AU29"/>
    <mergeCell ref="BZ30:CB31"/>
    <mergeCell ref="CC30:CF31"/>
    <mergeCell ref="C32:E33"/>
    <mergeCell ref="F32:J33"/>
    <mergeCell ref="K32:M34"/>
    <mergeCell ref="O32:R34"/>
    <mergeCell ref="S32:Z35"/>
    <mergeCell ref="BU28:BX30"/>
    <mergeCell ref="BZ28:CB29"/>
    <mergeCell ref="CC28:CF29"/>
    <mergeCell ref="C30:E31"/>
    <mergeCell ref="F30:J30"/>
    <mergeCell ref="CA24:CF25"/>
    <mergeCell ref="K26:R27"/>
    <mergeCell ref="S26:Z27"/>
    <mergeCell ref="AA26:AH27"/>
    <mergeCell ref="AI26:AJ27"/>
    <mergeCell ref="AK26:AP27"/>
    <mergeCell ref="BA26:BH27"/>
    <mergeCell ref="BI26:BP27"/>
    <mergeCell ref="CA26:CF27"/>
    <mergeCell ref="K24:R25"/>
    <mergeCell ref="AS24:AZ27"/>
    <mergeCell ref="BA24:BH25"/>
    <mergeCell ref="BY24:BY25"/>
    <mergeCell ref="BI24:BP25"/>
    <mergeCell ref="BY26:BZ27"/>
    <mergeCell ref="BQ24:BX25"/>
    <mergeCell ref="BQ26:BX27"/>
    <mergeCell ref="CC18:CF19"/>
    <mergeCell ref="BZ20:CB21"/>
    <mergeCell ref="CC20:CF21"/>
    <mergeCell ref="BY18:BY19"/>
    <mergeCell ref="BY20:BY21"/>
    <mergeCell ref="BZ18:CB19"/>
    <mergeCell ref="AA18:AH21"/>
    <mergeCell ref="AJ18:AL19"/>
    <mergeCell ref="AM18:AP19"/>
    <mergeCell ref="AS18:AU19"/>
    <mergeCell ref="AS20:AU21"/>
    <mergeCell ref="AJ20:AL21"/>
    <mergeCell ref="AI18:AI19"/>
    <mergeCell ref="AM20:AP21"/>
    <mergeCell ref="CC14:CF15"/>
    <mergeCell ref="BZ16:CB17"/>
    <mergeCell ref="BI14:BP17"/>
    <mergeCell ref="BQ14:BS16"/>
    <mergeCell ref="BU14:BX16"/>
    <mergeCell ref="BZ14:CB15"/>
    <mergeCell ref="BY16:BY17"/>
    <mergeCell ref="BT14:BT16"/>
    <mergeCell ref="CC16:CF17"/>
    <mergeCell ref="BY14:BY15"/>
    <mergeCell ref="W10:Z12"/>
    <mergeCell ref="AM16:AP17"/>
    <mergeCell ref="AS16:AU17"/>
    <mergeCell ref="BD14:BD16"/>
    <mergeCell ref="AM14:AP15"/>
    <mergeCell ref="AI10:AI11"/>
    <mergeCell ref="AR10:AR11"/>
    <mergeCell ref="AA10:AC12"/>
    <mergeCell ref="AD10:AD12"/>
    <mergeCell ref="AA14:AC16"/>
    <mergeCell ref="BY12:BY13"/>
    <mergeCell ref="BL10:BL12"/>
    <mergeCell ref="AJ14:AL15"/>
    <mergeCell ref="AJ16:AL17"/>
    <mergeCell ref="BA10:BH13"/>
    <mergeCell ref="BT10:BT12"/>
    <mergeCell ref="BU10:BX12"/>
    <mergeCell ref="BE14:BH16"/>
    <mergeCell ref="AR14:AR15"/>
    <mergeCell ref="AV12:AZ12"/>
    <mergeCell ref="CC12:CF13"/>
    <mergeCell ref="AV10:AZ11"/>
    <mergeCell ref="BZ12:CB13"/>
    <mergeCell ref="AJ12:AL13"/>
    <mergeCell ref="AM12:AP13"/>
    <mergeCell ref="AS12:AU13"/>
    <mergeCell ref="BI10:BK12"/>
    <mergeCell ref="BM10:BP12"/>
    <mergeCell ref="BQ10:BS12"/>
    <mergeCell ref="BY10:BY11"/>
    <mergeCell ref="BY8:BZ9"/>
    <mergeCell ref="BQ8:BX9"/>
    <mergeCell ref="CA8:CF9"/>
    <mergeCell ref="C10:E11"/>
    <mergeCell ref="F10:J11"/>
    <mergeCell ref="K10:R13"/>
    <mergeCell ref="S10:U12"/>
    <mergeCell ref="BZ10:CB11"/>
    <mergeCell ref="CC10:CF11"/>
    <mergeCell ref="C12:E13"/>
    <mergeCell ref="S6:Z7"/>
    <mergeCell ref="AA6:AH7"/>
    <mergeCell ref="BY6:BY7"/>
    <mergeCell ref="AI6:AI7"/>
    <mergeCell ref="C1:CF3"/>
    <mergeCell ref="BQ6:BX7"/>
    <mergeCell ref="CA6:CF7"/>
    <mergeCell ref="K8:R9"/>
    <mergeCell ref="S8:Z9"/>
    <mergeCell ref="AA8:AH9"/>
    <mergeCell ref="C4:AO5"/>
    <mergeCell ref="AS4:CD5"/>
    <mergeCell ref="C6:J9"/>
    <mergeCell ref="K6:R7"/>
    <mergeCell ref="BE18:BH20"/>
    <mergeCell ref="BI6:BP7"/>
    <mergeCell ref="AK8:AP9"/>
    <mergeCell ref="BA8:BH9"/>
    <mergeCell ref="BI8:BP9"/>
    <mergeCell ref="BI18:BK20"/>
    <mergeCell ref="BA18:BC20"/>
    <mergeCell ref="BD18:BD20"/>
    <mergeCell ref="AJ10:AL11"/>
    <mergeCell ref="AM10:AP11"/>
    <mergeCell ref="AI8:AJ9"/>
    <mergeCell ref="AK6:AP7"/>
    <mergeCell ref="AS6:AZ9"/>
    <mergeCell ref="BA6:BH7"/>
    <mergeCell ref="AV18:AZ19"/>
    <mergeCell ref="BA14:BC16"/>
    <mergeCell ref="AV20:AZ20"/>
    <mergeCell ref="S80:Z81"/>
    <mergeCell ref="AA80:AH81"/>
    <mergeCell ref="AI80:AJ81"/>
    <mergeCell ref="AK80:AP81"/>
    <mergeCell ref="AA78:AH79"/>
    <mergeCell ref="AS76:CD77"/>
    <mergeCell ref="BI80:BP81"/>
    <mergeCell ref="K78:R79"/>
    <mergeCell ref="BQ80:BX81"/>
    <mergeCell ref="B82:B83"/>
    <mergeCell ref="C82:E83"/>
    <mergeCell ref="F82:J83"/>
    <mergeCell ref="K82:R85"/>
    <mergeCell ref="S82:U84"/>
    <mergeCell ref="V82:V84"/>
    <mergeCell ref="W82:Z84"/>
    <mergeCell ref="K80:R81"/>
    <mergeCell ref="BQ82:BS84"/>
    <mergeCell ref="BT82:BT84"/>
    <mergeCell ref="BU82:BX84"/>
    <mergeCell ref="AV82:AZ83"/>
    <mergeCell ref="BA82:BH85"/>
    <mergeCell ref="BI82:BK84"/>
    <mergeCell ref="BL82:BL84"/>
    <mergeCell ref="AV84:AZ84"/>
    <mergeCell ref="BM82:BP84"/>
    <mergeCell ref="C84:E85"/>
    <mergeCell ref="F84:J84"/>
    <mergeCell ref="AI84:AI85"/>
    <mergeCell ref="AJ84:AL85"/>
    <mergeCell ref="AA82:AC84"/>
    <mergeCell ref="AD82:AD84"/>
    <mergeCell ref="AE82:AH84"/>
    <mergeCell ref="AI82:AI83"/>
    <mergeCell ref="C88:E89"/>
    <mergeCell ref="F88:J88"/>
    <mergeCell ref="BU86:BX88"/>
    <mergeCell ref="AV86:AZ87"/>
    <mergeCell ref="BA86:BC88"/>
    <mergeCell ref="BD86:BD88"/>
    <mergeCell ref="BE86:BH88"/>
    <mergeCell ref="AV88:AZ88"/>
    <mergeCell ref="N86:N88"/>
    <mergeCell ref="AD86:AD88"/>
    <mergeCell ref="AR86:AR87"/>
    <mergeCell ref="AS86:AU87"/>
    <mergeCell ref="F86:J87"/>
    <mergeCell ref="K86:M88"/>
    <mergeCell ref="O86:R88"/>
    <mergeCell ref="S86:Z89"/>
    <mergeCell ref="AE86:AH88"/>
    <mergeCell ref="AI86:AI87"/>
    <mergeCell ref="AJ86:AL87"/>
    <mergeCell ref="AM86:AP87"/>
    <mergeCell ref="BI86:BP89"/>
    <mergeCell ref="BQ86:BS88"/>
    <mergeCell ref="BT86:BT88"/>
    <mergeCell ref="AS88:AU89"/>
    <mergeCell ref="AI88:AI89"/>
    <mergeCell ref="AJ88:AL89"/>
    <mergeCell ref="AM88:AP89"/>
    <mergeCell ref="AV90:AZ91"/>
    <mergeCell ref="BA90:BC92"/>
    <mergeCell ref="W90:Z92"/>
    <mergeCell ref="AA90:AH93"/>
    <mergeCell ref="AS90:AU91"/>
    <mergeCell ref="AS92:AU93"/>
    <mergeCell ref="AI90:AI91"/>
    <mergeCell ref="AJ90:AL91"/>
    <mergeCell ref="AM90:AP91"/>
    <mergeCell ref="AR90:AR91"/>
    <mergeCell ref="AV92:AZ92"/>
    <mergeCell ref="B90:B91"/>
    <mergeCell ref="C90:E91"/>
    <mergeCell ref="F90:J91"/>
    <mergeCell ref="K90:M92"/>
    <mergeCell ref="C92:E93"/>
    <mergeCell ref="F92:J92"/>
    <mergeCell ref="C96:J99"/>
    <mergeCell ref="K96:R97"/>
    <mergeCell ref="S96:Z97"/>
    <mergeCell ref="AA96:AH97"/>
    <mergeCell ref="K98:R99"/>
    <mergeCell ref="S98:Z99"/>
    <mergeCell ref="AA98:AH99"/>
    <mergeCell ref="C94:AO95"/>
    <mergeCell ref="AM92:AP93"/>
    <mergeCell ref="BZ106:CB107"/>
    <mergeCell ref="CC106:CF107"/>
    <mergeCell ref="AI96:AI97"/>
    <mergeCell ref="AK96:AP97"/>
    <mergeCell ref="AI98:AJ99"/>
    <mergeCell ref="AK98:AP99"/>
    <mergeCell ref="AM100:AP101"/>
    <mergeCell ref="AR100:AR101"/>
    <mergeCell ref="B100:B101"/>
    <mergeCell ref="C100:E101"/>
    <mergeCell ref="F100:J101"/>
    <mergeCell ref="K100:R103"/>
    <mergeCell ref="C102:E103"/>
    <mergeCell ref="F102:J102"/>
    <mergeCell ref="AM102:AP103"/>
    <mergeCell ref="BA104:BC106"/>
    <mergeCell ref="AS106:AU107"/>
    <mergeCell ref="AV106:AZ106"/>
    <mergeCell ref="AM104:AP105"/>
    <mergeCell ref="AR104:AR105"/>
    <mergeCell ref="AS104:AU105"/>
    <mergeCell ref="BT104:BT106"/>
    <mergeCell ref="W100:Z102"/>
    <mergeCell ref="AA100:AC102"/>
    <mergeCell ref="N104:N106"/>
    <mergeCell ref="S104:Z107"/>
    <mergeCell ref="O104:R106"/>
    <mergeCell ref="S100:U102"/>
    <mergeCell ref="V100:V102"/>
    <mergeCell ref="AA104:AC106"/>
    <mergeCell ref="AD104:AD106"/>
    <mergeCell ref="BU104:BX106"/>
    <mergeCell ref="AJ102:AL103"/>
    <mergeCell ref="AV104:AZ105"/>
    <mergeCell ref="AM106:AP107"/>
    <mergeCell ref="AS102:AU103"/>
    <mergeCell ref="BU100:BX102"/>
    <mergeCell ref="BD104:BD106"/>
    <mergeCell ref="BE104:BH106"/>
    <mergeCell ref="BI104:BP107"/>
    <mergeCell ref="BQ104:BS106"/>
    <mergeCell ref="AJ106:AL107"/>
    <mergeCell ref="B104:B105"/>
    <mergeCell ref="C104:E105"/>
    <mergeCell ref="F104:J105"/>
    <mergeCell ref="K104:M106"/>
    <mergeCell ref="C106:E107"/>
    <mergeCell ref="F106:J106"/>
    <mergeCell ref="BZ84:CB85"/>
    <mergeCell ref="B108:B109"/>
    <mergeCell ref="C108:E109"/>
    <mergeCell ref="F108:J109"/>
    <mergeCell ref="K108:M110"/>
    <mergeCell ref="F110:J110"/>
    <mergeCell ref="AE104:AH106"/>
    <mergeCell ref="AI104:AI105"/>
    <mergeCell ref="AJ104:AL105"/>
    <mergeCell ref="AI106:AI107"/>
    <mergeCell ref="BQ78:BX79"/>
    <mergeCell ref="BI78:BP79"/>
    <mergeCell ref="W108:Z110"/>
    <mergeCell ref="AI108:AI109"/>
    <mergeCell ref="AJ108:AL109"/>
    <mergeCell ref="AM108:AP109"/>
    <mergeCell ref="AA108:AG110"/>
    <mergeCell ref="BM90:BP92"/>
    <mergeCell ref="BQ90:BX93"/>
    <mergeCell ref="BI90:BK92"/>
    <mergeCell ref="BY78:BY79"/>
    <mergeCell ref="CA78:CF79"/>
    <mergeCell ref="BY80:BZ81"/>
    <mergeCell ref="AR108:AR109"/>
    <mergeCell ref="BY90:BY91"/>
    <mergeCell ref="BZ90:CB91"/>
    <mergeCell ref="CC86:CF87"/>
    <mergeCell ref="CC88:CF89"/>
    <mergeCell ref="CC102:CF103"/>
    <mergeCell ref="BA100:BH103"/>
    <mergeCell ref="BY86:BY87"/>
    <mergeCell ref="CA80:CF81"/>
    <mergeCell ref="BZ86:CB87"/>
    <mergeCell ref="BY88:BY89"/>
    <mergeCell ref="BZ88:CB89"/>
    <mergeCell ref="CC82:CF83"/>
    <mergeCell ref="CC84:CF85"/>
    <mergeCell ref="BY82:BY83"/>
    <mergeCell ref="BZ82:CB83"/>
    <mergeCell ref="BY84:BY85"/>
    <mergeCell ref="CC90:CF91"/>
    <mergeCell ref="CC92:CF93"/>
    <mergeCell ref="BY98:BZ99"/>
    <mergeCell ref="CA98:CF99"/>
    <mergeCell ref="BY92:BY93"/>
    <mergeCell ref="BZ92:CB93"/>
    <mergeCell ref="CA96:CF97"/>
    <mergeCell ref="AS94:CD95"/>
    <mergeCell ref="BD90:BD92"/>
    <mergeCell ref="BE90:BH92"/>
    <mergeCell ref="BL90:BL92"/>
    <mergeCell ref="BY96:BY97"/>
    <mergeCell ref="BQ98:BX99"/>
    <mergeCell ref="BI98:BP99"/>
    <mergeCell ref="CC100:CF101"/>
    <mergeCell ref="BQ100:BS102"/>
    <mergeCell ref="BI100:BK102"/>
    <mergeCell ref="BL100:BL102"/>
    <mergeCell ref="BM100:BP102"/>
    <mergeCell ref="BY102:BY103"/>
    <mergeCell ref="BZ102:CB103"/>
    <mergeCell ref="AS96:AZ99"/>
    <mergeCell ref="BA96:BH97"/>
    <mergeCell ref="BI96:BP97"/>
    <mergeCell ref="BQ96:BX97"/>
    <mergeCell ref="BA98:BH99"/>
    <mergeCell ref="AS100:AU101"/>
    <mergeCell ref="AV100:AZ101"/>
    <mergeCell ref="AV102:AZ102"/>
    <mergeCell ref="BT100:BT102"/>
    <mergeCell ref="J141:BT145"/>
    <mergeCell ref="BM122:BR123"/>
    <mergeCell ref="BM130:BR131"/>
    <mergeCell ref="AN135:AQ137"/>
    <mergeCell ref="T122:X123"/>
    <mergeCell ref="F136:M137"/>
    <mergeCell ref="AO126:AW127"/>
  </mergeCells>
  <conditionalFormatting sqref="AV16 BT100 BI46 AS102 BQ46 AS110 AS106 BA100:BH103 V10 S13:AH13 F12 AD10 K10:S10 C12 AA10 C20 C16 K11:R13 V28 S31:AH31 F20 AD28 K28:S28 C30 AA28 C38 C34 K29:R31 V46 S49:AH49 AV84 AD46 K46:S46 C48 AA46 C56 C52 K47:R49 BI67:BX67 BT64 F66 BI64 C66 BQ64 C74 C70 K64:R67 AV52 BT28 AD64 AS30 S64 AS38 AS34 BA28:BH31 AV20 AV34 F106 AS12 F70 AS20 AS16 BA10:BH13 AA64 F74 AV70 BT46 BI82 AS48 BQ82 AS56 AS52 BA46:BH49 BI13:BX13 BT10 AV92 BI10 AS66 BQ10 AS74 AS70 BA64:BH67 F52 AD82 BI28 C84 BQ28 C92 C88 K82:R85 F88 AD100 BI100 C102 BQ100 C110 C106 K100:R103 AV106 BT82 S82 AS84 AA82 AS92 AS88 BA82:BH85 AV88 F34 F16 F30 F38 F48 F56 F84 F92 F102 F110 AV102 AV110 AV66 AV74 AV48 AV56 AV30 AV38 AV12 BL10 BL64 V64 S67:AH67 BL28 BI31:BX31 V82 S85:AH85 BL82 BI85:BX85 BL46 BI49:BX49 BL100 BI103:BX103 V100 S103:AH103 S100 AA100">
    <cfRule type="expression" priority="1" dxfId="1" stopIfTrue="1">
      <formula>$AL$14=2</formula>
    </cfRule>
    <cfRule type="expression" priority="2" dxfId="0" stopIfTrue="1">
      <formula>$AL$14=1</formula>
    </cfRule>
  </conditionalFormatting>
  <conditionalFormatting sqref="BQ53:BX53 BD104 BI50:BQ50 BT104 BI51:BP53 BA107:BH107 BA104 K14 AA17:AH17 N14 S14:AA14 AD14 S15:Z17 K17:R17 K32 AA35:AH35 N32 S32:AA32 AD32 S33:Z35 K35:R35 K50 AA53:AH53 N50 S50:AA50 AD50 S51:Z53 K53:R53 K68 BQ71:BX71 N68 BI68:BQ68 BT68 BI69:BP71 K71:R71 BT86 BD14 BA89:BH89 BA86 BA17:BH17 S68:AA68 BD32 AD68 BT32 S69:Z71 BA35:BH35 BA14 BA32 BQ89:BX89 BD50 BI86:BQ86 BT50 BI87:BP89 BA53:BH53 BA50 BQ17:BX17 BD68 BI14:BQ14 BT14 BI15:BP17 BA71:BH71 BA68 K86 BQ35:BX35 N86 BI32:BQ32 AD86 BI33:BP35 K89:R89 K104 BQ107:BX107 N104 BI104:BQ104 AD104 BI105:BP107 K107:R107 S86:AA86 BD86 S87:Z89 AA71:AH71 AA89:AH89 AA107:AH107 S104:AA104 S105:Z107">
    <cfRule type="expression" priority="3" dxfId="1" stopIfTrue="1">
      <formula>$AL$18=2</formula>
    </cfRule>
    <cfRule type="expression" priority="4" dxfId="0" stopIfTrue="1">
      <formula>$AL$18=1</formula>
    </cfRule>
  </conditionalFormatting>
  <conditionalFormatting sqref="K111:Z111 BQ108:BX111 BI108 BL108 BD108 BA108 BA111:BP111 K36 K18 N18 S18 V18 AA18:AH21 K21:Z21 N36 S36 V36 AA36:AH39 K39:Z39 K54 N54 S54 V54 AA54:AH57 K57:Z57 K72 N72 BL72 BD18 BD90 BA90 BA93:BP93 BD36 BI36 BL36 BQ36:BX39 BA39:BP39 BA18 BI54 BL54 BQ54:BX57 BA57:BP57 BA36 BD54 BA54 BL18 BD72 BA72 BQ18:BX21 BA21:BP21 BQ72:BX75 BA75:BP75 K90 N90 S90 V90 AA90:AH93 K93:Z93 K108 N108 S108 V108 BQ90:BX93 AA108:AH111 BI90 BL90 BI18 BI72 S72 V72 AA72:AH75 K75:Z75">
    <cfRule type="expression" priority="5" dxfId="1" stopIfTrue="1">
      <formula>#REF!=2</formula>
    </cfRule>
    <cfRule type="expression" priority="6" dxfId="0" stopIfTrue="1">
      <formula>#REF!=1</formula>
    </cfRule>
  </conditionalFormatting>
  <printOptions/>
  <pageMargins left="0.58" right="0" top="0.4" bottom="0" header="0.12" footer="0.3145833333333333"/>
  <pageSetup fitToHeight="1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H57"/>
  <sheetViews>
    <sheetView zoomScalePageLayoutView="0" workbookViewId="0" topLeftCell="A1">
      <selection activeCell="A54" sqref="A54:IV55"/>
    </sheetView>
  </sheetViews>
  <sheetFormatPr defaultColWidth="9.00390625" defaultRowHeight="13.5"/>
  <cols>
    <col min="1" max="1" width="9.00390625" style="241" customWidth="1"/>
    <col min="2" max="2" width="10.375" style="241" customWidth="1"/>
    <col min="3" max="3" width="27.75390625" style="241" customWidth="1"/>
    <col min="4" max="4" width="9.00390625" style="241" hidden="1" customWidth="1"/>
    <col min="5" max="5" width="26.125" style="241" customWidth="1"/>
    <col min="6" max="6" width="26.75390625" style="241" customWidth="1"/>
    <col min="7" max="7" width="27.125" style="241" customWidth="1"/>
    <col min="8" max="16384" width="9.00390625" style="241" customWidth="1"/>
  </cols>
  <sheetData>
    <row r="1" spans="2:5" ht="21">
      <c r="B1" s="242" t="s">
        <v>14</v>
      </c>
      <c r="C1" s="243"/>
      <c r="D1" s="243"/>
      <c r="E1" s="242"/>
    </row>
    <row r="2" ht="9" customHeight="1">
      <c r="F2" s="243"/>
    </row>
    <row r="3" spans="1:5" ht="9" customHeight="1" thickBot="1">
      <c r="A3" s="244"/>
      <c r="B3" s="244"/>
      <c r="C3" s="244"/>
      <c r="D3" s="244"/>
      <c r="E3" s="244"/>
    </row>
    <row r="4" spans="1:7" ht="24.75" customHeight="1">
      <c r="A4" s="245"/>
      <c r="B4" s="246" t="s">
        <v>15</v>
      </c>
      <c r="C4" s="247" t="s">
        <v>16</v>
      </c>
      <c r="D4" s="248"/>
      <c r="E4" s="249" t="s">
        <v>17</v>
      </c>
      <c r="F4" s="250" t="s">
        <v>18</v>
      </c>
      <c r="G4" s="251" t="s">
        <v>19</v>
      </c>
    </row>
    <row r="5" spans="1:7" ht="7.5" customHeight="1">
      <c r="A5" s="252"/>
      <c r="B5" s="253"/>
      <c r="C5" s="253"/>
      <c r="D5" s="248"/>
      <c r="E5" s="254"/>
      <c r="F5" s="255"/>
      <c r="G5" s="256"/>
    </row>
    <row r="6" spans="1:7" ht="13.5">
      <c r="A6" s="252" t="s">
        <v>20</v>
      </c>
      <c r="B6" s="253" t="s">
        <v>21</v>
      </c>
      <c r="C6" s="253" t="s">
        <v>22</v>
      </c>
      <c r="D6" s="248"/>
      <c r="E6" s="254" t="s">
        <v>23</v>
      </c>
      <c r="F6" s="255"/>
      <c r="G6" s="256"/>
    </row>
    <row r="7" spans="1:7" ht="13.5">
      <c r="A7" s="252"/>
      <c r="B7" s="253"/>
      <c r="C7" s="253"/>
      <c r="D7" s="248"/>
      <c r="E7" s="254"/>
      <c r="F7" s="255"/>
      <c r="G7" s="256"/>
    </row>
    <row r="8" spans="1:7" ht="13.5">
      <c r="A8" s="252" t="s">
        <v>24</v>
      </c>
      <c r="B8" s="253" t="s">
        <v>25</v>
      </c>
      <c r="C8" s="253" t="s">
        <v>22</v>
      </c>
      <c r="D8" s="248"/>
      <c r="E8" s="254" t="s">
        <v>26</v>
      </c>
      <c r="F8" s="255"/>
      <c r="G8" s="256"/>
    </row>
    <row r="9" spans="1:7" ht="13.5">
      <c r="A9" s="252"/>
      <c r="B9" s="253"/>
      <c r="C9" s="253"/>
      <c r="D9" s="248"/>
      <c r="E9" s="254"/>
      <c r="F9" s="255"/>
      <c r="G9" s="256"/>
    </row>
    <row r="10" spans="1:7" ht="13.5">
      <c r="A10" s="252" t="s">
        <v>27</v>
      </c>
      <c r="B10" s="253" t="s">
        <v>28</v>
      </c>
      <c r="C10" s="253" t="s">
        <v>29</v>
      </c>
      <c r="D10" s="248"/>
      <c r="E10" s="254" t="s">
        <v>22</v>
      </c>
      <c r="F10" s="255"/>
      <c r="G10" s="256"/>
    </row>
    <row r="11" spans="1:7" ht="13.5">
      <c r="A11" s="252"/>
      <c r="B11" s="253"/>
      <c r="C11" s="253"/>
      <c r="D11" s="248"/>
      <c r="E11" s="254"/>
      <c r="F11" s="255"/>
      <c r="G11" s="256"/>
    </row>
    <row r="12" spans="1:7" ht="13.5">
      <c r="A12" s="252" t="s">
        <v>30</v>
      </c>
      <c r="B12" s="253" t="s">
        <v>31</v>
      </c>
      <c r="C12" s="253" t="s">
        <v>22</v>
      </c>
      <c r="D12" s="248"/>
      <c r="E12" s="254" t="s">
        <v>32</v>
      </c>
      <c r="F12" s="255" t="s">
        <v>33</v>
      </c>
      <c r="G12" s="256"/>
    </row>
    <row r="13" spans="1:7" ht="13.5">
      <c r="A13" s="252"/>
      <c r="B13" s="253"/>
      <c r="C13" s="253"/>
      <c r="D13" s="248"/>
      <c r="E13" s="257"/>
      <c r="F13" s="255"/>
      <c r="G13" s="256"/>
    </row>
    <row r="14" spans="1:7" ht="13.5">
      <c r="A14" s="252" t="s">
        <v>34</v>
      </c>
      <c r="B14" s="253" t="s">
        <v>35</v>
      </c>
      <c r="C14" s="253" t="s">
        <v>22</v>
      </c>
      <c r="D14" s="248"/>
      <c r="E14" s="257" t="s">
        <v>32</v>
      </c>
      <c r="F14" s="255" t="s">
        <v>23</v>
      </c>
      <c r="G14" s="256"/>
    </row>
    <row r="15" spans="1:7" ht="13.5">
      <c r="A15" s="252"/>
      <c r="B15" s="253"/>
      <c r="C15" s="253"/>
      <c r="D15" s="248"/>
      <c r="E15" s="257"/>
      <c r="F15" s="255"/>
      <c r="G15" s="256"/>
    </row>
    <row r="16" spans="1:7" ht="13.5">
      <c r="A16" s="252" t="s">
        <v>36</v>
      </c>
      <c r="B16" s="253" t="s">
        <v>37</v>
      </c>
      <c r="C16" s="258" t="s">
        <v>32</v>
      </c>
      <c r="D16" s="248"/>
      <c r="E16" s="257" t="s">
        <v>38</v>
      </c>
      <c r="F16" s="255" t="s">
        <v>22</v>
      </c>
      <c r="G16" s="259" t="s">
        <v>39</v>
      </c>
    </row>
    <row r="17" spans="1:7" ht="13.5">
      <c r="A17" s="252"/>
      <c r="B17" s="253"/>
      <c r="C17" s="260"/>
      <c r="D17" s="248"/>
      <c r="E17" s="257"/>
      <c r="F17" s="255"/>
      <c r="G17" s="256"/>
    </row>
    <row r="18" spans="1:7" ht="13.5">
      <c r="A18" s="252" t="s">
        <v>40</v>
      </c>
      <c r="B18" s="253" t="s">
        <v>41</v>
      </c>
      <c r="C18" s="258" t="s">
        <v>42</v>
      </c>
      <c r="D18" s="248"/>
      <c r="E18" s="257" t="s">
        <v>39</v>
      </c>
      <c r="F18" s="255" t="s">
        <v>43</v>
      </c>
      <c r="G18" s="256" t="s">
        <v>44</v>
      </c>
    </row>
    <row r="19" spans="1:7" ht="13.5">
      <c r="A19" s="254"/>
      <c r="B19" s="261">
        <v>40889</v>
      </c>
      <c r="E19" s="257"/>
      <c r="F19" s="262"/>
      <c r="G19" s="256"/>
    </row>
    <row r="20" spans="1:7" ht="13.5">
      <c r="A20" s="254" t="s">
        <v>45</v>
      </c>
      <c r="B20" s="254" t="s">
        <v>46</v>
      </c>
      <c r="C20" s="258" t="s">
        <v>42</v>
      </c>
      <c r="E20" s="255" t="s">
        <v>22</v>
      </c>
      <c r="F20" s="262" t="s">
        <v>47</v>
      </c>
      <c r="G20" s="259" t="s">
        <v>39</v>
      </c>
    </row>
    <row r="21" spans="2:7" ht="13.5">
      <c r="B21" s="261">
        <v>41252</v>
      </c>
      <c r="C21" s="248"/>
      <c r="D21" s="248"/>
      <c r="E21" s="257"/>
      <c r="F21" s="262"/>
      <c r="G21" s="263"/>
    </row>
    <row r="22" spans="1:7" ht="13.5">
      <c r="A22" s="264" t="s">
        <v>48</v>
      </c>
      <c r="B22" s="265" t="s">
        <v>49</v>
      </c>
      <c r="C22" s="266" t="s">
        <v>32</v>
      </c>
      <c r="D22" s="267"/>
      <c r="E22" s="268" t="s">
        <v>42</v>
      </c>
      <c r="F22" s="266" t="s">
        <v>50</v>
      </c>
      <c r="G22" s="269" t="s">
        <v>22</v>
      </c>
    </row>
    <row r="23" spans="1:7" ht="13.5">
      <c r="A23" s="267"/>
      <c r="B23" s="265">
        <v>41609</v>
      </c>
      <c r="C23" s="270"/>
      <c r="D23" s="267"/>
      <c r="E23" s="268"/>
      <c r="F23" s="268"/>
      <c r="G23" s="271"/>
    </row>
    <row r="24" spans="1:7" ht="13.5">
      <c r="A24" s="252" t="s">
        <v>51</v>
      </c>
      <c r="B24" s="265" t="s">
        <v>52</v>
      </c>
      <c r="C24" s="270" t="s">
        <v>53</v>
      </c>
      <c r="D24" s="267"/>
      <c r="E24" s="268" t="s">
        <v>54</v>
      </c>
      <c r="F24" s="268" t="s">
        <v>55</v>
      </c>
      <c r="G24" s="272" t="s">
        <v>32</v>
      </c>
    </row>
    <row r="25" spans="1:7" ht="13.5">
      <c r="A25" s="254"/>
      <c r="B25" s="265"/>
      <c r="C25" s="270"/>
      <c r="D25" s="267"/>
      <c r="E25" s="268"/>
      <c r="F25" s="268"/>
      <c r="G25" s="271"/>
    </row>
    <row r="26" spans="1:7" ht="13.5">
      <c r="A26" s="273" t="s">
        <v>13</v>
      </c>
      <c r="B26" s="274" t="s">
        <v>56</v>
      </c>
      <c r="C26" s="266" t="s">
        <v>32</v>
      </c>
      <c r="D26" s="267"/>
      <c r="E26" s="268" t="s">
        <v>57</v>
      </c>
      <c r="F26" s="268" t="s">
        <v>58</v>
      </c>
      <c r="G26" s="271" t="s">
        <v>59</v>
      </c>
    </row>
    <row r="27" spans="1:7" ht="14.25">
      <c r="A27" s="273"/>
      <c r="B27" s="275">
        <v>42358</v>
      </c>
      <c r="C27" s="270"/>
      <c r="D27" s="267"/>
      <c r="E27" s="268"/>
      <c r="F27" s="268"/>
      <c r="G27" s="271"/>
    </row>
    <row r="28" spans="1:8" s="372" customFormat="1" ht="13.5">
      <c r="A28" s="369" t="s">
        <v>60</v>
      </c>
      <c r="B28" s="370" t="s">
        <v>61</v>
      </c>
      <c r="C28" s="371" t="s">
        <v>1865</v>
      </c>
      <c r="E28" s="371" t="s">
        <v>1867</v>
      </c>
      <c r="F28" s="373" t="s">
        <v>1866</v>
      </c>
      <c r="G28" s="379" t="s">
        <v>23</v>
      </c>
      <c r="H28" s="380"/>
    </row>
    <row r="29" spans="1:7" s="372" customFormat="1" ht="15" thickBot="1">
      <c r="A29" s="369"/>
      <c r="B29" s="374">
        <v>42356</v>
      </c>
      <c r="C29" s="375"/>
      <c r="E29" s="376"/>
      <c r="F29" s="376"/>
      <c r="G29" s="377"/>
    </row>
    <row r="30" spans="1:7" ht="27.75" customHeight="1">
      <c r="A30" s="245"/>
      <c r="B30" s="276" t="s">
        <v>62</v>
      </c>
      <c r="C30" s="247" t="s">
        <v>16</v>
      </c>
      <c r="D30" s="248"/>
      <c r="E30" s="249" t="s">
        <v>17</v>
      </c>
      <c r="F30" s="277" t="s">
        <v>63</v>
      </c>
      <c r="G30" s="251" t="s">
        <v>64</v>
      </c>
    </row>
    <row r="31" spans="1:7" ht="8.25" customHeight="1">
      <c r="A31" s="252"/>
      <c r="B31" s="253"/>
      <c r="C31" s="253"/>
      <c r="D31" s="248"/>
      <c r="E31" s="254"/>
      <c r="F31" s="257"/>
      <c r="G31" s="256"/>
    </row>
    <row r="32" spans="1:7" ht="13.5">
      <c r="A32" s="252" t="s">
        <v>20</v>
      </c>
      <c r="B32" s="253" t="s">
        <v>21</v>
      </c>
      <c r="C32" s="253" t="s">
        <v>65</v>
      </c>
      <c r="D32" s="248"/>
      <c r="E32" s="254" t="s">
        <v>66</v>
      </c>
      <c r="F32" s="257"/>
      <c r="G32" s="256"/>
    </row>
    <row r="33" spans="1:7" ht="13.5">
      <c r="A33" s="252"/>
      <c r="B33" s="253"/>
      <c r="C33" s="253"/>
      <c r="D33" s="248"/>
      <c r="E33" s="254"/>
      <c r="F33" s="257"/>
      <c r="G33" s="256"/>
    </row>
    <row r="34" spans="1:7" ht="13.5">
      <c r="A34" s="252" t="s">
        <v>24</v>
      </c>
      <c r="B34" s="253" t="s">
        <v>25</v>
      </c>
      <c r="C34" s="253" t="s">
        <v>67</v>
      </c>
      <c r="D34" s="248"/>
      <c r="E34" s="254" t="s">
        <v>65</v>
      </c>
      <c r="F34" s="257"/>
      <c r="G34" s="256"/>
    </row>
    <row r="35" spans="1:7" ht="13.5">
      <c r="A35" s="252"/>
      <c r="B35" s="253"/>
      <c r="C35" s="253"/>
      <c r="D35" s="248"/>
      <c r="E35" s="254"/>
      <c r="F35" s="257"/>
      <c r="G35" s="256"/>
    </row>
    <row r="36" spans="1:7" ht="13.5">
      <c r="A36" s="252" t="s">
        <v>27</v>
      </c>
      <c r="B36" s="253" t="s">
        <v>28</v>
      </c>
      <c r="C36" s="253" t="s">
        <v>65</v>
      </c>
      <c r="D36" s="248"/>
      <c r="E36" s="254" t="s">
        <v>68</v>
      </c>
      <c r="F36" s="257"/>
      <c r="G36" s="256"/>
    </row>
    <row r="37" spans="1:7" ht="13.5">
      <c r="A37" s="252"/>
      <c r="B37" s="253"/>
      <c r="C37" s="253"/>
      <c r="D37" s="248"/>
      <c r="E37" s="254"/>
      <c r="F37" s="257"/>
      <c r="G37" s="256"/>
    </row>
    <row r="38" spans="1:7" ht="13.5">
      <c r="A38" s="252" t="s">
        <v>30</v>
      </c>
      <c r="B38" s="253" t="s">
        <v>31</v>
      </c>
      <c r="C38" s="253" t="s">
        <v>69</v>
      </c>
      <c r="D38" s="248"/>
      <c r="E38" s="254"/>
      <c r="F38" s="257"/>
      <c r="G38" s="256"/>
    </row>
    <row r="39" spans="1:7" ht="13.5">
      <c r="A39" s="252"/>
      <c r="B39" s="253"/>
      <c r="C39" s="253"/>
      <c r="D39" s="248"/>
      <c r="E39" s="254"/>
      <c r="F39" s="257"/>
      <c r="G39" s="256"/>
    </row>
    <row r="40" spans="1:7" ht="13.5">
      <c r="A40" s="252" t="s">
        <v>34</v>
      </c>
      <c r="B40" s="253" t="s">
        <v>35</v>
      </c>
      <c r="C40" s="253" t="s">
        <v>70</v>
      </c>
      <c r="D40" s="248"/>
      <c r="E40" s="254" t="s">
        <v>71</v>
      </c>
      <c r="F40" s="257" t="s">
        <v>72</v>
      </c>
      <c r="G40" s="256"/>
    </row>
    <row r="41" spans="1:7" ht="13.5">
      <c r="A41" s="252"/>
      <c r="B41" s="253"/>
      <c r="C41" s="253"/>
      <c r="D41" s="248"/>
      <c r="E41" s="254"/>
      <c r="F41" s="257"/>
      <c r="G41" s="256"/>
    </row>
    <row r="42" spans="1:7" ht="13.5">
      <c r="A42" s="252" t="s">
        <v>36</v>
      </c>
      <c r="B42" s="253" t="s">
        <v>37</v>
      </c>
      <c r="C42" s="253" t="s">
        <v>70</v>
      </c>
      <c r="D42" s="248"/>
      <c r="E42" s="254" t="s">
        <v>65</v>
      </c>
      <c r="F42" s="257" t="s">
        <v>73</v>
      </c>
      <c r="G42" s="256" t="s">
        <v>74</v>
      </c>
    </row>
    <row r="43" spans="1:7" ht="13.5">
      <c r="A43" s="252"/>
      <c r="B43" s="253"/>
      <c r="C43" s="253"/>
      <c r="D43" s="248"/>
      <c r="E43" s="254"/>
      <c r="F43" s="257"/>
      <c r="G43" s="256"/>
    </row>
    <row r="44" spans="1:7" ht="13.5">
      <c r="A44" s="252" t="s">
        <v>40</v>
      </c>
      <c r="B44" s="253" t="s">
        <v>41</v>
      </c>
      <c r="C44" s="253" t="s">
        <v>75</v>
      </c>
      <c r="D44" s="248"/>
      <c r="E44" s="254" t="s">
        <v>65</v>
      </c>
      <c r="F44" s="257" t="s">
        <v>76</v>
      </c>
      <c r="G44" s="259" t="s">
        <v>73</v>
      </c>
    </row>
    <row r="45" spans="1:7" ht="13.5">
      <c r="A45" s="254"/>
      <c r="B45" s="261">
        <v>40888</v>
      </c>
      <c r="E45" s="257"/>
      <c r="F45" s="257"/>
      <c r="G45" s="259"/>
    </row>
    <row r="46" spans="1:7" ht="13.5">
      <c r="A46" s="254" t="s">
        <v>45</v>
      </c>
      <c r="B46" s="261" t="s">
        <v>46</v>
      </c>
      <c r="C46" s="254" t="s">
        <v>65</v>
      </c>
      <c r="E46" s="257" t="s">
        <v>76</v>
      </c>
      <c r="F46" s="257" t="s">
        <v>73</v>
      </c>
      <c r="G46" s="259" t="s">
        <v>77</v>
      </c>
    </row>
    <row r="47" spans="1:7" ht="13.5">
      <c r="A47" s="248"/>
      <c r="B47" s="278">
        <v>41252</v>
      </c>
      <c r="C47" s="248"/>
      <c r="D47" s="248"/>
      <c r="E47" s="248"/>
      <c r="F47" s="248"/>
      <c r="G47" s="256"/>
    </row>
    <row r="48" spans="1:7" ht="13.5">
      <c r="A48" s="264" t="s">
        <v>48</v>
      </c>
      <c r="B48" s="279" t="s">
        <v>49</v>
      </c>
      <c r="C48" s="270" t="s">
        <v>78</v>
      </c>
      <c r="D48" s="270"/>
      <c r="E48" s="270" t="s">
        <v>79</v>
      </c>
      <c r="F48" s="270" t="s">
        <v>80</v>
      </c>
      <c r="G48" s="272" t="s">
        <v>81</v>
      </c>
    </row>
    <row r="49" spans="1:7" ht="13.5">
      <c r="A49" s="270"/>
      <c r="B49" s="279"/>
      <c r="C49" s="270"/>
      <c r="D49" s="270"/>
      <c r="E49" s="270"/>
      <c r="F49" s="270"/>
      <c r="G49" s="272"/>
    </row>
    <row r="50" spans="1:7" ht="13.5">
      <c r="A50" s="252" t="s">
        <v>51</v>
      </c>
      <c r="B50" s="279" t="s">
        <v>52</v>
      </c>
      <c r="C50" s="270" t="s">
        <v>82</v>
      </c>
      <c r="D50" s="267"/>
      <c r="E50" s="270" t="s">
        <v>83</v>
      </c>
      <c r="F50" s="280" t="s">
        <v>84</v>
      </c>
      <c r="G50" s="272" t="s">
        <v>85</v>
      </c>
    </row>
    <row r="51" spans="1:7" ht="13.5">
      <c r="A51" s="254"/>
      <c r="B51" s="279"/>
      <c r="C51" s="270"/>
      <c r="D51" s="267"/>
      <c r="E51" s="267"/>
      <c r="F51" s="270"/>
      <c r="G51" s="272"/>
    </row>
    <row r="52" spans="1:7" s="267" customFormat="1" ht="13.5">
      <c r="A52" s="273" t="s">
        <v>13</v>
      </c>
      <c r="B52" s="281" t="s">
        <v>56</v>
      </c>
      <c r="C52" s="270" t="s">
        <v>86</v>
      </c>
      <c r="E52" s="270" t="s">
        <v>82</v>
      </c>
      <c r="F52" s="270" t="s">
        <v>87</v>
      </c>
      <c r="G52" s="272" t="s">
        <v>88</v>
      </c>
    </row>
    <row r="53" spans="2:7" s="267" customFormat="1" ht="14.25">
      <c r="B53" s="282">
        <v>42358</v>
      </c>
      <c r="C53" s="270"/>
      <c r="F53" s="270"/>
      <c r="G53" s="272"/>
    </row>
    <row r="54" spans="1:7" s="372" customFormat="1" ht="13.5">
      <c r="A54" s="369" t="s">
        <v>1870</v>
      </c>
      <c r="B54" s="370" t="s">
        <v>61</v>
      </c>
      <c r="C54" s="371" t="s">
        <v>1868</v>
      </c>
      <c r="E54" s="371" t="s">
        <v>1871</v>
      </c>
      <c r="F54" s="371" t="s">
        <v>1869</v>
      </c>
      <c r="G54" s="377"/>
    </row>
    <row r="55" spans="1:7" s="372" customFormat="1" ht="14.25">
      <c r="A55" s="369"/>
      <c r="B55" s="378">
        <v>42356</v>
      </c>
      <c r="C55" s="379"/>
      <c r="E55" s="376"/>
      <c r="F55" s="376"/>
      <c r="G55" s="377"/>
    </row>
    <row r="56" spans="1:6" ht="13.5">
      <c r="A56" s="248"/>
      <c r="B56" s="278"/>
      <c r="E56" s="248"/>
      <c r="F56" s="248"/>
    </row>
    <row r="57" ht="24.75" customHeight="1">
      <c r="B57" s="241" t="s">
        <v>89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C2:BI136"/>
  <sheetViews>
    <sheetView zoomScaleSheetLayoutView="100" zoomScalePageLayoutView="0" workbookViewId="0" topLeftCell="A4">
      <selection activeCell="A4" sqref="A4:IV6"/>
    </sheetView>
  </sheetViews>
  <sheetFormatPr defaultColWidth="1.875" defaultRowHeight="7.5" customHeight="1"/>
  <cols>
    <col min="1" max="2" width="1.875" style="3" customWidth="1"/>
    <col min="3" max="59" width="2.25390625" style="3" customWidth="1"/>
    <col min="60" max="16384" width="1.875" style="3" customWidth="1"/>
  </cols>
  <sheetData>
    <row r="2" spans="3:47" ht="37.5" customHeight="1">
      <c r="C2" s="714" t="s">
        <v>180</v>
      </c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4"/>
      <c r="AO2" s="714"/>
      <c r="AP2" s="714"/>
      <c r="AQ2" s="714"/>
      <c r="AR2" s="714"/>
      <c r="AS2" s="714"/>
      <c r="AT2" s="714"/>
      <c r="AU2" s="714"/>
    </row>
    <row r="3" ht="37.5" customHeight="1"/>
    <row r="28" spans="4:37" ht="7.5" customHeight="1">
      <c r="D28" s="713" t="s">
        <v>178</v>
      </c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W28" s="713" t="s">
        <v>179</v>
      </c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</row>
    <row r="29" spans="4:37" ht="7.5" customHeight="1"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</row>
    <row r="30" spans="4:37" ht="7.5" customHeight="1"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</row>
    <row r="31" spans="4:37" ht="7.5" customHeight="1"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</row>
    <row r="32" spans="4:37" ht="7.5" customHeight="1"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</row>
    <row r="33" spans="4:37" ht="7.5" customHeight="1"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</row>
    <row r="62" spans="4:44" ht="7.5" customHeight="1">
      <c r="D62" s="713" t="s">
        <v>181</v>
      </c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R62" s="713" t="s">
        <v>182</v>
      </c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F62" s="713" t="s">
        <v>183</v>
      </c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</row>
    <row r="63" spans="4:44" ht="7.5" customHeight="1"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</row>
    <row r="64" spans="4:44" ht="7.5" customHeight="1"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</row>
    <row r="65" spans="4:44" ht="7.5" customHeight="1"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</row>
    <row r="66" spans="4:44" ht="7.5" customHeight="1"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</row>
    <row r="67" spans="4:44" ht="7.5" customHeight="1"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</row>
    <row r="95" spans="8:34" ht="7.5" customHeight="1">
      <c r="H95" s="713" t="s">
        <v>185</v>
      </c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V95" s="713" t="s">
        <v>184</v>
      </c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7"/>
    </row>
    <row r="96" spans="8:34" ht="7.5" customHeight="1"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</row>
    <row r="97" spans="8:34" ht="7.5" customHeight="1"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</row>
    <row r="98" spans="8:34" ht="7.5" customHeight="1"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</row>
    <row r="99" spans="8:34" ht="7.5" customHeight="1"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</row>
    <row r="100" spans="8:34" ht="7.5" customHeight="1"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</row>
    <row r="101" spans="8:34" ht="7.5" customHeight="1"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</row>
    <row r="102" spans="8:34" ht="7.5" customHeight="1"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</row>
    <row r="128" spans="3:61" ht="7.5" customHeight="1">
      <c r="C128" s="713" t="s">
        <v>186</v>
      </c>
      <c r="D128" s="367"/>
      <c r="E128" s="367"/>
      <c r="F128" s="367"/>
      <c r="G128" s="367"/>
      <c r="H128" s="367"/>
      <c r="I128" s="367"/>
      <c r="J128" s="367"/>
      <c r="K128" s="367"/>
      <c r="L128" s="367"/>
      <c r="M128" s="367"/>
      <c r="N128" s="367"/>
      <c r="O128" s="367"/>
      <c r="P128" s="367"/>
      <c r="R128" s="713" t="s">
        <v>187</v>
      </c>
      <c r="S128" s="367"/>
      <c r="T128" s="367"/>
      <c r="U128" s="367"/>
      <c r="V128" s="367"/>
      <c r="W128" s="367"/>
      <c r="X128" s="367"/>
      <c r="Y128" s="367"/>
      <c r="Z128" s="367"/>
      <c r="AA128" s="367"/>
      <c r="AB128" s="367"/>
      <c r="AC128" s="367"/>
      <c r="AD128" s="367"/>
      <c r="AE128" s="367"/>
      <c r="AG128" s="713" t="s">
        <v>188</v>
      </c>
      <c r="AH128" s="367"/>
      <c r="AI128" s="367"/>
      <c r="AJ128" s="367"/>
      <c r="AK128" s="367"/>
      <c r="AL128" s="367"/>
      <c r="AM128" s="367"/>
      <c r="AN128" s="367"/>
      <c r="AO128" s="367"/>
      <c r="AP128" s="367"/>
      <c r="AQ128" s="367"/>
      <c r="AR128" s="367"/>
      <c r="AS128" s="367"/>
      <c r="AT128" s="367"/>
      <c r="AV128" s="713" t="s">
        <v>189</v>
      </c>
      <c r="AW128" s="367"/>
      <c r="AX128" s="367"/>
      <c r="AY128" s="367"/>
      <c r="AZ128" s="367"/>
      <c r="BA128" s="367"/>
      <c r="BB128" s="367"/>
      <c r="BC128" s="367"/>
      <c r="BD128" s="367"/>
      <c r="BE128" s="367"/>
      <c r="BF128" s="367"/>
      <c r="BG128" s="367"/>
      <c r="BH128" s="367"/>
      <c r="BI128" s="367"/>
    </row>
    <row r="129" spans="3:61" ht="7.5" customHeight="1">
      <c r="C129" s="367"/>
      <c r="D129" s="367"/>
      <c r="E129" s="367"/>
      <c r="F129" s="367"/>
      <c r="G129" s="367"/>
      <c r="H129" s="367"/>
      <c r="I129" s="367"/>
      <c r="J129" s="367"/>
      <c r="K129" s="367"/>
      <c r="L129" s="367"/>
      <c r="M129" s="367"/>
      <c r="N129" s="367"/>
      <c r="O129" s="367"/>
      <c r="P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7"/>
      <c r="AE129" s="367"/>
      <c r="AG129" s="367"/>
      <c r="AH129" s="367"/>
      <c r="AI129" s="367"/>
      <c r="AJ129" s="367"/>
      <c r="AK129" s="367"/>
      <c r="AL129" s="367"/>
      <c r="AM129" s="367"/>
      <c r="AN129" s="367"/>
      <c r="AO129" s="367"/>
      <c r="AP129" s="367"/>
      <c r="AQ129" s="367"/>
      <c r="AR129" s="367"/>
      <c r="AS129" s="367"/>
      <c r="AT129" s="367"/>
      <c r="AV129" s="367"/>
      <c r="AW129" s="367"/>
      <c r="AX129" s="367"/>
      <c r="AY129" s="367"/>
      <c r="AZ129" s="367"/>
      <c r="BA129" s="367"/>
      <c r="BB129" s="367"/>
      <c r="BC129" s="367"/>
      <c r="BD129" s="367"/>
      <c r="BE129" s="367"/>
      <c r="BF129" s="367"/>
      <c r="BG129" s="367"/>
      <c r="BH129" s="367"/>
      <c r="BI129" s="367"/>
    </row>
    <row r="130" spans="3:61" ht="7.5" customHeight="1"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367"/>
      <c r="P130" s="367"/>
      <c r="R130" s="367"/>
      <c r="S130" s="367"/>
      <c r="T130" s="367"/>
      <c r="U130" s="367"/>
      <c r="V130" s="367"/>
      <c r="W130" s="367"/>
      <c r="X130" s="367"/>
      <c r="Y130" s="367"/>
      <c r="Z130" s="367"/>
      <c r="AA130" s="367"/>
      <c r="AB130" s="367"/>
      <c r="AC130" s="367"/>
      <c r="AD130" s="367"/>
      <c r="AE130" s="367"/>
      <c r="AG130" s="367"/>
      <c r="AH130" s="367"/>
      <c r="AI130" s="367"/>
      <c r="AJ130" s="367"/>
      <c r="AK130" s="367"/>
      <c r="AL130" s="367"/>
      <c r="AM130" s="367"/>
      <c r="AN130" s="367"/>
      <c r="AO130" s="367"/>
      <c r="AP130" s="367"/>
      <c r="AQ130" s="367"/>
      <c r="AR130" s="367"/>
      <c r="AS130" s="367"/>
      <c r="AT130" s="367"/>
      <c r="AV130" s="367"/>
      <c r="AW130" s="367"/>
      <c r="AX130" s="367"/>
      <c r="AY130" s="367"/>
      <c r="AZ130" s="367"/>
      <c r="BA130" s="367"/>
      <c r="BB130" s="367"/>
      <c r="BC130" s="367"/>
      <c r="BD130" s="367"/>
      <c r="BE130" s="367"/>
      <c r="BF130" s="367"/>
      <c r="BG130" s="367"/>
      <c r="BH130" s="367"/>
      <c r="BI130" s="367"/>
    </row>
    <row r="131" spans="3:61" ht="7.5" customHeight="1"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R131" s="367"/>
      <c r="S131" s="367"/>
      <c r="T131" s="367"/>
      <c r="U131" s="367"/>
      <c r="V131" s="367"/>
      <c r="W131" s="367"/>
      <c r="X131" s="367"/>
      <c r="Y131" s="367"/>
      <c r="Z131" s="367"/>
      <c r="AA131" s="367"/>
      <c r="AB131" s="367"/>
      <c r="AC131" s="367"/>
      <c r="AD131" s="367"/>
      <c r="AE131" s="367"/>
      <c r="AG131" s="367"/>
      <c r="AH131" s="367"/>
      <c r="AI131" s="367"/>
      <c r="AJ131" s="367"/>
      <c r="AK131" s="367"/>
      <c r="AL131" s="367"/>
      <c r="AM131" s="367"/>
      <c r="AN131" s="367"/>
      <c r="AO131" s="367"/>
      <c r="AP131" s="367"/>
      <c r="AQ131" s="367"/>
      <c r="AR131" s="367"/>
      <c r="AS131" s="367"/>
      <c r="AT131" s="367"/>
      <c r="AV131" s="367"/>
      <c r="AW131" s="367"/>
      <c r="AX131" s="367"/>
      <c r="AY131" s="367"/>
      <c r="AZ131" s="367"/>
      <c r="BA131" s="367"/>
      <c r="BB131" s="367"/>
      <c r="BC131" s="367"/>
      <c r="BD131" s="367"/>
      <c r="BE131" s="367"/>
      <c r="BF131" s="367"/>
      <c r="BG131" s="367"/>
      <c r="BH131" s="367"/>
      <c r="BI131" s="367"/>
    </row>
    <row r="132" spans="3:61" ht="7.5" customHeight="1"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7"/>
      <c r="AC132" s="367"/>
      <c r="AD132" s="367"/>
      <c r="AE132" s="367"/>
      <c r="AG132" s="367"/>
      <c r="AH132" s="367"/>
      <c r="AI132" s="367"/>
      <c r="AJ132" s="367"/>
      <c r="AK132" s="367"/>
      <c r="AL132" s="367"/>
      <c r="AM132" s="367"/>
      <c r="AN132" s="367"/>
      <c r="AO132" s="367"/>
      <c r="AP132" s="367"/>
      <c r="AQ132" s="367"/>
      <c r="AR132" s="367"/>
      <c r="AS132" s="367"/>
      <c r="AT132" s="367"/>
      <c r="AV132" s="367"/>
      <c r="AW132" s="367"/>
      <c r="AX132" s="367"/>
      <c r="AY132" s="367"/>
      <c r="AZ132" s="367"/>
      <c r="BA132" s="367"/>
      <c r="BB132" s="367"/>
      <c r="BC132" s="367"/>
      <c r="BD132" s="367"/>
      <c r="BE132" s="367"/>
      <c r="BF132" s="367"/>
      <c r="BG132" s="367"/>
      <c r="BH132" s="367"/>
      <c r="BI132" s="367"/>
    </row>
    <row r="133" spans="3:61" ht="7.5" customHeight="1"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R133" s="367"/>
      <c r="S133" s="367"/>
      <c r="T133" s="367"/>
      <c r="U133" s="367"/>
      <c r="V133" s="367"/>
      <c r="W133" s="367"/>
      <c r="X133" s="367"/>
      <c r="Y133" s="367"/>
      <c r="Z133" s="367"/>
      <c r="AA133" s="367"/>
      <c r="AB133" s="367"/>
      <c r="AC133" s="367"/>
      <c r="AD133" s="367"/>
      <c r="AE133" s="367"/>
      <c r="AG133" s="367"/>
      <c r="AH133" s="367"/>
      <c r="AI133" s="367"/>
      <c r="AJ133" s="367"/>
      <c r="AK133" s="367"/>
      <c r="AL133" s="367"/>
      <c r="AM133" s="367"/>
      <c r="AN133" s="367"/>
      <c r="AO133" s="367"/>
      <c r="AP133" s="367"/>
      <c r="AQ133" s="367"/>
      <c r="AR133" s="367"/>
      <c r="AS133" s="367"/>
      <c r="AT133" s="367"/>
      <c r="AV133" s="367"/>
      <c r="AW133" s="367"/>
      <c r="AX133" s="367"/>
      <c r="AY133" s="367"/>
      <c r="AZ133" s="367"/>
      <c r="BA133" s="367"/>
      <c r="BB133" s="367"/>
      <c r="BC133" s="367"/>
      <c r="BD133" s="367"/>
      <c r="BE133" s="367"/>
      <c r="BF133" s="367"/>
      <c r="BG133" s="367"/>
      <c r="BH133" s="367"/>
      <c r="BI133" s="367"/>
    </row>
    <row r="134" spans="3:61" ht="7.5" customHeight="1">
      <c r="C134" s="367"/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R134" s="367"/>
      <c r="S134" s="367"/>
      <c r="T134" s="367"/>
      <c r="U134" s="367"/>
      <c r="V134" s="367"/>
      <c r="W134" s="367"/>
      <c r="X134" s="367"/>
      <c r="Y134" s="367"/>
      <c r="Z134" s="367"/>
      <c r="AA134" s="367"/>
      <c r="AB134" s="367"/>
      <c r="AC134" s="367"/>
      <c r="AD134" s="367"/>
      <c r="AE134" s="367"/>
      <c r="AG134" s="367"/>
      <c r="AH134" s="367"/>
      <c r="AI134" s="367"/>
      <c r="AJ134" s="367"/>
      <c r="AK134" s="367"/>
      <c r="AL134" s="367"/>
      <c r="AM134" s="367"/>
      <c r="AN134" s="367"/>
      <c r="AO134" s="367"/>
      <c r="AP134" s="367"/>
      <c r="AQ134" s="367"/>
      <c r="AR134" s="367"/>
      <c r="AS134" s="367"/>
      <c r="AT134" s="367"/>
      <c r="AV134" s="367"/>
      <c r="AW134" s="367"/>
      <c r="AX134" s="367"/>
      <c r="AY134" s="367"/>
      <c r="AZ134" s="367"/>
      <c r="BA134" s="367"/>
      <c r="BB134" s="367"/>
      <c r="BC134" s="367"/>
      <c r="BD134" s="367"/>
      <c r="BE134" s="367"/>
      <c r="BF134" s="367"/>
      <c r="BG134" s="367"/>
      <c r="BH134" s="367"/>
      <c r="BI134" s="367"/>
    </row>
    <row r="135" spans="3:61" ht="7.5" customHeight="1">
      <c r="C135" s="367"/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367"/>
      <c r="AS135" s="367"/>
      <c r="AT135" s="367"/>
      <c r="AV135" s="367"/>
      <c r="AW135" s="367"/>
      <c r="AX135" s="367"/>
      <c r="AY135" s="367"/>
      <c r="AZ135" s="367"/>
      <c r="BA135" s="367"/>
      <c r="BB135" s="367"/>
      <c r="BC135" s="367"/>
      <c r="BD135" s="367"/>
      <c r="BE135" s="367"/>
      <c r="BF135" s="367"/>
      <c r="BG135" s="367"/>
      <c r="BH135" s="367"/>
      <c r="BI135" s="367"/>
    </row>
    <row r="136" spans="3:61" ht="7.5" customHeight="1"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G136" s="367"/>
      <c r="AH136" s="367"/>
      <c r="AI136" s="367"/>
      <c r="AJ136" s="367"/>
      <c r="AK136" s="367"/>
      <c r="AL136" s="367"/>
      <c r="AM136" s="367"/>
      <c r="AN136" s="367"/>
      <c r="AO136" s="367"/>
      <c r="AP136" s="367"/>
      <c r="AQ136" s="367"/>
      <c r="AR136" s="367"/>
      <c r="AS136" s="367"/>
      <c r="AT136" s="367"/>
      <c r="AV136" s="367"/>
      <c r="AW136" s="367"/>
      <c r="AX136" s="367"/>
      <c r="AY136" s="367"/>
      <c r="AZ136" s="367"/>
      <c r="BA136" s="367"/>
      <c r="BB136" s="367"/>
      <c r="BC136" s="367"/>
      <c r="BD136" s="367"/>
      <c r="BE136" s="367"/>
      <c r="BF136" s="367"/>
      <c r="BG136" s="367"/>
      <c r="BH136" s="367"/>
      <c r="BI136" s="367"/>
    </row>
  </sheetData>
  <sheetProtection/>
  <mergeCells count="12">
    <mergeCell ref="V95:AH102"/>
    <mergeCell ref="C128:P136"/>
    <mergeCell ref="R128:AE136"/>
    <mergeCell ref="AG128:AT136"/>
    <mergeCell ref="C2:AU2"/>
    <mergeCell ref="AV128:BI136"/>
    <mergeCell ref="D28:R33"/>
    <mergeCell ref="W28:AK33"/>
    <mergeCell ref="D62:P67"/>
    <mergeCell ref="R62:AD67"/>
    <mergeCell ref="AF62:AR67"/>
    <mergeCell ref="H95:T102"/>
  </mergeCells>
  <printOptions/>
  <pageMargins left="0" right="0" top="0" bottom="0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603"/>
  <sheetViews>
    <sheetView zoomScaleSheetLayoutView="100" zoomScalePageLayoutView="0" workbookViewId="0" topLeftCell="A230">
      <selection activeCell="R381" sqref="R381"/>
    </sheetView>
  </sheetViews>
  <sheetFormatPr defaultColWidth="16.125" defaultRowHeight="13.5" customHeight="1"/>
  <cols>
    <col min="1" max="1" width="8.00390625" style="54" customWidth="1"/>
    <col min="2" max="2" width="6.75390625" style="54" customWidth="1"/>
    <col min="3" max="9" width="1.625" style="54" hidden="1" customWidth="1"/>
    <col min="10" max="11" width="1.625" style="65" hidden="1" customWidth="1"/>
    <col min="12" max="14" width="1.625" style="54" hidden="1" customWidth="1"/>
    <col min="15" max="16384" width="16.125" style="54" customWidth="1"/>
  </cols>
  <sheetData>
    <row r="2" spans="2:8" ht="13.5" customHeight="1">
      <c r="B2" s="721" t="s">
        <v>1554</v>
      </c>
      <c r="C2" s="721"/>
      <c r="D2" s="719" t="s">
        <v>1555</v>
      </c>
      <c r="E2" s="719"/>
      <c r="F2" s="719"/>
      <c r="G2" s="719"/>
      <c r="H2" s="719"/>
    </row>
    <row r="3" spans="2:8" ht="13.5" customHeight="1">
      <c r="B3" s="721"/>
      <c r="C3" s="721"/>
      <c r="D3" s="719"/>
      <c r="E3" s="719"/>
      <c r="F3" s="719"/>
      <c r="G3" s="719"/>
      <c r="H3" s="719"/>
    </row>
    <row r="4" spans="2:8" ht="13.5" customHeight="1">
      <c r="B4" s="73" t="s">
        <v>1496</v>
      </c>
      <c r="G4" s="54" t="s">
        <v>1556</v>
      </c>
      <c r="H4" s="54" t="s">
        <v>1557</v>
      </c>
    </row>
    <row r="5" spans="2:8" ht="13.5" customHeight="1">
      <c r="B5" s="73" t="s">
        <v>1496</v>
      </c>
      <c r="G5" s="86">
        <f>COUNTIF(M4:M15,"東近江市")</f>
        <v>0</v>
      </c>
      <c r="H5" s="87">
        <f>(G5/RIGHT(A15,2))</f>
        <v>0</v>
      </c>
    </row>
    <row r="6" spans="1:13" ht="13.5" customHeight="1">
      <c r="A6" s="159" t="s">
        <v>1669</v>
      </c>
      <c r="B6" s="132" t="s">
        <v>1670</v>
      </c>
      <c r="C6" s="54" t="s">
        <v>1671</v>
      </c>
      <c r="D6" s="73" t="s">
        <v>1496</v>
      </c>
      <c r="F6" s="101" t="str">
        <f>A6</f>
        <v>A01</v>
      </c>
      <c r="G6" s="73" t="str">
        <f>B6&amp;C6</f>
        <v>塩田浩三</v>
      </c>
      <c r="H6" s="54" t="str">
        <f>D6</f>
        <v>安土ＴＣ</v>
      </c>
      <c r="I6" s="73" t="s">
        <v>937</v>
      </c>
      <c r="J6" s="73">
        <v>1956</v>
      </c>
      <c r="K6" s="73">
        <f>2016-J6</f>
        <v>60</v>
      </c>
      <c r="L6" s="56" t="str">
        <f aca="true" t="shared" si="0" ref="L6:L65">IF(G6="","",IF(COUNTIF($G$6:$G$593,G6)&gt;1,"2重登録","OK"))</f>
        <v>OK</v>
      </c>
      <c r="M6" s="73" t="s">
        <v>1497</v>
      </c>
    </row>
    <row r="7" spans="1:13" ht="13.5" customHeight="1">
      <c r="A7" s="159" t="s">
        <v>963</v>
      </c>
      <c r="B7" s="132" t="s">
        <v>1498</v>
      </c>
      <c r="C7" s="54" t="s">
        <v>1499</v>
      </c>
      <c r="D7" s="73" t="s">
        <v>1496</v>
      </c>
      <c r="F7" s="101" t="str">
        <f aca="true" t="shared" si="1" ref="F7:F15">A7</f>
        <v>A02</v>
      </c>
      <c r="G7" s="73" t="str">
        <f aca="true" t="shared" si="2" ref="G7:G15">B7&amp;C7</f>
        <v>寺田昌登</v>
      </c>
      <c r="H7" s="54" t="str">
        <f aca="true" t="shared" si="3" ref="H7:H15">D7</f>
        <v>安土ＴＣ</v>
      </c>
      <c r="I7" s="73" t="s">
        <v>937</v>
      </c>
      <c r="J7" s="73">
        <v>1947</v>
      </c>
      <c r="K7" s="73">
        <f aca="true" t="shared" si="4" ref="K7:K15">2016-J7</f>
        <v>69</v>
      </c>
      <c r="L7" s="56" t="str">
        <f t="shared" si="0"/>
        <v>OK</v>
      </c>
      <c r="M7" s="73" t="s">
        <v>1497</v>
      </c>
    </row>
    <row r="8" spans="1:13" ht="13.5" customHeight="1">
      <c r="A8" s="159" t="s">
        <v>964</v>
      </c>
      <c r="B8" s="132" t="s">
        <v>1500</v>
      </c>
      <c r="C8" s="54" t="s">
        <v>1740</v>
      </c>
      <c r="D8" s="73" t="s">
        <v>1496</v>
      </c>
      <c r="F8" s="101" t="str">
        <f t="shared" si="1"/>
        <v>A03</v>
      </c>
      <c r="G8" s="73" t="str">
        <f t="shared" si="2"/>
        <v>神山勝治</v>
      </c>
      <c r="H8" s="54" t="str">
        <f t="shared" si="3"/>
        <v>安土ＴＣ</v>
      </c>
      <c r="I8" s="73" t="s">
        <v>937</v>
      </c>
      <c r="J8" s="73">
        <v>1964</v>
      </c>
      <c r="K8" s="73">
        <f t="shared" si="4"/>
        <v>52</v>
      </c>
      <c r="L8" s="56" t="str">
        <f t="shared" si="0"/>
        <v>OK</v>
      </c>
      <c r="M8" s="73" t="s">
        <v>1497</v>
      </c>
    </row>
    <row r="9" spans="1:13" ht="13.5" customHeight="1">
      <c r="A9" s="159" t="s">
        <v>966</v>
      </c>
      <c r="B9" s="132" t="s">
        <v>1501</v>
      </c>
      <c r="C9" s="54" t="s">
        <v>1741</v>
      </c>
      <c r="D9" s="73" t="s">
        <v>1496</v>
      </c>
      <c r="F9" s="101" t="str">
        <f t="shared" si="1"/>
        <v>A04</v>
      </c>
      <c r="G9" s="73" t="str">
        <f t="shared" si="2"/>
        <v>片山光紀</v>
      </c>
      <c r="H9" s="54" t="str">
        <f t="shared" si="3"/>
        <v>安土ＴＣ</v>
      </c>
      <c r="I9" s="73" t="s">
        <v>937</v>
      </c>
      <c r="J9" s="73">
        <v>1965</v>
      </c>
      <c r="K9" s="73">
        <f t="shared" si="4"/>
        <v>51</v>
      </c>
      <c r="L9" s="56" t="str">
        <f t="shared" si="0"/>
        <v>OK</v>
      </c>
      <c r="M9" s="73" t="s">
        <v>1497</v>
      </c>
    </row>
    <row r="10" spans="1:13" ht="13.5" customHeight="1">
      <c r="A10" s="159" t="s">
        <v>969</v>
      </c>
      <c r="B10" s="132" t="s">
        <v>1742</v>
      </c>
      <c r="C10" s="54" t="s">
        <v>1743</v>
      </c>
      <c r="D10" s="73" t="s">
        <v>1496</v>
      </c>
      <c r="F10" s="101" t="str">
        <f t="shared" si="1"/>
        <v>A05</v>
      </c>
      <c r="G10" s="73" t="str">
        <f t="shared" si="2"/>
        <v>濱邊皓彦</v>
      </c>
      <c r="H10" s="54" t="str">
        <f t="shared" si="3"/>
        <v>安土ＴＣ</v>
      </c>
      <c r="I10" s="73" t="s">
        <v>937</v>
      </c>
      <c r="J10" s="73">
        <v>1941</v>
      </c>
      <c r="K10" s="73">
        <f t="shared" si="4"/>
        <v>75</v>
      </c>
      <c r="L10" s="56" t="str">
        <f t="shared" si="0"/>
        <v>OK</v>
      </c>
      <c r="M10" s="73" t="s">
        <v>1497</v>
      </c>
    </row>
    <row r="11" spans="1:13" ht="13.5" customHeight="1">
      <c r="A11" s="159" t="s">
        <v>971</v>
      </c>
      <c r="B11" s="132" t="s">
        <v>1502</v>
      </c>
      <c r="C11" s="54" t="s">
        <v>1744</v>
      </c>
      <c r="D11" s="73" t="s">
        <v>1496</v>
      </c>
      <c r="F11" s="101" t="str">
        <f t="shared" si="1"/>
        <v>A06</v>
      </c>
      <c r="G11" s="73" t="str">
        <f t="shared" si="2"/>
        <v>河村能裕</v>
      </c>
      <c r="H11" s="54" t="str">
        <f t="shared" si="3"/>
        <v>安土ＴＣ</v>
      </c>
      <c r="I11" s="73" t="s">
        <v>937</v>
      </c>
      <c r="J11" s="73">
        <v>1969</v>
      </c>
      <c r="K11" s="73">
        <f t="shared" si="4"/>
        <v>47</v>
      </c>
      <c r="L11" s="56" t="str">
        <f t="shared" si="0"/>
        <v>OK</v>
      </c>
      <c r="M11" s="73" t="s">
        <v>926</v>
      </c>
    </row>
    <row r="12" spans="1:13" ht="13.5" customHeight="1">
      <c r="A12" s="159" t="s">
        <v>972</v>
      </c>
      <c r="B12" s="133" t="s">
        <v>1503</v>
      </c>
      <c r="C12" s="54" t="s">
        <v>1745</v>
      </c>
      <c r="D12" s="73" t="s">
        <v>1496</v>
      </c>
      <c r="F12" s="101" t="str">
        <f t="shared" si="1"/>
        <v>A07</v>
      </c>
      <c r="G12" s="73" t="str">
        <f t="shared" si="2"/>
        <v>松村友二</v>
      </c>
      <c r="H12" s="54" t="str">
        <f t="shared" si="3"/>
        <v>安土ＴＣ</v>
      </c>
      <c r="I12" s="73" t="s">
        <v>937</v>
      </c>
      <c r="J12" s="73">
        <v>1965</v>
      </c>
      <c r="K12" s="73">
        <f t="shared" si="4"/>
        <v>51</v>
      </c>
      <c r="L12" s="56" t="str">
        <f t="shared" si="0"/>
        <v>OK</v>
      </c>
      <c r="M12" s="73" t="s">
        <v>1497</v>
      </c>
    </row>
    <row r="13" spans="1:13" ht="13.5" customHeight="1">
      <c r="A13" s="159" t="s">
        <v>975</v>
      </c>
      <c r="B13" s="133" t="s">
        <v>1504</v>
      </c>
      <c r="C13" s="54" t="s">
        <v>1746</v>
      </c>
      <c r="D13" s="73" t="s">
        <v>1496</v>
      </c>
      <c r="F13" s="101" t="str">
        <f t="shared" si="1"/>
        <v>A08</v>
      </c>
      <c r="G13" s="73" t="str">
        <f t="shared" si="2"/>
        <v>住田安司</v>
      </c>
      <c r="H13" s="54" t="str">
        <f t="shared" si="3"/>
        <v>安土ＴＣ</v>
      </c>
      <c r="I13" s="73" t="s">
        <v>937</v>
      </c>
      <c r="J13" s="73">
        <v>1977</v>
      </c>
      <c r="K13" s="73">
        <f t="shared" si="4"/>
        <v>39</v>
      </c>
      <c r="L13" s="56" t="str">
        <f t="shared" si="0"/>
        <v>OK</v>
      </c>
      <c r="M13" s="73" t="s">
        <v>1497</v>
      </c>
    </row>
    <row r="14" spans="1:13" ht="13.5" customHeight="1">
      <c r="A14" s="159" t="s">
        <v>978</v>
      </c>
      <c r="B14" s="133" t="s">
        <v>1505</v>
      </c>
      <c r="C14" s="54" t="s">
        <v>1747</v>
      </c>
      <c r="D14" s="73" t="s">
        <v>1496</v>
      </c>
      <c r="F14" s="101" t="str">
        <f t="shared" si="1"/>
        <v>A09</v>
      </c>
      <c r="G14" s="73" t="str">
        <f t="shared" si="2"/>
        <v>北川栄治</v>
      </c>
      <c r="H14" s="54" t="str">
        <f t="shared" si="3"/>
        <v>安土ＴＣ</v>
      </c>
      <c r="I14" s="73" t="s">
        <v>937</v>
      </c>
      <c r="J14" s="73">
        <v>1971</v>
      </c>
      <c r="K14" s="73">
        <f t="shared" si="4"/>
        <v>45</v>
      </c>
      <c r="L14" s="56" t="str">
        <f t="shared" si="0"/>
        <v>OK</v>
      </c>
      <c r="M14" s="73" t="s">
        <v>1497</v>
      </c>
    </row>
    <row r="15" spans="1:13" ht="13.5" customHeight="1">
      <c r="A15" s="159" t="s">
        <v>980</v>
      </c>
      <c r="B15" s="73" t="s">
        <v>1672</v>
      </c>
      <c r="C15" s="55" t="s">
        <v>844</v>
      </c>
      <c r="D15" s="73" t="s">
        <v>1496</v>
      </c>
      <c r="F15" s="101" t="str">
        <f t="shared" si="1"/>
        <v>A10</v>
      </c>
      <c r="G15" s="73" t="str">
        <f t="shared" si="2"/>
        <v>友政文雄</v>
      </c>
      <c r="H15" s="54" t="str">
        <f t="shared" si="3"/>
        <v>安土ＴＣ</v>
      </c>
      <c r="I15" s="73" t="s">
        <v>937</v>
      </c>
      <c r="J15" s="73">
        <v>1947</v>
      </c>
      <c r="K15" s="73">
        <f t="shared" si="4"/>
        <v>69</v>
      </c>
      <c r="L15" s="56" t="str">
        <f t="shared" si="0"/>
        <v>OK</v>
      </c>
      <c r="M15" s="73" t="s">
        <v>1497</v>
      </c>
    </row>
    <row r="16" ht="13.5">
      <c r="L16" s="56">
        <f t="shared" si="0"/>
      </c>
    </row>
    <row r="17" ht="13.5">
      <c r="L17" s="56">
        <f t="shared" si="0"/>
      </c>
    </row>
    <row r="18" ht="13.5">
      <c r="L18" s="56">
        <f t="shared" si="0"/>
      </c>
    </row>
    <row r="19" spans="2:12" s="116" customFormat="1" ht="13.5">
      <c r="B19" s="722" t="s">
        <v>1673</v>
      </c>
      <c r="C19" s="722"/>
      <c r="D19" s="723" t="s">
        <v>1748</v>
      </c>
      <c r="E19" s="723"/>
      <c r="F19" s="723"/>
      <c r="G19" s="723"/>
      <c r="H19" s="54" t="s">
        <v>896</v>
      </c>
      <c r="I19" s="715" t="s">
        <v>897</v>
      </c>
      <c r="J19" s="715"/>
      <c r="K19" s="715"/>
      <c r="L19" s="56">
        <f t="shared" si="0"/>
      </c>
    </row>
    <row r="20" spans="2:12" s="116" customFormat="1" ht="13.5">
      <c r="B20" s="722"/>
      <c r="C20" s="722"/>
      <c r="D20" s="723"/>
      <c r="E20" s="723"/>
      <c r="F20" s="723"/>
      <c r="G20" s="723"/>
      <c r="H20" s="86">
        <f>COUNTIF(M23:M54,"東近江市")</f>
        <v>0</v>
      </c>
      <c r="L20" s="56">
        <f t="shared" si="0"/>
      </c>
    </row>
    <row r="21" spans="2:12" s="116" customFormat="1" ht="13.5">
      <c r="B21" s="722" t="s">
        <v>1560</v>
      </c>
      <c r="C21" s="722"/>
      <c r="L21" s="56">
        <f t="shared" si="0"/>
      </c>
    </row>
    <row r="22" spans="2:12" s="116" customFormat="1" ht="13.5">
      <c r="B22" s="722" t="s">
        <v>1560</v>
      </c>
      <c r="C22" s="722"/>
      <c r="L22" s="56">
        <f t="shared" si="0"/>
      </c>
    </row>
    <row r="23" spans="1:13" s="116" customFormat="1" ht="13.5">
      <c r="A23" s="116" t="s">
        <v>1674</v>
      </c>
      <c r="B23" s="72" t="s">
        <v>1335</v>
      </c>
      <c r="C23" s="116" t="s">
        <v>1336</v>
      </c>
      <c r="D23" s="116" t="s">
        <v>1337</v>
      </c>
      <c r="F23" s="116" t="str">
        <f>A23</f>
        <v>B01</v>
      </c>
      <c r="G23" s="116" t="str">
        <f>B23&amp;C23</f>
        <v>池端誠治</v>
      </c>
      <c r="H23" s="116" t="s">
        <v>1337</v>
      </c>
      <c r="I23" s="116" t="s">
        <v>937</v>
      </c>
      <c r="J23" s="116">
        <v>1972</v>
      </c>
      <c r="K23" s="66">
        <f>IF(J23="","",(2016-J23))</f>
        <v>44</v>
      </c>
      <c r="L23" s="56" t="str">
        <f t="shared" si="0"/>
        <v>OK</v>
      </c>
      <c r="M23" s="116" t="s">
        <v>1416</v>
      </c>
    </row>
    <row r="24" spans="1:17" s="116" customFormat="1" ht="13.5">
      <c r="A24" s="116" t="s">
        <v>1749</v>
      </c>
      <c r="B24" s="116" t="s">
        <v>1338</v>
      </c>
      <c r="C24" s="116" t="s">
        <v>1339</v>
      </c>
      <c r="D24" s="116" t="s">
        <v>1337</v>
      </c>
      <c r="F24" s="116" t="str">
        <f aca="true" t="shared" si="5" ref="F24:F50">A24</f>
        <v>B02</v>
      </c>
      <c r="G24" s="116" t="str">
        <f aca="true" t="shared" si="6" ref="G24:G50">B24&amp;C24</f>
        <v>押谷繁樹</v>
      </c>
      <c r="H24" s="116" t="s">
        <v>1337</v>
      </c>
      <c r="I24" s="116" t="s">
        <v>937</v>
      </c>
      <c r="J24" s="116">
        <v>1981</v>
      </c>
      <c r="K24" s="66">
        <f aca="true" t="shared" si="7" ref="K24:K50">IF(J24="","",(2016-J24))</f>
        <v>35</v>
      </c>
      <c r="L24" s="56" t="str">
        <f t="shared" si="0"/>
        <v>OK</v>
      </c>
      <c r="M24" s="116" t="s">
        <v>1434</v>
      </c>
      <c r="Q24" s="72"/>
    </row>
    <row r="25" spans="1:17" s="116" customFormat="1" ht="13.5">
      <c r="A25" s="116" t="s">
        <v>995</v>
      </c>
      <c r="B25" s="116" t="s">
        <v>1561</v>
      </c>
      <c r="C25" s="116" t="s">
        <v>1341</v>
      </c>
      <c r="D25" s="116" t="s">
        <v>1337</v>
      </c>
      <c r="F25" s="116" t="str">
        <f t="shared" si="5"/>
        <v>B03</v>
      </c>
      <c r="G25" s="116" t="str">
        <f t="shared" si="6"/>
        <v>金谷太郎</v>
      </c>
      <c r="H25" s="116" t="s">
        <v>1337</v>
      </c>
      <c r="I25" s="116" t="s">
        <v>937</v>
      </c>
      <c r="J25" s="116">
        <v>1976</v>
      </c>
      <c r="K25" s="66">
        <f t="shared" si="7"/>
        <v>40</v>
      </c>
      <c r="L25" s="56" t="str">
        <f t="shared" si="0"/>
        <v>OK</v>
      </c>
      <c r="M25" s="116" t="s">
        <v>1416</v>
      </c>
      <c r="Q25" s="72"/>
    </row>
    <row r="26" spans="1:17" s="116" customFormat="1" ht="13.5">
      <c r="A26" s="116" t="s">
        <v>996</v>
      </c>
      <c r="B26" s="116" t="s">
        <v>1433</v>
      </c>
      <c r="C26" s="116" t="s">
        <v>1675</v>
      </c>
      <c r="D26" s="116" t="s">
        <v>1750</v>
      </c>
      <c r="F26" s="116" t="str">
        <f t="shared" si="5"/>
        <v>B04</v>
      </c>
      <c r="G26" s="116" t="str">
        <f t="shared" si="6"/>
        <v>佐野 望</v>
      </c>
      <c r="H26" s="116" t="s">
        <v>1750</v>
      </c>
      <c r="I26" s="116" t="s">
        <v>937</v>
      </c>
      <c r="J26" s="116">
        <v>1982</v>
      </c>
      <c r="K26" s="66">
        <f t="shared" si="7"/>
        <v>34</v>
      </c>
      <c r="L26" s="56" t="str">
        <f t="shared" si="0"/>
        <v>OK</v>
      </c>
      <c r="M26" s="116" t="s">
        <v>1416</v>
      </c>
      <c r="Q26" s="72"/>
    </row>
    <row r="27" spans="1:13" s="116" customFormat="1" ht="13.5">
      <c r="A27" s="116" t="s">
        <v>997</v>
      </c>
      <c r="B27" s="116" t="s">
        <v>1319</v>
      </c>
      <c r="C27" s="116" t="s">
        <v>1342</v>
      </c>
      <c r="D27" s="116" t="s">
        <v>1750</v>
      </c>
      <c r="F27" s="116" t="str">
        <f t="shared" si="5"/>
        <v>B05</v>
      </c>
      <c r="G27" s="116" t="str">
        <f t="shared" si="6"/>
        <v>谷口友宏</v>
      </c>
      <c r="H27" s="116" t="s">
        <v>1750</v>
      </c>
      <c r="I27" s="116" t="s">
        <v>937</v>
      </c>
      <c r="J27" s="116">
        <v>1980</v>
      </c>
      <c r="K27" s="66">
        <f t="shared" si="7"/>
        <v>36</v>
      </c>
      <c r="L27" s="56" t="str">
        <f t="shared" si="0"/>
        <v>OK</v>
      </c>
      <c r="M27" s="116" t="s">
        <v>1416</v>
      </c>
    </row>
    <row r="28" spans="1:13" s="116" customFormat="1" ht="13.5">
      <c r="A28" s="116" t="s">
        <v>998</v>
      </c>
      <c r="B28" s="116" t="s">
        <v>1676</v>
      </c>
      <c r="C28" s="116" t="s">
        <v>1343</v>
      </c>
      <c r="D28" s="116" t="s">
        <v>1750</v>
      </c>
      <c r="F28" s="116" t="str">
        <f t="shared" si="5"/>
        <v>B06</v>
      </c>
      <c r="G28" s="116" t="str">
        <f t="shared" si="6"/>
        <v>辻 義規</v>
      </c>
      <c r="H28" s="116" t="s">
        <v>1750</v>
      </c>
      <c r="I28" s="116" t="s">
        <v>937</v>
      </c>
      <c r="J28" s="116">
        <v>1973</v>
      </c>
      <c r="K28" s="66">
        <f t="shared" si="7"/>
        <v>43</v>
      </c>
      <c r="L28" s="56" t="str">
        <f t="shared" si="0"/>
        <v>OK</v>
      </c>
      <c r="M28" s="116" t="s">
        <v>1416</v>
      </c>
    </row>
    <row r="29" spans="1:13" s="116" customFormat="1" ht="13.5">
      <c r="A29" s="116" t="s">
        <v>999</v>
      </c>
      <c r="B29" s="116" t="s">
        <v>903</v>
      </c>
      <c r="C29" s="116" t="s">
        <v>1321</v>
      </c>
      <c r="D29" s="116" t="s">
        <v>1337</v>
      </c>
      <c r="F29" s="116" t="str">
        <f t="shared" si="5"/>
        <v>B07</v>
      </c>
      <c r="G29" s="116" t="str">
        <f t="shared" si="6"/>
        <v>土田哲也</v>
      </c>
      <c r="H29" s="116" t="s">
        <v>1337</v>
      </c>
      <c r="I29" s="116" t="s">
        <v>937</v>
      </c>
      <c r="J29" s="116">
        <v>1990</v>
      </c>
      <c r="K29" s="66">
        <f t="shared" si="7"/>
        <v>26</v>
      </c>
      <c r="L29" s="56" t="str">
        <f t="shared" si="0"/>
        <v>OK</v>
      </c>
      <c r="M29" s="116" t="s">
        <v>1434</v>
      </c>
    </row>
    <row r="30" spans="1:13" s="116" customFormat="1" ht="13.5">
      <c r="A30" s="116" t="s">
        <v>1000</v>
      </c>
      <c r="B30" s="116" t="s">
        <v>1344</v>
      </c>
      <c r="C30" s="116" t="s">
        <v>1345</v>
      </c>
      <c r="D30" s="116" t="s">
        <v>1750</v>
      </c>
      <c r="F30" s="116" t="str">
        <f t="shared" si="5"/>
        <v>B08</v>
      </c>
      <c r="G30" s="116" t="str">
        <f t="shared" si="6"/>
        <v>成宮康弘</v>
      </c>
      <c r="H30" s="116" t="s">
        <v>1750</v>
      </c>
      <c r="I30" s="116" t="s">
        <v>937</v>
      </c>
      <c r="J30" s="116">
        <v>1970</v>
      </c>
      <c r="K30" s="66">
        <f t="shared" si="7"/>
        <v>46</v>
      </c>
      <c r="L30" s="56" t="str">
        <f t="shared" si="0"/>
        <v>OK</v>
      </c>
      <c r="M30" s="116" t="s">
        <v>1416</v>
      </c>
    </row>
    <row r="31" spans="1:13" s="116" customFormat="1" ht="13.5">
      <c r="A31" s="116" t="s">
        <v>1001</v>
      </c>
      <c r="B31" s="116" t="s">
        <v>1346</v>
      </c>
      <c r="C31" s="116" t="s">
        <v>1562</v>
      </c>
      <c r="D31" s="116" t="s">
        <v>1750</v>
      </c>
      <c r="F31" s="116" t="str">
        <f t="shared" si="5"/>
        <v>B09</v>
      </c>
      <c r="G31" s="116" t="str">
        <f t="shared" si="6"/>
        <v>西川昌一</v>
      </c>
      <c r="H31" s="116" t="s">
        <v>1750</v>
      </c>
      <c r="I31" s="116" t="s">
        <v>937</v>
      </c>
      <c r="J31" s="116">
        <v>1970</v>
      </c>
      <c r="K31" s="66">
        <f t="shared" si="7"/>
        <v>46</v>
      </c>
      <c r="L31" s="56" t="str">
        <f t="shared" si="0"/>
        <v>OK</v>
      </c>
      <c r="M31" s="116" t="s">
        <v>1506</v>
      </c>
    </row>
    <row r="32" spans="1:13" s="116" customFormat="1" ht="13.5">
      <c r="A32" s="116" t="s">
        <v>1002</v>
      </c>
      <c r="B32" s="116" t="s">
        <v>1507</v>
      </c>
      <c r="C32" s="116" t="s">
        <v>1677</v>
      </c>
      <c r="D32" s="116" t="s">
        <v>1750</v>
      </c>
      <c r="F32" s="116" t="str">
        <f t="shared" si="5"/>
        <v>B10</v>
      </c>
      <c r="G32" s="116" t="str">
        <f t="shared" si="6"/>
        <v>平塚 聡</v>
      </c>
      <c r="H32" s="116" t="s">
        <v>1750</v>
      </c>
      <c r="I32" s="116" t="s">
        <v>937</v>
      </c>
      <c r="J32" s="116">
        <v>1960</v>
      </c>
      <c r="K32" s="66">
        <f t="shared" si="7"/>
        <v>56</v>
      </c>
      <c r="L32" s="56" t="str">
        <f t="shared" si="0"/>
        <v>OK</v>
      </c>
      <c r="M32" s="116" t="s">
        <v>1416</v>
      </c>
    </row>
    <row r="33" spans="1:13" s="116" customFormat="1" ht="13.5">
      <c r="A33" s="116" t="s">
        <v>1003</v>
      </c>
      <c r="B33" s="116" t="s">
        <v>1507</v>
      </c>
      <c r="C33" s="116" t="s">
        <v>1563</v>
      </c>
      <c r="D33" s="116" t="s">
        <v>1340</v>
      </c>
      <c r="E33" s="116" t="s">
        <v>1751</v>
      </c>
      <c r="F33" s="116" t="str">
        <f t="shared" si="5"/>
        <v>B11</v>
      </c>
      <c r="G33" s="116" t="str">
        <f t="shared" si="6"/>
        <v>平塚好真</v>
      </c>
      <c r="H33" s="116" t="s">
        <v>1340</v>
      </c>
      <c r="I33" s="116" t="s">
        <v>937</v>
      </c>
      <c r="J33" s="116">
        <v>2004</v>
      </c>
      <c r="K33" s="66">
        <f t="shared" si="7"/>
        <v>12</v>
      </c>
      <c r="L33" s="56" t="str">
        <f t="shared" si="0"/>
        <v>OK</v>
      </c>
      <c r="M33" s="116" t="s">
        <v>1416</v>
      </c>
    </row>
    <row r="34" spans="1:17" s="116" customFormat="1" ht="13.5">
      <c r="A34" s="116" t="s">
        <v>1004</v>
      </c>
      <c r="B34" s="116" t="s">
        <v>1349</v>
      </c>
      <c r="C34" s="116" t="s">
        <v>1564</v>
      </c>
      <c r="D34" s="116" t="s">
        <v>1337</v>
      </c>
      <c r="F34" s="116" t="str">
        <f t="shared" si="5"/>
        <v>B12</v>
      </c>
      <c r="G34" s="116" t="str">
        <f t="shared" si="6"/>
        <v>古市卓志</v>
      </c>
      <c r="H34" s="116" t="s">
        <v>1337</v>
      </c>
      <c r="I34" s="116" t="s">
        <v>937</v>
      </c>
      <c r="J34" s="116">
        <v>1974</v>
      </c>
      <c r="K34" s="66">
        <f t="shared" si="7"/>
        <v>42</v>
      </c>
      <c r="L34" s="56" t="str">
        <f t="shared" si="0"/>
        <v>OK</v>
      </c>
      <c r="M34" s="116" t="s">
        <v>1416</v>
      </c>
      <c r="Q34" s="72"/>
    </row>
    <row r="35" spans="1:17" s="116" customFormat="1" ht="13.5">
      <c r="A35" s="116" t="s">
        <v>1005</v>
      </c>
      <c r="B35" s="116" t="s">
        <v>1350</v>
      </c>
      <c r="C35" s="116" t="s">
        <v>1565</v>
      </c>
      <c r="D35" s="116" t="s">
        <v>1750</v>
      </c>
      <c r="F35" s="116" t="str">
        <f t="shared" si="5"/>
        <v>B13</v>
      </c>
      <c r="G35" s="116" t="str">
        <f t="shared" si="6"/>
        <v>村上知孝</v>
      </c>
      <c r="H35" s="116" t="s">
        <v>1750</v>
      </c>
      <c r="I35" s="116" t="s">
        <v>937</v>
      </c>
      <c r="J35" s="116">
        <v>1980</v>
      </c>
      <c r="K35" s="66">
        <f t="shared" si="7"/>
        <v>36</v>
      </c>
      <c r="L35" s="56" t="str">
        <f t="shared" si="0"/>
        <v>OK</v>
      </c>
      <c r="M35" s="116" t="s">
        <v>1436</v>
      </c>
      <c r="Q35" s="72"/>
    </row>
    <row r="36" spans="1:17" s="116" customFormat="1" ht="13.5">
      <c r="A36" s="116" t="s">
        <v>1006</v>
      </c>
      <c r="B36" s="116" t="s">
        <v>1351</v>
      </c>
      <c r="C36" s="116" t="s">
        <v>1352</v>
      </c>
      <c r="D36" s="116" t="s">
        <v>1337</v>
      </c>
      <c r="F36" s="116" t="str">
        <f t="shared" si="5"/>
        <v>B14</v>
      </c>
      <c r="G36" s="116" t="str">
        <f t="shared" si="6"/>
        <v>八木篤司</v>
      </c>
      <c r="H36" s="116" t="s">
        <v>1337</v>
      </c>
      <c r="I36" s="116" t="s">
        <v>937</v>
      </c>
      <c r="J36" s="116">
        <v>1973</v>
      </c>
      <c r="K36" s="66">
        <f t="shared" si="7"/>
        <v>43</v>
      </c>
      <c r="L36" s="56" t="str">
        <f t="shared" si="0"/>
        <v>OK</v>
      </c>
      <c r="M36" s="116" t="s">
        <v>1416</v>
      </c>
      <c r="Q36" s="72"/>
    </row>
    <row r="37" spans="1:17" s="116" customFormat="1" ht="13.5">
      <c r="A37" s="116" t="s">
        <v>1007</v>
      </c>
      <c r="B37" s="116" t="s">
        <v>1566</v>
      </c>
      <c r="C37" s="116" t="s">
        <v>1353</v>
      </c>
      <c r="D37" s="116" t="s">
        <v>1337</v>
      </c>
      <c r="F37" s="116" t="str">
        <f t="shared" si="5"/>
        <v>B15</v>
      </c>
      <c r="G37" s="116" t="str">
        <f t="shared" si="6"/>
        <v>山崎正雄</v>
      </c>
      <c r="H37" s="116" t="s">
        <v>1337</v>
      </c>
      <c r="I37" s="116" t="s">
        <v>937</v>
      </c>
      <c r="J37" s="116">
        <v>1982</v>
      </c>
      <c r="K37" s="66">
        <f t="shared" si="7"/>
        <v>34</v>
      </c>
      <c r="L37" s="56" t="str">
        <f t="shared" si="0"/>
        <v>OK</v>
      </c>
      <c r="M37" s="116" t="s">
        <v>1434</v>
      </c>
      <c r="Q37" s="72"/>
    </row>
    <row r="38" spans="1:17" s="116" customFormat="1" ht="13.5">
      <c r="A38" s="116" t="s">
        <v>1008</v>
      </c>
      <c r="B38" s="76" t="s">
        <v>1355</v>
      </c>
      <c r="C38" s="76" t="s">
        <v>1356</v>
      </c>
      <c r="D38" s="116" t="s">
        <v>1337</v>
      </c>
      <c r="F38" s="116" t="str">
        <f t="shared" si="5"/>
        <v>B16</v>
      </c>
      <c r="G38" s="116" t="str">
        <f t="shared" si="6"/>
        <v>伊吹邦子</v>
      </c>
      <c r="H38" s="116" t="s">
        <v>1337</v>
      </c>
      <c r="I38" s="76" t="s">
        <v>1508</v>
      </c>
      <c r="J38" s="116">
        <v>1969</v>
      </c>
      <c r="K38" s="66">
        <f t="shared" si="7"/>
        <v>47</v>
      </c>
      <c r="L38" s="56" t="str">
        <f t="shared" si="0"/>
        <v>OK</v>
      </c>
      <c r="M38" s="116" t="s">
        <v>1416</v>
      </c>
      <c r="Q38" s="72"/>
    </row>
    <row r="39" spans="1:17" s="116" customFormat="1" ht="13.5">
      <c r="A39" s="116" t="s">
        <v>1009</v>
      </c>
      <c r="B39" s="76" t="s">
        <v>1357</v>
      </c>
      <c r="C39" s="76" t="s">
        <v>1358</v>
      </c>
      <c r="D39" s="116" t="s">
        <v>1359</v>
      </c>
      <c r="F39" s="116" t="str">
        <f t="shared" si="5"/>
        <v>B17</v>
      </c>
      <c r="G39" s="116" t="str">
        <f t="shared" si="6"/>
        <v>木村美香</v>
      </c>
      <c r="H39" s="116" t="s">
        <v>1359</v>
      </c>
      <c r="I39" s="76" t="s">
        <v>1508</v>
      </c>
      <c r="J39" s="116">
        <v>1962</v>
      </c>
      <c r="K39" s="66">
        <f t="shared" si="7"/>
        <v>54</v>
      </c>
      <c r="L39" s="56" t="str">
        <f t="shared" si="0"/>
        <v>OK</v>
      </c>
      <c r="M39" s="116" t="s">
        <v>1506</v>
      </c>
      <c r="Q39" s="72"/>
    </row>
    <row r="40" spans="1:17" s="116" customFormat="1" ht="13.5">
      <c r="A40" s="116" t="s">
        <v>1011</v>
      </c>
      <c r="B40" s="76" t="s">
        <v>1360</v>
      </c>
      <c r="C40" s="76" t="s">
        <v>1361</v>
      </c>
      <c r="D40" s="116" t="s">
        <v>1337</v>
      </c>
      <c r="F40" s="116" t="str">
        <f t="shared" si="5"/>
        <v>B18</v>
      </c>
      <c r="G40" s="116" t="str">
        <f t="shared" si="6"/>
        <v>近藤直美</v>
      </c>
      <c r="H40" s="116" t="s">
        <v>1337</v>
      </c>
      <c r="I40" s="76" t="s">
        <v>1508</v>
      </c>
      <c r="J40" s="116">
        <v>1963</v>
      </c>
      <c r="K40" s="66">
        <f t="shared" si="7"/>
        <v>53</v>
      </c>
      <c r="L40" s="56" t="str">
        <f t="shared" si="0"/>
        <v>OK</v>
      </c>
      <c r="M40" s="116" t="s">
        <v>1416</v>
      </c>
      <c r="Q40" s="72"/>
    </row>
    <row r="41" spans="1:17" s="116" customFormat="1" ht="13.5">
      <c r="A41" s="116" t="s">
        <v>1013</v>
      </c>
      <c r="B41" s="76" t="s">
        <v>1362</v>
      </c>
      <c r="C41" s="76" t="s">
        <v>1363</v>
      </c>
      <c r="D41" s="116" t="s">
        <v>1337</v>
      </c>
      <c r="F41" s="116" t="str">
        <f t="shared" si="5"/>
        <v>B19</v>
      </c>
      <c r="G41" s="116" t="str">
        <f t="shared" si="6"/>
        <v>佐竹昌子</v>
      </c>
      <c r="H41" s="116" t="s">
        <v>1337</v>
      </c>
      <c r="I41" s="76" t="s">
        <v>1508</v>
      </c>
      <c r="J41" s="116">
        <v>1958</v>
      </c>
      <c r="K41" s="66">
        <f t="shared" si="7"/>
        <v>58</v>
      </c>
      <c r="L41" s="56" t="str">
        <f t="shared" si="0"/>
        <v>OK</v>
      </c>
      <c r="M41" s="116" t="s">
        <v>1416</v>
      </c>
      <c r="Q41" s="72"/>
    </row>
    <row r="42" spans="1:17" s="116" customFormat="1" ht="13.5">
      <c r="A42" s="116" t="s">
        <v>1014</v>
      </c>
      <c r="B42" s="76" t="s">
        <v>939</v>
      </c>
      <c r="C42" s="76" t="s">
        <v>1678</v>
      </c>
      <c r="D42" s="116" t="s">
        <v>1337</v>
      </c>
      <c r="F42" s="116" t="str">
        <f t="shared" si="5"/>
        <v>B20</v>
      </c>
      <c r="G42" s="116" t="str">
        <f t="shared" si="6"/>
        <v>田中 都</v>
      </c>
      <c r="H42" s="116" t="s">
        <v>1337</v>
      </c>
      <c r="I42" s="76" t="s">
        <v>1508</v>
      </c>
      <c r="J42" s="116">
        <v>1970</v>
      </c>
      <c r="K42" s="66">
        <f t="shared" si="7"/>
        <v>46</v>
      </c>
      <c r="L42" s="56" t="str">
        <f t="shared" si="0"/>
        <v>OK</v>
      </c>
      <c r="M42" s="116" t="s">
        <v>1506</v>
      </c>
      <c r="Q42" s="72"/>
    </row>
    <row r="43" spans="1:17" s="116" customFormat="1" ht="13.5">
      <c r="A43" s="116" t="s">
        <v>1015</v>
      </c>
      <c r="B43" s="76" t="s">
        <v>1441</v>
      </c>
      <c r="C43" s="76" t="s">
        <v>1567</v>
      </c>
      <c r="D43" s="116" t="s">
        <v>1337</v>
      </c>
      <c r="F43" s="116" t="str">
        <f t="shared" si="5"/>
        <v>B21</v>
      </c>
      <c r="G43" s="116" t="str">
        <f t="shared" si="6"/>
        <v>田端加津子</v>
      </c>
      <c r="H43" s="116" t="s">
        <v>1337</v>
      </c>
      <c r="I43" s="76" t="s">
        <v>1508</v>
      </c>
      <c r="J43" s="116">
        <v>1972</v>
      </c>
      <c r="K43" s="66">
        <f t="shared" si="7"/>
        <v>44</v>
      </c>
      <c r="L43" s="56" t="str">
        <f t="shared" si="0"/>
        <v>OK</v>
      </c>
      <c r="M43" s="116" t="s">
        <v>1416</v>
      </c>
      <c r="Q43" s="72"/>
    </row>
    <row r="44" spans="1:17" s="116" customFormat="1" ht="13.5">
      <c r="A44" s="116" t="s">
        <v>1016</v>
      </c>
      <c r="B44" s="76" t="s">
        <v>1377</v>
      </c>
      <c r="C44" s="76" t="s">
        <v>1568</v>
      </c>
      <c r="D44" s="116" t="s">
        <v>1337</v>
      </c>
      <c r="F44" s="116" t="str">
        <f t="shared" si="5"/>
        <v>B22</v>
      </c>
      <c r="G44" s="116" t="str">
        <f t="shared" si="6"/>
        <v>筒井珠世</v>
      </c>
      <c r="H44" s="116" t="s">
        <v>1337</v>
      </c>
      <c r="I44" s="76" t="s">
        <v>1508</v>
      </c>
      <c r="J44" s="116">
        <v>1967</v>
      </c>
      <c r="K44" s="66">
        <f t="shared" si="7"/>
        <v>49</v>
      </c>
      <c r="L44" s="56" t="str">
        <f t="shared" si="0"/>
        <v>OK</v>
      </c>
      <c r="M44" s="116" t="s">
        <v>1416</v>
      </c>
      <c r="Q44" s="75"/>
    </row>
    <row r="45" spans="1:17" s="116" customFormat="1" ht="13.5">
      <c r="A45" s="116" t="s">
        <v>1018</v>
      </c>
      <c r="B45" s="76" t="s">
        <v>1364</v>
      </c>
      <c r="C45" s="76" t="s">
        <v>1365</v>
      </c>
      <c r="D45" s="116" t="s">
        <v>1337</v>
      </c>
      <c r="F45" s="116" t="str">
        <f t="shared" si="5"/>
        <v>B23</v>
      </c>
      <c r="G45" s="116" t="str">
        <f t="shared" si="6"/>
        <v>中村千春</v>
      </c>
      <c r="H45" s="116" t="s">
        <v>1337</v>
      </c>
      <c r="I45" s="76" t="s">
        <v>1508</v>
      </c>
      <c r="J45" s="116">
        <v>1961</v>
      </c>
      <c r="K45" s="66">
        <f t="shared" si="7"/>
        <v>55</v>
      </c>
      <c r="L45" s="56" t="str">
        <f t="shared" si="0"/>
        <v>OK</v>
      </c>
      <c r="M45" s="116" t="s">
        <v>1417</v>
      </c>
      <c r="Q45" s="75"/>
    </row>
    <row r="46" spans="1:17" s="116" customFormat="1" ht="13.5">
      <c r="A46" s="116" t="s">
        <v>1020</v>
      </c>
      <c r="B46" s="76" t="s">
        <v>1348</v>
      </c>
      <c r="C46" s="76" t="s">
        <v>1569</v>
      </c>
      <c r="D46" s="116" t="s">
        <v>1359</v>
      </c>
      <c r="F46" s="116" t="str">
        <f t="shared" si="5"/>
        <v>B24</v>
      </c>
      <c r="G46" s="116" t="str">
        <f t="shared" si="6"/>
        <v>橋本真理</v>
      </c>
      <c r="H46" s="116" t="s">
        <v>1359</v>
      </c>
      <c r="I46" s="76" t="s">
        <v>1508</v>
      </c>
      <c r="J46" s="116">
        <v>1977</v>
      </c>
      <c r="K46" s="66">
        <f t="shared" si="7"/>
        <v>39</v>
      </c>
      <c r="L46" s="56" t="str">
        <f t="shared" si="0"/>
        <v>OK</v>
      </c>
      <c r="M46" s="116" t="s">
        <v>1434</v>
      </c>
      <c r="Q46" s="75"/>
    </row>
    <row r="47" spans="1:17" s="116" customFormat="1" ht="13.5">
      <c r="A47" s="116" t="s">
        <v>1021</v>
      </c>
      <c r="B47" s="76" t="s">
        <v>1367</v>
      </c>
      <c r="C47" s="76" t="s">
        <v>1368</v>
      </c>
      <c r="D47" s="116" t="s">
        <v>1337</v>
      </c>
      <c r="F47" s="116" t="str">
        <f t="shared" si="5"/>
        <v>B25</v>
      </c>
      <c r="G47" s="116" t="str">
        <f t="shared" si="6"/>
        <v>藤田博美</v>
      </c>
      <c r="H47" s="116" t="s">
        <v>1337</v>
      </c>
      <c r="I47" s="76" t="s">
        <v>1508</v>
      </c>
      <c r="J47" s="116">
        <v>1970</v>
      </c>
      <c r="K47" s="66">
        <f t="shared" si="7"/>
        <v>46</v>
      </c>
      <c r="L47" s="56" t="str">
        <f t="shared" si="0"/>
        <v>OK</v>
      </c>
      <c r="M47" s="116" t="s">
        <v>1416</v>
      </c>
      <c r="Q47" s="75"/>
    </row>
    <row r="48" spans="1:17" s="116" customFormat="1" ht="13.5">
      <c r="A48" s="116" t="s">
        <v>1022</v>
      </c>
      <c r="B48" s="76" t="s">
        <v>1369</v>
      </c>
      <c r="C48" s="76" t="s">
        <v>1370</v>
      </c>
      <c r="D48" s="116" t="s">
        <v>1337</v>
      </c>
      <c r="F48" s="116" t="str">
        <f t="shared" si="5"/>
        <v>B26</v>
      </c>
      <c r="G48" s="116" t="str">
        <f t="shared" si="6"/>
        <v>藤原泰子</v>
      </c>
      <c r="H48" s="116" t="s">
        <v>1337</v>
      </c>
      <c r="I48" s="76" t="s">
        <v>1508</v>
      </c>
      <c r="J48" s="116">
        <v>1965</v>
      </c>
      <c r="K48" s="66">
        <f t="shared" si="7"/>
        <v>51</v>
      </c>
      <c r="L48" s="56" t="str">
        <f t="shared" si="0"/>
        <v>OK</v>
      </c>
      <c r="M48" s="116" t="s">
        <v>1417</v>
      </c>
      <c r="Q48" s="75"/>
    </row>
    <row r="49" spans="1:17" s="116" customFormat="1" ht="13.5">
      <c r="A49" s="116" t="s">
        <v>1023</v>
      </c>
      <c r="B49" s="76" t="s">
        <v>1679</v>
      </c>
      <c r="C49" s="76" t="s">
        <v>1570</v>
      </c>
      <c r="D49" s="116" t="s">
        <v>1340</v>
      </c>
      <c r="F49" s="116" t="str">
        <f t="shared" si="5"/>
        <v>B27</v>
      </c>
      <c r="G49" s="116" t="str">
        <f t="shared" si="6"/>
        <v>森 薫吏</v>
      </c>
      <c r="H49" s="116" t="s">
        <v>1340</v>
      </c>
      <c r="I49" s="76" t="s">
        <v>1508</v>
      </c>
      <c r="J49" s="116">
        <v>1964</v>
      </c>
      <c r="K49" s="66">
        <f t="shared" si="7"/>
        <v>52</v>
      </c>
      <c r="L49" s="56" t="str">
        <f t="shared" si="0"/>
        <v>OK</v>
      </c>
      <c r="M49" s="116" t="s">
        <v>1506</v>
      </c>
      <c r="Q49" s="75"/>
    </row>
    <row r="50" spans="1:17" s="116" customFormat="1" ht="13.5">
      <c r="A50" s="116" t="s">
        <v>1024</v>
      </c>
      <c r="B50" s="76" t="s">
        <v>1571</v>
      </c>
      <c r="C50" s="76" t="s">
        <v>1572</v>
      </c>
      <c r="D50" s="116" t="s">
        <v>1337</v>
      </c>
      <c r="F50" s="116" t="str">
        <f t="shared" si="5"/>
        <v>B28</v>
      </c>
      <c r="G50" s="116" t="str">
        <f t="shared" si="6"/>
        <v>日髙眞規子</v>
      </c>
      <c r="H50" s="116" t="s">
        <v>1337</v>
      </c>
      <c r="I50" s="76" t="s">
        <v>1508</v>
      </c>
      <c r="J50" s="116">
        <v>1963</v>
      </c>
      <c r="K50" s="66">
        <f t="shared" si="7"/>
        <v>53</v>
      </c>
      <c r="L50" s="56" t="str">
        <f t="shared" si="0"/>
        <v>OK</v>
      </c>
      <c r="M50" s="116" t="s">
        <v>1434</v>
      </c>
      <c r="Q50" s="75"/>
    </row>
    <row r="51" spans="12:17" s="116" customFormat="1" ht="13.5">
      <c r="L51" s="56">
        <f t="shared" si="0"/>
      </c>
      <c r="Q51" s="75"/>
    </row>
    <row r="52" spans="12:17" ht="13.5">
      <c r="L52" s="56">
        <f t="shared" si="0"/>
      </c>
      <c r="Q52" s="75"/>
    </row>
    <row r="53" spans="2:17" s="116" customFormat="1" ht="13.5">
      <c r="B53" s="76"/>
      <c r="C53" s="76"/>
      <c r="K53" s="66"/>
      <c r="L53" s="56">
        <f t="shared" si="0"/>
      </c>
      <c r="Q53" s="75"/>
    </row>
    <row r="54" spans="2:17" s="116" customFormat="1" ht="13.5">
      <c r="B54" s="76"/>
      <c r="C54" s="76"/>
      <c r="K54" s="66"/>
      <c r="L54" s="56">
        <f t="shared" si="0"/>
      </c>
      <c r="Q54" s="75"/>
    </row>
    <row r="55" spans="2:17" s="116" customFormat="1" ht="13.5">
      <c r="B55" s="76"/>
      <c r="C55" s="76"/>
      <c r="K55" s="66"/>
      <c r="L55" s="56">
        <f t="shared" si="0"/>
      </c>
      <c r="Q55" s="75"/>
    </row>
    <row r="56" spans="2:17" s="116" customFormat="1" ht="13.5">
      <c r="B56" s="76"/>
      <c r="C56" s="76"/>
      <c r="K56" s="66"/>
      <c r="L56" s="56">
        <f t="shared" si="0"/>
      </c>
      <c r="Q56" s="75"/>
    </row>
    <row r="57" spans="2:17" s="116" customFormat="1" ht="13.5">
      <c r="B57" s="76"/>
      <c r="C57" s="76"/>
      <c r="K57" s="66"/>
      <c r="L57" s="56">
        <f t="shared" si="0"/>
      </c>
      <c r="Q57" s="75"/>
    </row>
    <row r="58" spans="2:17" s="116" customFormat="1" ht="13.5">
      <c r="B58" s="76"/>
      <c r="C58" s="76"/>
      <c r="K58" s="66"/>
      <c r="L58" s="56">
        <f t="shared" si="0"/>
      </c>
      <c r="Q58" s="75"/>
    </row>
    <row r="59" spans="2:17" s="116" customFormat="1" ht="13.5">
      <c r="B59" s="76"/>
      <c r="C59" s="76"/>
      <c r="K59" s="66"/>
      <c r="L59" s="56">
        <f t="shared" si="0"/>
      </c>
      <c r="Q59" s="75"/>
    </row>
    <row r="60" spans="2:17" s="116" customFormat="1" ht="13.5">
      <c r="B60" s="76"/>
      <c r="C60" s="76"/>
      <c r="K60" s="66"/>
      <c r="L60" s="56">
        <f t="shared" si="0"/>
      </c>
      <c r="Q60" s="75"/>
    </row>
    <row r="61" spans="1:15" s="71" customFormat="1" ht="13.5">
      <c r="A61" s="74"/>
      <c r="B61" s="90"/>
      <c r="C61" s="90"/>
      <c r="D61" s="74"/>
      <c r="E61" s="73"/>
      <c r="F61" s="56"/>
      <c r="G61" s="60"/>
      <c r="H61" s="74"/>
      <c r="I61" s="56"/>
      <c r="J61" s="73"/>
      <c r="K61" s="66"/>
      <c r="L61" s="56">
        <f t="shared" si="0"/>
      </c>
      <c r="N61" s="54"/>
      <c r="O61" s="54"/>
    </row>
    <row r="62" spans="1:15" s="71" customFormat="1" ht="13.5">
      <c r="A62" s="74"/>
      <c r="B62" s="90"/>
      <c r="C62" s="90"/>
      <c r="D62" s="74"/>
      <c r="E62" s="73"/>
      <c r="F62" s="56"/>
      <c r="G62" s="60"/>
      <c r="H62" s="74"/>
      <c r="I62" s="56"/>
      <c r="J62" s="73"/>
      <c r="K62" s="66"/>
      <c r="L62" s="56">
        <f t="shared" si="0"/>
      </c>
      <c r="N62" s="54"/>
      <c r="O62" s="54"/>
    </row>
    <row r="63" spans="1:15" s="71" customFormat="1" ht="13.5">
      <c r="A63" s="74"/>
      <c r="B63" s="90"/>
      <c r="C63" s="90"/>
      <c r="D63" s="74"/>
      <c r="E63" s="73"/>
      <c r="F63" s="56"/>
      <c r="G63" s="60"/>
      <c r="H63" s="74"/>
      <c r="I63" s="56"/>
      <c r="J63" s="73"/>
      <c r="K63" s="66"/>
      <c r="L63" s="56">
        <f t="shared" si="0"/>
      </c>
      <c r="N63" s="54"/>
      <c r="O63" s="54"/>
    </row>
    <row r="64" spans="1:12" s="160" customFormat="1" ht="13.5">
      <c r="A64" s="72"/>
      <c r="B64" s="75"/>
      <c r="C64" s="725" t="s">
        <v>1680</v>
      </c>
      <c r="D64" s="725"/>
      <c r="E64" s="726"/>
      <c r="F64" s="726"/>
      <c r="G64" s="726"/>
      <c r="H64" s="726"/>
      <c r="I64" s="726"/>
      <c r="J64" s="73"/>
      <c r="K64" s="66"/>
      <c r="L64" s="56">
        <f t="shared" si="0"/>
      </c>
    </row>
    <row r="65" spans="1:12" s="160" customFormat="1" ht="13.5">
      <c r="A65" s="72"/>
      <c r="B65" s="75"/>
      <c r="C65" s="725"/>
      <c r="D65" s="725"/>
      <c r="E65" s="726"/>
      <c r="F65" s="726"/>
      <c r="G65" s="726"/>
      <c r="H65" s="726"/>
      <c r="I65" s="726"/>
      <c r="J65" s="73"/>
      <c r="K65" s="66"/>
      <c r="L65" s="56">
        <f t="shared" si="0"/>
      </c>
    </row>
    <row r="66" spans="2:12" ht="13.5">
      <c r="B66" s="720" t="s">
        <v>1681</v>
      </c>
      <c r="C66" s="720"/>
      <c r="D66" s="55"/>
      <c r="F66" s="56"/>
      <c r="G66" s="54" t="s">
        <v>1752</v>
      </c>
      <c r="H66" s="54" t="s">
        <v>1753</v>
      </c>
      <c r="K66" s="66"/>
      <c r="L66" s="56"/>
    </row>
    <row r="67" spans="2:12" ht="13.5">
      <c r="B67" s="720"/>
      <c r="C67" s="720"/>
      <c r="D67" s="55"/>
      <c r="F67" s="56"/>
      <c r="G67" s="86">
        <f>COUNTIF(M68:M123,"東近江市")</f>
        <v>25</v>
      </c>
      <c r="H67" s="87">
        <f>(G67/RIGHT(A123,2))</f>
        <v>0.44642857142857145</v>
      </c>
      <c r="K67" s="66"/>
      <c r="L67" s="56"/>
    </row>
    <row r="68" spans="1:13" s="53" customFormat="1" ht="13.5">
      <c r="A68" s="54" t="s">
        <v>1026</v>
      </c>
      <c r="B68" s="102" t="s">
        <v>970</v>
      </c>
      <c r="C68" s="102" t="s">
        <v>1027</v>
      </c>
      <c r="D68" s="55" t="s">
        <v>1317</v>
      </c>
      <c r="E68" s="54"/>
      <c r="F68" s="56" t="str">
        <f aca="true" t="shared" si="8" ref="F68:F107">A68</f>
        <v>C01</v>
      </c>
      <c r="G68" s="54" t="str">
        <f aca="true" t="shared" si="9" ref="G68:G107">B68&amp;C68</f>
        <v>片岡春己</v>
      </c>
      <c r="H68" s="55" t="s">
        <v>1754</v>
      </c>
      <c r="I68" s="55" t="s">
        <v>1315</v>
      </c>
      <c r="J68" s="68">
        <v>1953</v>
      </c>
      <c r="K68" s="66">
        <f>IF(J68="","",(2016-J68))</f>
        <v>63</v>
      </c>
      <c r="L68" s="56" t="str">
        <f aca="true" t="shared" si="10" ref="L68:L131">IF(G68="","",IF(COUNTIF($G$6:$G$593,G68)&gt;1,"2重登録","OK"))</f>
        <v>OK</v>
      </c>
      <c r="M68" s="91" t="s">
        <v>938</v>
      </c>
    </row>
    <row r="69" spans="1:13" s="53" customFormat="1" ht="13.5">
      <c r="A69" s="54" t="s">
        <v>1028</v>
      </c>
      <c r="B69" s="102" t="s">
        <v>1012</v>
      </c>
      <c r="C69" s="102" t="s">
        <v>1036</v>
      </c>
      <c r="D69" s="55" t="s">
        <v>1317</v>
      </c>
      <c r="E69" s="54"/>
      <c r="F69" s="56" t="str">
        <f t="shared" si="8"/>
        <v>C02</v>
      </c>
      <c r="G69" s="54" t="str">
        <f t="shared" si="9"/>
        <v>山本　真</v>
      </c>
      <c r="H69" s="55" t="s">
        <v>1025</v>
      </c>
      <c r="I69" s="55" t="s">
        <v>1315</v>
      </c>
      <c r="J69" s="68">
        <v>1970</v>
      </c>
      <c r="K69" s="66">
        <f aca="true" t="shared" si="11" ref="K69:K123">IF(J69="","",(2016-J69))</f>
        <v>46</v>
      </c>
      <c r="L69" s="56" t="str">
        <f t="shared" si="10"/>
        <v>OK</v>
      </c>
      <c r="M69" s="92" t="s">
        <v>1416</v>
      </c>
    </row>
    <row r="70" spans="1:13" s="53" customFormat="1" ht="13.5">
      <c r="A70" s="54" t="s">
        <v>1031</v>
      </c>
      <c r="B70" s="102" t="s">
        <v>1012</v>
      </c>
      <c r="C70" s="102" t="s">
        <v>1065</v>
      </c>
      <c r="D70" s="55" t="s">
        <v>1317</v>
      </c>
      <c r="E70" s="54"/>
      <c r="F70" s="56" t="str">
        <f t="shared" si="8"/>
        <v>C03</v>
      </c>
      <c r="G70" s="54" t="str">
        <f t="shared" si="9"/>
        <v>山本　諭</v>
      </c>
      <c r="H70" s="55" t="s">
        <v>1025</v>
      </c>
      <c r="I70" s="55" t="s">
        <v>1315</v>
      </c>
      <c r="J70" s="68">
        <v>1971</v>
      </c>
      <c r="K70" s="66">
        <f t="shared" si="11"/>
        <v>45</v>
      </c>
      <c r="L70" s="56" t="str">
        <f t="shared" si="10"/>
        <v>OK</v>
      </c>
      <c r="M70" s="91" t="s">
        <v>938</v>
      </c>
    </row>
    <row r="71" spans="1:13" s="53" customFormat="1" ht="13.5">
      <c r="A71" s="54" t="s">
        <v>1034</v>
      </c>
      <c r="B71" s="102" t="s">
        <v>1068</v>
      </c>
      <c r="C71" s="102" t="s">
        <v>1069</v>
      </c>
      <c r="D71" s="55" t="s">
        <v>1317</v>
      </c>
      <c r="E71" s="54"/>
      <c r="F71" s="56" t="str">
        <f t="shared" si="8"/>
        <v>C04</v>
      </c>
      <c r="G71" s="54" t="str">
        <f t="shared" si="9"/>
        <v>西田裕信</v>
      </c>
      <c r="H71" s="55" t="s">
        <v>1025</v>
      </c>
      <c r="I71" s="55" t="s">
        <v>1315</v>
      </c>
      <c r="J71" s="68">
        <v>1960</v>
      </c>
      <c r="K71" s="66">
        <f t="shared" si="11"/>
        <v>56</v>
      </c>
      <c r="L71" s="56" t="str">
        <f t="shared" si="10"/>
        <v>OK</v>
      </c>
      <c r="M71" s="92" t="s">
        <v>1442</v>
      </c>
    </row>
    <row r="72" spans="1:13" s="53" customFormat="1" ht="13.5">
      <c r="A72" s="54" t="s">
        <v>1035</v>
      </c>
      <c r="B72" s="102" t="s">
        <v>1075</v>
      </c>
      <c r="C72" s="102" t="s">
        <v>1076</v>
      </c>
      <c r="D72" s="55" t="s">
        <v>1317</v>
      </c>
      <c r="E72" s="54"/>
      <c r="F72" s="56" t="str">
        <f t="shared" si="8"/>
        <v>C05</v>
      </c>
      <c r="G72" s="54" t="str">
        <f t="shared" si="9"/>
        <v>柴谷義信</v>
      </c>
      <c r="H72" s="55" t="s">
        <v>1025</v>
      </c>
      <c r="I72" s="55" t="s">
        <v>1315</v>
      </c>
      <c r="J72" s="68">
        <v>1962</v>
      </c>
      <c r="K72" s="66">
        <f t="shared" si="11"/>
        <v>54</v>
      </c>
      <c r="L72" s="56" t="str">
        <f t="shared" si="10"/>
        <v>OK</v>
      </c>
      <c r="M72" s="92" t="s">
        <v>1416</v>
      </c>
    </row>
    <row r="73" spans="1:13" s="53" customFormat="1" ht="13.5">
      <c r="A73" s="54" t="s">
        <v>1037</v>
      </c>
      <c r="B73" s="102" t="s">
        <v>1078</v>
      </c>
      <c r="C73" s="102" t="s">
        <v>1079</v>
      </c>
      <c r="D73" s="55" t="s">
        <v>1317</v>
      </c>
      <c r="E73" s="54"/>
      <c r="F73" s="56" t="str">
        <f t="shared" si="8"/>
        <v>C06</v>
      </c>
      <c r="G73" s="54" t="str">
        <f t="shared" si="9"/>
        <v>井尻善和</v>
      </c>
      <c r="H73" s="55" t="s">
        <v>1025</v>
      </c>
      <c r="I73" s="55" t="s">
        <v>1315</v>
      </c>
      <c r="J73" s="68">
        <v>1968</v>
      </c>
      <c r="K73" s="66">
        <f t="shared" si="11"/>
        <v>48</v>
      </c>
      <c r="L73" s="56" t="str">
        <f t="shared" si="10"/>
        <v>OK</v>
      </c>
      <c r="M73" s="92" t="s">
        <v>1443</v>
      </c>
    </row>
    <row r="74" spans="1:13" s="53" customFormat="1" ht="13.5">
      <c r="A74" s="54" t="s">
        <v>1040</v>
      </c>
      <c r="B74" s="102" t="s">
        <v>1087</v>
      </c>
      <c r="C74" s="58" t="s">
        <v>1088</v>
      </c>
      <c r="D74" s="55" t="s">
        <v>1317</v>
      </c>
      <c r="E74" s="54"/>
      <c r="F74" s="56" t="str">
        <f t="shared" si="8"/>
        <v>C07</v>
      </c>
      <c r="G74" s="54" t="str">
        <f t="shared" si="9"/>
        <v>坂元智成</v>
      </c>
      <c r="H74" s="55" t="s">
        <v>1025</v>
      </c>
      <c r="I74" s="55" t="s">
        <v>1315</v>
      </c>
      <c r="J74" s="68">
        <v>1975</v>
      </c>
      <c r="K74" s="66">
        <f t="shared" si="11"/>
        <v>41</v>
      </c>
      <c r="L74" s="56" t="str">
        <f t="shared" si="10"/>
        <v>OK</v>
      </c>
      <c r="M74" s="91" t="s">
        <v>938</v>
      </c>
    </row>
    <row r="75" spans="1:13" s="53" customFormat="1" ht="13.5">
      <c r="A75" s="54" t="s">
        <v>1041</v>
      </c>
      <c r="B75" s="102" t="s">
        <v>1091</v>
      </c>
      <c r="C75" s="58" t="s">
        <v>1092</v>
      </c>
      <c r="D75" s="55" t="s">
        <v>1317</v>
      </c>
      <c r="E75" s="54"/>
      <c r="F75" s="56" t="str">
        <f t="shared" si="8"/>
        <v>C08</v>
      </c>
      <c r="G75" s="54" t="str">
        <f t="shared" si="9"/>
        <v>村尾彰了</v>
      </c>
      <c r="H75" s="55" t="s">
        <v>1025</v>
      </c>
      <c r="I75" s="55" t="s">
        <v>1315</v>
      </c>
      <c r="J75" s="68">
        <v>1982</v>
      </c>
      <c r="K75" s="66">
        <f t="shared" si="11"/>
        <v>34</v>
      </c>
      <c r="L75" s="56" t="str">
        <f t="shared" si="10"/>
        <v>OK</v>
      </c>
      <c r="M75" s="92" t="s">
        <v>1443</v>
      </c>
    </row>
    <row r="76" spans="1:13" s="53" customFormat="1" ht="13.5">
      <c r="A76" s="54" t="s">
        <v>1044</v>
      </c>
      <c r="B76" s="102" t="s">
        <v>1573</v>
      </c>
      <c r="C76" s="58" t="s">
        <v>1094</v>
      </c>
      <c r="D76" s="55" t="s">
        <v>1317</v>
      </c>
      <c r="E76" s="54"/>
      <c r="F76" s="56" t="str">
        <f t="shared" si="8"/>
        <v>C09</v>
      </c>
      <c r="G76" s="54" t="str">
        <f t="shared" si="9"/>
        <v>荒浪順次</v>
      </c>
      <c r="H76" s="55" t="s">
        <v>1025</v>
      </c>
      <c r="I76" s="55" t="s">
        <v>1315</v>
      </c>
      <c r="J76" s="68">
        <v>1977</v>
      </c>
      <c r="K76" s="66">
        <f t="shared" si="11"/>
        <v>39</v>
      </c>
      <c r="L76" s="56" t="str">
        <f t="shared" si="10"/>
        <v>OK</v>
      </c>
      <c r="M76" s="92" t="s">
        <v>1438</v>
      </c>
    </row>
    <row r="77" spans="1:13" s="53" customFormat="1" ht="13.5">
      <c r="A77" s="54" t="s">
        <v>1047</v>
      </c>
      <c r="B77" s="102" t="s">
        <v>1096</v>
      </c>
      <c r="C77" s="58" t="s">
        <v>1097</v>
      </c>
      <c r="D77" s="55" t="s">
        <v>1317</v>
      </c>
      <c r="E77" s="54"/>
      <c r="F77" s="56" t="str">
        <f t="shared" si="8"/>
        <v>C10</v>
      </c>
      <c r="G77" s="54" t="str">
        <f t="shared" si="9"/>
        <v>中本隆司</v>
      </c>
      <c r="H77" s="55" t="s">
        <v>1025</v>
      </c>
      <c r="I77" s="55" t="s">
        <v>1315</v>
      </c>
      <c r="J77" s="68">
        <v>1968</v>
      </c>
      <c r="K77" s="66">
        <f t="shared" si="11"/>
        <v>48</v>
      </c>
      <c r="L77" s="56" t="str">
        <f t="shared" si="10"/>
        <v>OK</v>
      </c>
      <c r="M77" s="91" t="s">
        <v>938</v>
      </c>
    </row>
    <row r="78" spans="1:13" s="53" customFormat="1" ht="13.5">
      <c r="A78" s="54" t="s">
        <v>1050</v>
      </c>
      <c r="B78" s="102" t="s">
        <v>1105</v>
      </c>
      <c r="C78" s="58" t="s">
        <v>1106</v>
      </c>
      <c r="D78" s="55" t="s">
        <v>1317</v>
      </c>
      <c r="E78" s="54"/>
      <c r="F78" s="56" t="str">
        <f t="shared" si="8"/>
        <v>C11</v>
      </c>
      <c r="G78" s="54" t="str">
        <f t="shared" si="9"/>
        <v>小山　嶺</v>
      </c>
      <c r="H78" s="55" t="s">
        <v>1025</v>
      </c>
      <c r="I78" s="55" t="s">
        <v>1315</v>
      </c>
      <c r="J78" s="68">
        <v>1986</v>
      </c>
      <c r="K78" s="66">
        <f t="shared" si="11"/>
        <v>30</v>
      </c>
      <c r="L78" s="56" t="str">
        <f t="shared" si="10"/>
        <v>OK</v>
      </c>
      <c r="M78" s="91" t="s">
        <v>938</v>
      </c>
    </row>
    <row r="79" spans="1:13" s="53" customFormat="1" ht="13.5">
      <c r="A79" s="54" t="s">
        <v>1053</v>
      </c>
      <c r="B79" s="102" t="s">
        <v>1108</v>
      </c>
      <c r="C79" s="58" t="s">
        <v>1109</v>
      </c>
      <c r="D79" s="55" t="s">
        <v>1317</v>
      </c>
      <c r="E79" s="54"/>
      <c r="F79" s="56" t="str">
        <f t="shared" si="8"/>
        <v>C12</v>
      </c>
      <c r="G79" s="54" t="str">
        <f t="shared" si="9"/>
        <v>鉄川聡志</v>
      </c>
      <c r="H79" s="55" t="s">
        <v>1025</v>
      </c>
      <c r="I79" s="55" t="s">
        <v>1315</v>
      </c>
      <c r="J79" s="68">
        <v>1986</v>
      </c>
      <c r="K79" s="66">
        <f t="shared" si="11"/>
        <v>30</v>
      </c>
      <c r="L79" s="56" t="str">
        <f t="shared" si="10"/>
        <v>OK</v>
      </c>
      <c r="M79" s="92" t="s">
        <v>1408</v>
      </c>
    </row>
    <row r="80" spans="1:13" s="53" customFormat="1" ht="13.5">
      <c r="A80" s="54" t="s">
        <v>1056</v>
      </c>
      <c r="B80" s="102" t="s">
        <v>1119</v>
      </c>
      <c r="C80" s="58" t="s">
        <v>1120</v>
      </c>
      <c r="D80" s="55" t="s">
        <v>1317</v>
      </c>
      <c r="E80" s="54"/>
      <c r="F80" s="56" t="str">
        <f t="shared" si="8"/>
        <v>C13</v>
      </c>
      <c r="G80" s="54" t="str">
        <f t="shared" si="9"/>
        <v>名合佑介</v>
      </c>
      <c r="H80" s="55" t="s">
        <v>1025</v>
      </c>
      <c r="I80" s="55" t="s">
        <v>1315</v>
      </c>
      <c r="J80" s="68">
        <v>1986</v>
      </c>
      <c r="K80" s="66">
        <f t="shared" si="11"/>
        <v>30</v>
      </c>
      <c r="L80" s="56" t="str">
        <f t="shared" si="10"/>
        <v>OK</v>
      </c>
      <c r="M80" s="91" t="s">
        <v>938</v>
      </c>
    </row>
    <row r="81" spans="1:13" s="53" customFormat="1" ht="13.5">
      <c r="A81" s="54" t="s">
        <v>1059</v>
      </c>
      <c r="B81" s="102" t="s">
        <v>1122</v>
      </c>
      <c r="C81" s="58" t="s">
        <v>1123</v>
      </c>
      <c r="D81" s="55" t="s">
        <v>1317</v>
      </c>
      <c r="E81" s="54"/>
      <c r="F81" s="56" t="str">
        <f t="shared" si="8"/>
        <v>C14</v>
      </c>
      <c r="G81" s="54" t="str">
        <f t="shared" si="9"/>
        <v>宮道祐介</v>
      </c>
      <c r="H81" s="55" t="s">
        <v>1025</v>
      </c>
      <c r="I81" s="55" t="s">
        <v>1315</v>
      </c>
      <c r="J81" s="68">
        <v>1983</v>
      </c>
      <c r="K81" s="66">
        <f t="shared" si="11"/>
        <v>33</v>
      </c>
      <c r="L81" s="56" t="str">
        <f t="shared" si="10"/>
        <v>OK</v>
      </c>
      <c r="M81" s="92" t="s">
        <v>1416</v>
      </c>
    </row>
    <row r="82" spans="1:13" s="53" customFormat="1" ht="13.5">
      <c r="A82" s="54" t="s">
        <v>1061</v>
      </c>
      <c r="B82" s="102" t="s">
        <v>1129</v>
      </c>
      <c r="C82" s="58" t="s">
        <v>1130</v>
      </c>
      <c r="D82" s="55" t="s">
        <v>1317</v>
      </c>
      <c r="E82" s="54"/>
      <c r="F82" s="56" t="str">
        <f t="shared" si="8"/>
        <v>C15</v>
      </c>
      <c r="G82" s="54" t="str">
        <f t="shared" si="9"/>
        <v>本間靖教</v>
      </c>
      <c r="H82" s="55" t="s">
        <v>1755</v>
      </c>
      <c r="I82" s="55" t="s">
        <v>1315</v>
      </c>
      <c r="J82" s="68">
        <v>1985</v>
      </c>
      <c r="K82" s="66">
        <f t="shared" si="11"/>
        <v>31</v>
      </c>
      <c r="L82" s="56" t="str">
        <f t="shared" si="10"/>
        <v>OK</v>
      </c>
      <c r="M82" s="91" t="s">
        <v>938</v>
      </c>
    </row>
    <row r="83" spans="1:13" s="53" customFormat="1" ht="13.5">
      <c r="A83" s="54" t="s">
        <v>1062</v>
      </c>
      <c r="B83" s="103" t="s">
        <v>1133</v>
      </c>
      <c r="C83" s="103" t="s">
        <v>1134</v>
      </c>
      <c r="D83" s="55" t="s">
        <v>1317</v>
      </c>
      <c r="E83" s="54"/>
      <c r="F83" s="56" t="str">
        <f t="shared" si="8"/>
        <v>C16</v>
      </c>
      <c r="G83" s="55" t="str">
        <f t="shared" si="9"/>
        <v>並河智加</v>
      </c>
      <c r="H83" s="55" t="s">
        <v>1025</v>
      </c>
      <c r="I83" s="60" t="s">
        <v>1316</v>
      </c>
      <c r="J83" s="68">
        <v>1979</v>
      </c>
      <c r="K83" s="66">
        <f t="shared" si="11"/>
        <v>37</v>
      </c>
      <c r="L83" s="56" t="str">
        <f t="shared" si="10"/>
        <v>OK</v>
      </c>
      <c r="M83" s="92" t="s">
        <v>1416</v>
      </c>
    </row>
    <row r="84" spans="1:13" s="53" customFormat="1" ht="13.5">
      <c r="A84" s="54" t="s">
        <v>1064</v>
      </c>
      <c r="B84" s="55" t="s">
        <v>1756</v>
      </c>
      <c r="C84" s="55" t="s">
        <v>1138</v>
      </c>
      <c r="D84" s="55" t="s">
        <v>1317</v>
      </c>
      <c r="E84" s="54"/>
      <c r="F84" s="56" t="str">
        <f t="shared" si="8"/>
        <v>C17</v>
      </c>
      <c r="G84" s="54" t="str">
        <f t="shared" si="9"/>
        <v>橘　崇博</v>
      </c>
      <c r="H84" s="55" t="s">
        <v>1025</v>
      </c>
      <c r="I84" s="55" t="s">
        <v>1315</v>
      </c>
      <c r="J84" s="68">
        <v>1980</v>
      </c>
      <c r="K84" s="66">
        <f t="shared" si="11"/>
        <v>36</v>
      </c>
      <c r="L84" s="56" t="str">
        <f t="shared" si="10"/>
        <v>OK</v>
      </c>
      <c r="M84" s="91" t="s">
        <v>938</v>
      </c>
    </row>
    <row r="85" spans="1:13" s="53" customFormat="1" ht="13.5">
      <c r="A85" s="54" t="s">
        <v>1066</v>
      </c>
      <c r="B85" s="58" t="s">
        <v>965</v>
      </c>
      <c r="C85" s="58" t="s">
        <v>1139</v>
      </c>
      <c r="D85" s="55" t="s">
        <v>1317</v>
      </c>
      <c r="E85" s="54"/>
      <c r="F85" s="56" t="str">
        <f t="shared" si="8"/>
        <v>C18</v>
      </c>
      <c r="G85" s="54" t="str">
        <f t="shared" si="9"/>
        <v>岡本　彰</v>
      </c>
      <c r="H85" s="55" t="s">
        <v>1025</v>
      </c>
      <c r="I85" s="55" t="s">
        <v>1315</v>
      </c>
      <c r="J85" s="68">
        <v>1986</v>
      </c>
      <c r="K85" s="66">
        <f t="shared" si="11"/>
        <v>30</v>
      </c>
      <c r="L85" s="56" t="str">
        <f t="shared" si="10"/>
        <v>OK</v>
      </c>
      <c r="M85" s="92" t="s">
        <v>1408</v>
      </c>
    </row>
    <row r="86" spans="1:13" s="53" customFormat="1" ht="13.5">
      <c r="A86" s="54" t="s">
        <v>1067</v>
      </c>
      <c r="B86" s="58" t="s">
        <v>1140</v>
      </c>
      <c r="C86" s="58" t="s">
        <v>1141</v>
      </c>
      <c r="D86" s="55" t="s">
        <v>1317</v>
      </c>
      <c r="E86" s="54"/>
      <c r="F86" s="56" t="str">
        <f t="shared" si="8"/>
        <v>C19</v>
      </c>
      <c r="G86" s="54" t="str">
        <f t="shared" si="9"/>
        <v>辻井貴大</v>
      </c>
      <c r="H86" s="55" t="s">
        <v>1025</v>
      </c>
      <c r="I86" s="55" t="s">
        <v>1315</v>
      </c>
      <c r="J86" s="68">
        <v>1992</v>
      </c>
      <c r="K86" s="66">
        <f t="shared" si="11"/>
        <v>24</v>
      </c>
      <c r="L86" s="56" t="str">
        <f t="shared" si="10"/>
        <v>OK</v>
      </c>
      <c r="M86" s="91" t="s">
        <v>938</v>
      </c>
    </row>
    <row r="87" spans="1:13" s="53" customFormat="1" ht="13.5">
      <c r="A87" s="54" t="s">
        <v>1070</v>
      </c>
      <c r="B87" s="58" t="s">
        <v>1143</v>
      </c>
      <c r="C87" s="58" t="s">
        <v>1144</v>
      </c>
      <c r="D87" s="55" t="s">
        <v>1317</v>
      </c>
      <c r="E87" s="54"/>
      <c r="F87" s="56" t="str">
        <f t="shared" si="8"/>
        <v>C20</v>
      </c>
      <c r="G87" s="54" t="str">
        <f t="shared" si="9"/>
        <v>寺岡淳平</v>
      </c>
      <c r="H87" s="55" t="s">
        <v>1025</v>
      </c>
      <c r="I87" s="55" t="s">
        <v>1315</v>
      </c>
      <c r="J87" s="68">
        <v>1990</v>
      </c>
      <c r="K87" s="66">
        <f t="shared" si="11"/>
        <v>26</v>
      </c>
      <c r="L87" s="56" t="str">
        <f t="shared" si="10"/>
        <v>OK</v>
      </c>
      <c r="M87" s="91" t="s">
        <v>938</v>
      </c>
    </row>
    <row r="88" spans="1:13" s="53" customFormat="1" ht="13.5">
      <c r="A88" s="54" t="s">
        <v>1073</v>
      </c>
      <c r="B88" s="58" t="s">
        <v>1145</v>
      </c>
      <c r="C88" s="58" t="s">
        <v>1146</v>
      </c>
      <c r="D88" s="55" t="s">
        <v>1317</v>
      </c>
      <c r="E88" s="54"/>
      <c r="F88" s="56" t="str">
        <f t="shared" si="8"/>
        <v>C21</v>
      </c>
      <c r="G88" s="54" t="str">
        <f t="shared" si="9"/>
        <v>牛尾紳之介</v>
      </c>
      <c r="H88" s="55" t="s">
        <v>1025</v>
      </c>
      <c r="I88" s="55" t="s">
        <v>1315</v>
      </c>
      <c r="J88" s="68">
        <v>1984</v>
      </c>
      <c r="K88" s="66">
        <f t="shared" si="11"/>
        <v>32</v>
      </c>
      <c r="L88" s="56" t="str">
        <f t="shared" si="10"/>
        <v>OK</v>
      </c>
      <c r="M88" s="91" t="s">
        <v>938</v>
      </c>
    </row>
    <row r="89" spans="1:13" s="53" customFormat="1" ht="13.5">
      <c r="A89" s="54" t="s">
        <v>1074</v>
      </c>
      <c r="B89" s="58" t="s">
        <v>990</v>
      </c>
      <c r="C89" s="58" t="s">
        <v>1147</v>
      </c>
      <c r="D89" s="55" t="s">
        <v>1317</v>
      </c>
      <c r="E89" s="54"/>
      <c r="F89" s="56" t="str">
        <f t="shared" si="8"/>
        <v>C22</v>
      </c>
      <c r="G89" s="54" t="str">
        <f t="shared" si="9"/>
        <v>松岡　遼</v>
      </c>
      <c r="H89" s="55" t="s">
        <v>1025</v>
      </c>
      <c r="I89" s="55" t="s">
        <v>1315</v>
      </c>
      <c r="J89" s="68">
        <v>1983</v>
      </c>
      <c r="K89" s="66">
        <f t="shared" si="11"/>
        <v>33</v>
      </c>
      <c r="L89" s="56" t="str">
        <f t="shared" si="10"/>
        <v>OK</v>
      </c>
      <c r="M89" s="91" t="s">
        <v>938</v>
      </c>
    </row>
    <row r="90" spans="1:13" s="53" customFormat="1" ht="13.5">
      <c r="A90" s="54" t="s">
        <v>1077</v>
      </c>
      <c r="B90" s="58" t="s">
        <v>1487</v>
      </c>
      <c r="C90" s="58" t="s">
        <v>1446</v>
      </c>
      <c r="D90" s="55" t="s">
        <v>1317</v>
      </c>
      <c r="E90" s="54"/>
      <c r="F90" s="56" t="str">
        <f t="shared" si="8"/>
        <v>C23</v>
      </c>
      <c r="G90" s="54" t="str">
        <f t="shared" si="9"/>
        <v>西　裕紀</v>
      </c>
      <c r="H90" s="55" t="s">
        <v>1025</v>
      </c>
      <c r="I90" s="55" t="s">
        <v>1315</v>
      </c>
      <c r="J90" s="68">
        <v>1974</v>
      </c>
      <c r="K90" s="66">
        <f t="shared" si="11"/>
        <v>42</v>
      </c>
      <c r="L90" s="56" t="str">
        <f t="shared" si="10"/>
        <v>OK</v>
      </c>
      <c r="M90" s="91" t="s">
        <v>938</v>
      </c>
    </row>
    <row r="91" spans="1:13" s="161" customFormat="1" ht="13.5">
      <c r="A91" s="54" t="s">
        <v>1080</v>
      </c>
      <c r="B91" s="58" t="s">
        <v>1682</v>
      </c>
      <c r="C91" s="58" t="s">
        <v>1683</v>
      </c>
      <c r="D91" s="55" t="s">
        <v>1317</v>
      </c>
      <c r="E91" s="54"/>
      <c r="F91" s="56" t="s">
        <v>1684</v>
      </c>
      <c r="G91" s="54" t="s">
        <v>1685</v>
      </c>
      <c r="H91" s="55" t="s">
        <v>1025</v>
      </c>
      <c r="I91" s="55" t="s">
        <v>1315</v>
      </c>
      <c r="J91" s="68">
        <v>1967</v>
      </c>
      <c r="K91" s="66">
        <f t="shared" si="11"/>
        <v>49</v>
      </c>
      <c r="L91" s="56" t="str">
        <f t="shared" si="10"/>
        <v>OK</v>
      </c>
      <c r="M91" s="91" t="s">
        <v>1422</v>
      </c>
    </row>
    <row r="92" spans="1:13" s="53" customFormat="1" ht="13.5">
      <c r="A92" s="54" t="s">
        <v>1081</v>
      </c>
      <c r="B92" s="54" t="s">
        <v>939</v>
      </c>
      <c r="C92" s="54" t="s">
        <v>1457</v>
      </c>
      <c r="D92" s="55" t="s">
        <v>1317</v>
      </c>
      <c r="E92" s="54"/>
      <c r="F92" s="56" t="str">
        <f t="shared" si="8"/>
        <v>C25</v>
      </c>
      <c r="G92" s="54" t="str">
        <f t="shared" si="9"/>
        <v>田中英夫</v>
      </c>
      <c r="H92" s="55" t="s">
        <v>1025</v>
      </c>
      <c r="I92" s="55" t="s">
        <v>1315</v>
      </c>
      <c r="J92" s="68">
        <v>1980</v>
      </c>
      <c r="K92" s="66">
        <f t="shared" si="11"/>
        <v>36</v>
      </c>
      <c r="L92" s="56" t="str">
        <f t="shared" si="10"/>
        <v>OK</v>
      </c>
      <c r="M92" s="92" t="s">
        <v>1408</v>
      </c>
    </row>
    <row r="93" spans="1:13" s="53" customFormat="1" ht="13.5">
      <c r="A93" s="54" t="s">
        <v>1084</v>
      </c>
      <c r="B93" s="54" t="s">
        <v>1574</v>
      </c>
      <c r="C93" s="54" t="s">
        <v>1575</v>
      </c>
      <c r="D93" s="55" t="s">
        <v>1317</v>
      </c>
      <c r="E93" s="54"/>
      <c r="F93" s="56" t="str">
        <f t="shared" si="8"/>
        <v>C26</v>
      </c>
      <c r="G93" s="54" t="str">
        <f t="shared" si="9"/>
        <v>北村直史</v>
      </c>
      <c r="H93" s="55" t="s">
        <v>1025</v>
      </c>
      <c r="I93" s="55" t="s">
        <v>1315</v>
      </c>
      <c r="J93" s="68">
        <v>1987</v>
      </c>
      <c r="K93" s="66">
        <f t="shared" si="11"/>
        <v>29</v>
      </c>
      <c r="L93" s="56" t="str">
        <f t="shared" si="10"/>
        <v>OK</v>
      </c>
      <c r="M93" s="91" t="s">
        <v>938</v>
      </c>
    </row>
    <row r="94" spans="1:13" s="53" customFormat="1" ht="13.5">
      <c r="A94" s="54" t="s">
        <v>1085</v>
      </c>
      <c r="B94" s="54" t="s">
        <v>1576</v>
      </c>
      <c r="C94" s="54" t="s">
        <v>1577</v>
      </c>
      <c r="D94" s="55" t="s">
        <v>1317</v>
      </c>
      <c r="E94" s="54"/>
      <c r="F94" s="56" t="str">
        <f t="shared" si="8"/>
        <v>C27</v>
      </c>
      <c r="G94" s="54" t="str">
        <f t="shared" si="9"/>
        <v>久保田泰成</v>
      </c>
      <c r="H94" s="55" t="s">
        <v>1025</v>
      </c>
      <c r="I94" s="55" t="s">
        <v>1315</v>
      </c>
      <c r="J94" s="68">
        <v>1985</v>
      </c>
      <c r="K94" s="66">
        <f t="shared" si="11"/>
        <v>31</v>
      </c>
      <c r="L94" s="56" t="str">
        <f t="shared" si="10"/>
        <v>OK</v>
      </c>
      <c r="M94" s="91" t="s">
        <v>938</v>
      </c>
    </row>
    <row r="95" spans="1:13" s="53" customFormat="1" ht="13.5">
      <c r="A95" s="54" t="s">
        <v>1086</v>
      </c>
      <c r="B95" s="54" t="s">
        <v>1578</v>
      </c>
      <c r="C95" s="144" t="s">
        <v>1579</v>
      </c>
      <c r="D95" s="55" t="s">
        <v>1317</v>
      </c>
      <c r="E95" s="54"/>
      <c r="F95" s="56" t="str">
        <f t="shared" si="8"/>
        <v>C28</v>
      </c>
      <c r="G95" s="54" t="str">
        <f t="shared" si="9"/>
        <v>石川和洋</v>
      </c>
      <c r="H95" s="55" t="s">
        <v>1025</v>
      </c>
      <c r="I95" s="55" t="s">
        <v>1315</v>
      </c>
      <c r="J95" s="68">
        <v>1979</v>
      </c>
      <c r="K95" s="66">
        <f t="shared" si="11"/>
        <v>37</v>
      </c>
      <c r="L95" s="56" t="str">
        <f t="shared" si="10"/>
        <v>OK</v>
      </c>
      <c r="M95" s="92" t="s">
        <v>1580</v>
      </c>
    </row>
    <row r="96" spans="1:13" s="53" customFormat="1" ht="13.5">
      <c r="A96" s="54" t="s">
        <v>1089</v>
      </c>
      <c r="B96" s="102" t="s">
        <v>1032</v>
      </c>
      <c r="C96" s="102" t="s">
        <v>1033</v>
      </c>
      <c r="D96" s="55" t="s">
        <v>1317</v>
      </c>
      <c r="E96" s="54"/>
      <c r="F96" s="56" t="str">
        <f t="shared" si="8"/>
        <v>C29</v>
      </c>
      <c r="G96" s="54" t="str">
        <f t="shared" si="9"/>
        <v>奥田康博</v>
      </c>
      <c r="H96" s="55" t="s">
        <v>1025</v>
      </c>
      <c r="I96" s="55" t="s">
        <v>1315</v>
      </c>
      <c r="J96" s="68">
        <v>1966</v>
      </c>
      <c r="K96" s="66">
        <f t="shared" si="11"/>
        <v>50</v>
      </c>
      <c r="L96" s="56" t="str">
        <f t="shared" si="10"/>
        <v>OK</v>
      </c>
      <c r="M96" s="91" t="s">
        <v>938</v>
      </c>
    </row>
    <row r="97" spans="1:13" s="53" customFormat="1" ht="13.5">
      <c r="A97" s="54" t="s">
        <v>1090</v>
      </c>
      <c r="B97" s="102" t="s">
        <v>1038</v>
      </c>
      <c r="C97" s="102" t="s">
        <v>1039</v>
      </c>
      <c r="D97" s="55" t="s">
        <v>1317</v>
      </c>
      <c r="E97" s="54"/>
      <c r="F97" s="56" t="str">
        <f t="shared" si="8"/>
        <v>C30</v>
      </c>
      <c r="G97" s="54" t="str">
        <f t="shared" si="9"/>
        <v>上戸幸次</v>
      </c>
      <c r="H97" s="55" t="s">
        <v>1025</v>
      </c>
      <c r="I97" s="55" t="s">
        <v>1315</v>
      </c>
      <c r="J97" s="68">
        <v>1963</v>
      </c>
      <c r="K97" s="66">
        <f t="shared" si="11"/>
        <v>53</v>
      </c>
      <c r="L97" s="56" t="str">
        <f t="shared" si="10"/>
        <v>OK</v>
      </c>
      <c r="M97" s="92" t="s">
        <v>1416</v>
      </c>
    </row>
    <row r="98" spans="1:13" s="53" customFormat="1" ht="13.5">
      <c r="A98" s="54" t="s">
        <v>1093</v>
      </c>
      <c r="B98" s="102" t="s">
        <v>1042</v>
      </c>
      <c r="C98" s="102" t="s">
        <v>1043</v>
      </c>
      <c r="D98" s="55" t="s">
        <v>1317</v>
      </c>
      <c r="E98" s="54"/>
      <c r="F98" s="56" t="str">
        <f t="shared" si="8"/>
        <v>C31</v>
      </c>
      <c r="G98" s="54" t="str">
        <f t="shared" si="9"/>
        <v>山崎茂智</v>
      </c>
      <c r="H98" s="55" t="s">
        <v>1025</v>
      </c>
      <c r="I98" s="55" t="s">
        <v>1315</v>
      </c>
      <c r="J98" s="68">
        <v>1963</v>
      </c>
      <c r="K98" s="66">
        <f t="shared" si="11"/>
        <v>53</v>
      </c>
      <c r="L98" s="56" t="str">
        <f t="shared" si="10"/>
        <v>OK</v>
      </c>
      <c r="M98" s="92" t="s">
        <v>1411</v>
      </c>
    </row>
    <row r="99" spans="1:13" s="53" customFormat="1" ht="13.5">
      <c r="A99" s="54" t="s">
        <v>1095</v>
      </c>
      <c r="B99" s="102" t="s">
        <v>1045</v>
      </c>
      <c r="C99" s="102" t="s">
        <v>1046</v>
      </c>
      <c r="D99" s="55" t="s">
        <v>1317</v>
      </c>
      <c r="E99" s="54"/>
      <c r="F99" s="56" t="str">
        <f t="shared" si="8"/>
        <v>C32</v>
      </c>
      <c r="G99" s="54" t="str">
        <f t="shared" si="9"/>
        <v>秋山太助</v>
      </c>
      <c r="H99" s="55" t="s">
        <v>1025</v>
      </c>
      <c r="I99" s="55" t="s">
        <v>1315</v>
      </c>
      <c r="J99" s="68">
        <v>1975</v>
      </c>
      <c r="K99" s="66">
        <f t="shared" si="11"/>
        <v>41</v>
      </c>
      <c r="L99" s="56" t="str">
        <f t="shared" si="10"/>
        <v>OK</v>
      </c>
      <c r="M99" s="91" t="s">
        <v>938</v>
      </c>
    </row>
    <row r="100" spans="1:13" s="53" customFormat="1" ht="13.5">
      <c r="A100" s="54" t="s">
        <v>1098</v>
      </c>
      <c r="B100" s="102" t="s">
        <v>1048</v>
      </c>
      <c r="C100" s="102" t="s">
        <v>1049</v>
      </c>
      <c r="D100" s="55" t="s">
        <v>1317</v>
      </c>
      <c r="E100" s="54"/>
      <c r="F100" s="56" t="str">
        <f t="shared" si="8"/>
        <v>C33</v>
      </c>
      <c r="G100" s="54" t="str">
        <f t="shared" si="9"/>
        <v>廣瀬智也</v>
      </c>
      <c r="H100" s="55" t="s">
        <v>1025</v>
      </c>
      <c r="I100" s="55" t="s">
        <v>1315</v>
      </c>
      <c r="J100" s="68">
        <v>1977</v>
      </c>
      <c r="K100" s="66">
        <f t="shared" si="11"/>
        <v>39</v>
      </c>
      <c r="L100" s="56" t="str">
        <f t="shared" si="10"/>
        <v>OK</v>
      </c>
      <c r="M100" s="91" t="s">
        <v>938</v>
      </c>
    </row>
    <row r="101" spans="1:13" s="53" customFormat="1" ht="13.5">
      <c r="A101" s="54" t="s">
        <v>1101</v>
      </c>
      <c r="B101" s="102" t="s">
        <v>1051</v>
      </c>
      <c r="C101" s="102" t="s">
        <v>1052</v>
      </c>
      <c r="D101" s="55" t="s">
        <v>1317</v>
      </c>
      <c r="E101" s="54"/>
      <c r="F101" s="56" t="str">
        <f t="shared" si="8"/>
        <v>C34</v>
      </c>
      <c r="G101" s="54" t="str">
        <f t="shared" si="9"/>
        <v>玉川敬三</v>
      </c>
      <c r="H101" s="55" t="s">
        <v>1025</v>
      </c>
      <c r="I101" s="55" t="s">
        <v>1315</v>
      </c>
      <c r="J101" s="68">
        <v>1969</v>
      </c>
      <c r="K101" s="66">
        <f t="shared" si="11"/>
        <v>47</v>
      </c>
      <c r="L101" s="56" t="str">
        <f t="shared" si="10"/>
        <v>OK</v>
      </c>
      <c r="M101" s="91" t="s">
        <v>938</v>
      </c>
    </row>
    <row r="102" spans="1:13" s="53" customFormat="1" ht="13.5">
      <c r="A102" s="54" t="s">
        <v>1104</v>
      </c>
      <c r="B102" s="102" t="s">
        <v>1054</v>
      </c>
      <c r="C102" s="102" t="s">
        <v>1055</v>
      </c>
      <c r="D102" s="55" t="s">
        <v>1317</v>
      </c>
      <c r="E102" s="54"/>
      <c r="F102" s="56" t="str">
        <f t="shared" si="8"/>
        <v>C35</v>
      </c>
      <c r="G102" s="54" t="str">
        <f t="shared" si="9"/>
        <v>太田圭亮</v>
      </c>
      <c r="H102" s="55" t="s">
        <v>1025</v>
      </c>
      <c r="I102" s="55" t="s">
        <v>1315</v>
      </c>
      <c r="J102" s="68">
        <v>1981</v>
      </c>
      <c r="K102" s="66">
        <f t="shared" si="11"/>
        <v>35</v>
      </c>
      <c r="L102" s="56" t="str">
        <f t="shared" si="10"/>
        <v>OK</v>
      </c>
      <c r="M102" s="91" t="s">
        <v>938</v>
      </c>
    </row>
    <row r="103" spans="1:13" s="53" customFormat="1" ht="13.5">
      <c r="A103" s="54" t="s">
        <v>1107</v>
      </c>
      <c r="B103" s="102" t="s">
        <v>1057</v>
      </c>
      <c r="C103" s="102" t="s">
        <v>1058</v>
      </c>
      <c r="D103" s="55" t="s">
        <v>1317</v>
      </c>
      <c r="E103" s="54"/>
      <c r="F103" s="56" t="str">
        <f t="shared" si="8"/>
        <v>C36</v>
      </c>
      <c r="G103" s="54" t="str">
        <f t="shared" si="9"/>
        <v>園田智明</v>
      </c>
      <c r="H103" s="55" t="s">
        <v>1025</v>
      </c>
      <c r="I103" s="55" t="s">
        <v>1315</v>
      </c>
      <c r="J103" s="68">
        <v>1967</v>
      </c>
      <c r="K103" s="66">
        <f t="shared" si="11"/>
        <v>49</v>
      </c>
      <c r="L103" s="56" t="str">
        <f t="shared" si="10"/>
        <v>OK</v>
      </c>
      <c r="M103" s="92" t="s">
        <v>1408</v>
      </c>
    </row>
    <row r="104" spans="1:13" s="53" customFormat="1" ht="13.5">
      <c r="A104" s="54" t="s">
        <v>1110</v>
      </c>
      <c r="B104" s="102" t="s">
        <v>1071</v>
      </c>
      <c r="C104" s="102" t="s">
        <v>1072</v>
      </c>
      <c r="D104" s="55" t="s">
        <v>1317</v>
      </c>
      <c r="E104" s="54"/>
      <c r="F104" s="56" t="str">
        <f t="shared" si="8"/>
        <v>C37</v>
      </c>
      <c r="G104" s="54" t="str">
        <f t="shared" si="9"/>
        <v>馬場英年</v>
      </c>
      <c r="H104" s="55" t="s">
        <v>1025</v>
      </c>
      <c r="I104" s="55" t="s">
        <v>1315</v>
      </c>
      <c r="J104" s="68">
        <v>1980</v>
      </c>
      <c r="K104" s="66">
        <f t="shared" si="11"/>
        <v>36</v>
      </c>
      <c r="L104" s="56" t="str">
        <f t="shared" si="10"/>
        <v>OK</v>
      </c>
      <c r="M104" s="91" t="s">
        <v>938</v>
      </c>
    </row>
    <row r="105" spans="1:13" s="161" customFormat="1" ht="13.5">
      <c r="A105" s="54" t="s">
        <v>1111</v>
      </c>
      <c r="B105" s="102" t="s">
        <v>1447</v>
      </c>
      <c r="C105" s="58" t="s">
        <v>1686</v>
      </c>
      <c r="D105" s="55" t="s">
        <v>1317</v>
      </c>
      <c r="E105" s="54"/>
      <c r="F105" s="56" t="s">
        <v>1687</v>
      </c>
      <c r="G105" s="54" t="s">
        <v>1688</v>
      </c>
      <c r="H105" s="55" t="s">
        <v>1025</v>
      </c>
      <c r="I105" s="55" t="s">
        <v>1315</v>
      </c>
      <c r="J105" s="68">
        <v>1993</v>
      </c>
      <c r="K105" s="66">
        <f t="shared" si="11"/>
        <v>23</v>
      </c>
      <c r="L105" s="56" t="str">
        <f t="shared" si="10"/>
        <v>OK</v>
      </c>
      <c r="M105" s="91" t="s">
        <v>1475</v>
      </c>
    </row>
    <row r="106" spans="1:13" s="53" customFormat="1" ht="13.5">
      <c r="A106" s="54" t="s">
        <v>1112</v>
      </c>
      <c r="B106" s="58" t="s">
        <v>981</v>
      </c>
      <c r="C106" s="58" t="s">
        <v>979</v>
      </c>
      <c r="D106" s="55" t="s">
        <v>1317</v>
      </c>
      <c r="E106" s="54"/>
      <c r="F106" s="56" t="str">
        <f t="shared" si="8"/>
        <v>C39</v>
      </c>
      <c r="G106" s="54" t="str">
        <f t="shared" si="9"/>
        <v>田中正行</v>
      </c>
      <c r="H106" s="55" t="s">
        <v>1025</v>
      </c>
      <c r="I106" s="55" t="s">
        <v>1315</v>
      </c>
      <c r="J106" s="68">
        <v>1980</v>
      </c>
      <c r="K106" s="66">
        <f t="shared" si="11"/>
        <v>36</v>
      </c>
      <c r="L106" s="56" t="str">
        <f t="shared" si="10"/>
        <v>OK</v>
      </c>
      <c r="M106" s="92" t="s">
        <v>1408</v>
      </c>
    </row>
    <row r="107" spans="1:13" s="53" customFormat="1" ht="13.5">
      <c r="A107" s="54" t="s">
        <v>1115</v>
      </c>
      <c r="B107" s="54" t="s">
        <v>939</v>
      </c>
      <c r="C107" s="54" t="s">
        <v>1581</v>
      </c>
      <c r="D107" s="55" t="s">
        <v>1317</v>
      </c>
      <c r="E107" s="54"/>
      <c r="F107" s="56" t="str">
        <f t="shared" si="8"/>
        <v>C40</v>
      </c>
      <c r="G107" s="54" t="str">
        <f t="shared" si="9"/>
        <v>田中精一</v>
      </c>
      <c r="H107" s="55" t="s">
        <v>1025</v>
      </c>
      <c r="I107" s="55" t="s">
        <v>1315</v>
      </c>
      <c r="J107" s="68">
        <v>1974</v>
      </c>
      <c r="K107" s="66">
        <f t="shared" si="11"/>
        <v>42</v>
      </c>
      <c r="L107" s="56" t="str">
        <f t="shared" si="10"/>
        <v>OK</v>
      </c>
      <c r="M107" s="145" t="s">
        <v>1408</v>
      </c>
    </row>
    <row r="108" spans="1:13" s="53" customFormat="1" ht="13.5">
      <c r="A108" s="54" t="s">
        <v>1118</v>
      </c>
      <c r="B108" s="54" t="s">
        <v>1582</v>
      </c>
      <c r="C108" s="54" t="s">
        <v>807</v>
      </c>
      <c r="D108" s="55" t="s">
        <v>1317</v>
      </c>
      <c r="E108" s="54"/>
      <c r="F108" s="56" t="str">
        <f>A108</f>
        <v>C41</v>
      </c>
      <c r="G108" s="54" t="str">
        <f>B108&amp;C108</f>
        <v>光岡 翼</v>
      </c>
      <c r="H108" s="55" t="s">
        <v>1025</v>
      </c>
      <c r="I108" s="55" t="s">
        <v>1315</v>
      </c>
      <c r="J108" s="68">
        <v>1988</v>
      </c>
      <c r="K108" s="66">
        <f t="shared" si="11"/>
        <v>28</v>
      </c>
      <c r="L108" s="56" t="str">
        <f t="shared" si="10"/>
        <v>OK</v>
      </c>
      <c r="M108" s="91" t="s">
        <v>938</v>
      </c>
    </row>
    <row r="109" spans="1:13" s="53" customFormat="1" ht="13.5">
      <c r="A109" s="54" t="s">
        <v>1121</v>
      </c>
      <c r="B109" s="54" t="s">
        <v>1500</v>
      </c>
      <c r="C109" s="54" t="s">
        <v>1583</v>
      </c>
      <c r="D109" s="55" t="s">
        <v>1317</v>
      </c>
      <c r="E109" s="54"/>
      <c r="F109" s="56" t="str">
        <f>A109</f>
        <v>C42</v>
      </c>
      <c r="G109" s="54" t="str">
        <f>B109&amp;C109</f>
        <v>神山孝行</v>
      </c>
      <c r="H109" s="55" t="s">
        <v>1025</v>
      </c>
      <c r="I109" s="55" t="s">
        <v>1315</v>
      </c>
      <c r="J109" s="68">
        <v>1984</v>
      </c>
      <c r="K109" s="66">
        <f t="shared" si="11"/>
        <v>32</v>
      </c>
      <c r="L109" s="56" t="str">
        <f t="shared" si="10"/>
        <v>OK</v>
      </c>
      <c r="M109" s="91" t="s">
        <v>938</v>
      </c>
    </row>
    <row r="110" spans="1:13" s="53" customFormat="1" ht="13.5">
      <c r="A110" s="54" t="s">
        <v>1124</v>
      </c>
      <c r="B110" s="102" t="s">
        <v>1082</v>
      </c>
      <c r="C110" s="58" t="s">
        <v>1083</v>
      </c>
      <c r="D110" s="55" t="s">
        <v>1317</v>
      </c>
      <c r="E110" s="54"/>
      <c r="F110" s="56" t="str">
        <f aca="true" t="shared" si="12" ref="F110:F122">A110</f>
        <v>C43</v>
      </c>
      <c r="G110" s="54" t="str">
        <f aca="true" t="shared" si="13" ref="G110:G122">B110&amp;C110</f>
        <v>湯本芳明</v>
      </c>
      <c r="H110" s="55" t="s">
        <v>1025</v>
      </c>
      <c r="I110" s="55" t="s">
        <v>1315</v>
      </c>
      <c r="J110" s="68">
        <v>1952</v>
      </c>
      <c r="K110" s="66">
        <f t="shared" si="11"/>
        <v>64</v>
      </c>
      <c r="L110" s="56" t="str">
        <f t="shared" si="10"/>
        <v>OK</v>
      </c>
      <c r="M110" s="92" t="s">
        <v>1408</v>
      </c>
    </row>
    <row r="111" spans="1:13" s="53" customFormat="1" ht="13.5">
      <c r="A111" s="54" t="s">
        <v>1757</v>
      </c>
      <c r="B111" s="102" t="s">
        <v>1113</v>
      </c>
      <c r="C111" s="58" t="s">
        <v>1114</v>
      </c>
      <c r="D111" s="55" t="s">
        <v>1317</v>
      </c>
      <c r="E111" s="54"/>
      <c r="F111" s="56" t="str">
        <f t="shared" si="12"/>
        <v>C44</v>
      </c>
      <c r="G111" s="54" t="str">
        <f t="shared" si="13"/>
        <v>高橋雄祐</v>
      </c>
      <c r="H111" s="55" t="s">
        <v>1025</v>
      </c>
      <c r="I111" s="55" t="s">
        <v>1315</v>
      </c>
      <c r="J111" s="68">
        <v>1985</v>
      </c>
      <c r="K111" s="66">
        <f t="shared" si="11"/>
        <v>31</v>
      </c>
      <c r="L111" s="56" t="str">
        <f t="shared" si="10"/>
        <v>OK</v>
      </c>
      <c r="M111" s="92" t="s">
        <v>1422</v>
      </c>
    </row>
    <row r="112" spans="1:13" s="53" customFormat="1" ht="13.5">
      <c r="A112" s="54" t="s">
        <v>1127</v>
      </c>
      <c r="B112" s="102" t="s">
        <v>1116</v>
      </c>
      <c r="C112" s="58" t="s">
        <v>1117</v>
      </c>
      <c r="D112" s="55" t="s">
        <v>1317</v>
      </c>
      <c r="E112" s="54"/>
      <c r="F112" s="56" t="str">
        <f t="shared" si="12"/>
        <v>C45</v>
      </c>
      <c r="G112" s="54" t="str">
        <f t="shared" si="13"/>
        <v>吉本泰二</v>
      </c>
      <c r="H112" s="55" t="s">
        <v>1025</v>
      </c>
      <c r="I112" s="55" t="s">
        <v>1315</v>
      </c>
      <c r="J112" s="68">
        <v>1976</v>
      </c>
      <c r="K112" s="66">
        <f t="shared" si="11"/>
        <v>40</v>
      </c>
      <c r="L112" s="56" t="str">
        <f t="shared" si="10"/>
        <v>OK</v>
      </c>
      <c r="M112" s="91" t="s">
        <v>938</v>
      </c>
    </row>
    <row r="113" spans="1:13" s="53" customFormat="1" ht="13.5">
      <c r="A113" s="54" t="s">
        <v>1128</v>
      </c>
      <c r="B113" s="104" t="s">
        <v>1135</v>
      </c>
      <c r="C113" s="104" t="s">
        <v>1136</v>
      </c>
      <c r="D113" s="55" t="s">
        <v>1317</v>
      </c>
      <c r="E113" s="54"/>
      <c r="F113" s="56" t="str">
        <f t="shared" si="12"/>
        <v>C46</v>
      </c>
      <c r="G113" s="54" t="str">
        <f t="shared" si="13"/>
        <v>坂居優介</v>
      </c>
      <c r="H113" s="55" t="s">
        <v>1025</v>
      </c>
      <c r="I113" s="55" t="s">
        <v>1315</v>
      </c>
      <c r="J113" s="68">
        <v>1982</v>
      </c>
      <c r="K113" s="66">
        <f t="shared" si="11"/>
        <v>34</v>
      </c>
      <c r="L113" s="56" t="str">
        <f t="shared" si="10"/>
        <v>OK</v>
      </c>
      <c r="M113" s="92" t="s">
        <v>1422</v>
      </c>
    </row>
    <row r="114" spans="1:13" s="53" customFormat="1" ht="13.5">
      <c r="A114" s="54" t="s">
        <v>1131</v>
      </c>
      <c r="B114" s="61" t="s">
        <v>1448</v>
      </c>
      <c r="C114" s="61" t="s">
        <v>1449</v>
      </c>
      <c r="D114" s="55" t="s">
        <v>1317</v>
      </c>
      <c r="E114" s="54"/>
      <c r="F114" s="56" t="str">
        <f t="shared" si="12"/>
        <v>C47</v>
      </c>
      <c r="G114" s="55" t="str">
        <f t="shared" si="13"/>
        <v>浅田亜祐子</v>
      </c>
      <c r="H114" s="55" t="s">
        <v>1025</v>
      </c>
      <c r="I114" s="60" t="s">
        <v>1397</v>
      </c>
      <c r="J114" s="68">
        <v>1984</v>
      </c>
      <c r="K114" s="66">
        <f t="shared" si="11"/>
        <v>32</v>
      </c>
      <c r="L114" s="56" t="str">
        <f t="shared" si="10"/>
        <v>OK</v>
      </c>
      <c r="M114" s="92" t="s">
        <v>1438</v>
      </c>
    </row>
    <row r="115" spans="1:13" s="53" customFormat="1" ht="13.5">
      <c r="A115" s="54" t="s">
        <v>1132</v>
      </c>
      <c r="B115" s="102" t="s">
        <v>1584</v>
      </c>
      <c r="C115" s="102" t="s">
        <v>1689</v>
      </c>
      <c r="D115" s="55" t="s">
        <v>1317</v>
      </c>
      <c r="E115" s="54"/>
      <c r="F115" s="56" t="str">
        <f t="shared" si="12"/>
        <v>C48</v>
      </c>
      <c r="G115" s="55" t="str">
        <f t="shared" si="13"/>
        <v>赤木 拓</v>
      </c>
      <c r="H115" s="55" t="s">
        <v>1025</v>
      </c>
      <c r="I115" s="55" t="s">
        <v>1315</v>
      </c>
      <c r="J115" s="68">
        <v>1980</v>
      </c>
      <c r="K115" s="66">
        <f t="shared" si="11"/>
        <v>36</v>
      </c>
      <c r="L115" s="56" t="str">
        <f t="shared" si="10"/>
        <v>OK</v>
      </c>
      <c r="M115" s="92" t="s">
        <v>1408</v>
      </c>
    </row>
    <row r="116" spans="1:13" s="53" customFormat="1" ht="13.5">
      <c r="A116" s="54" t="s">
        <v>1758</v>
      </c>
      <c r="B116" s="102" t="s">
        <v>1099</v>
      </c>
      <c r="C116" s="58" t="s">
        <v>1100</v>
      </c>
      <c r="D116" s="55" t="s">
        <v>1317</v>
      </c>
      <c r="E116" s="54"/>
      <c r="F116" s="56" t="str">
        <f t="shared" si="12"/>
        <v>C49</v>
      </c>
      <c r="G116" s="55" t="str">
        <f t="shared" si="13"/>
        <v>住谷岳司</v>
      </c>
      <c r="H116" s="55" t="s">
        <v>1025</v>
      </c>
      <c r="I116" s="55" t="s">
        <v>1315</v>
      </c>
      <c r="J116" s="68">
        <v>1967</v>
      </c>
      <c r="K116" s="66">
        <f t="shared" si="11"/>
        <v>49</v>
      </c>
      <c r="L116" s="56" t="str">
        <f t="shared" si="10"/>
        <v>OK</v>
      </c>
      <c r="M116" s="92" t="s">
        <v>1445</v>
      </c>
    </row>
    <row r="117" spans="1:15" s="53" customFormat="1" ht="13.5">
      <c r="A117" s="54" t="s">
        <v>1137</v>
      </c>
      <c r="B117" s="102" t="s">
        <v>1102</v>
      </c>
      <c r="C117" s="58" t="s">
        <v>1103</v>
      </c>
      <c r="D117" s="55" t="s">
        <v>1317</v>
      </c>
      <c r="E117" s="54"/>
      <c r="F117" s="56" t="str">
        <f t="shared" si="12"/>
        <v>C50</v>
      </c>
      <c r="G117" s="55" t="str">
        <f t="shared" si="13"/>
        <v>永田寛教</v>
      </c>
      <c r="H117" s="55" t="s">
        <v>1025</v>
      </c>
      <c r="I117" s="55" t="s">
        <v>1315</v>
      </c>
      <c r="J117" s="68">
        <v>1981</v>
      </c>
      <c r="K117" s="66">
        <f t="shared" si="11"/>
        <v>35</v>
      </c>
      <c r="L117" s="56" t="str">
        <f t="shared" si="10"/>
        <v>OK</v>
      </c>
      <c r="M117" s="92" t="s">
        <v>1422</v>
      </c>
      <c r="O117" s="71"/>
    </row>
    <row r="118" spans="1:15" s="53" customFormat="1" ht="13.5">
      <c r="A118" s="54" t="s">
        <v>1585</v>
      </c>
      <c r="B118" s="144" t="s">
        <v>1586</v>
      </c>
      <c r="C118" s="144" t="s">
        <v>1142</v>
      </c>
      <c r="D118" s="55" t="s">
        <v>1759</v>
      </c>
      <c r="E118" s="54"/>
      <c r="F118" s="56" t="str">
        <f t="shared" si="12"/>
        <v>C51</v>
      </c>
      <c r="G118" s="55" t="str">
        <f t="shared" si="13"/>
        <v>松島理和</v>
      </c>
      <c r="H118" s="55" t="s">
        <v>1025</v>
      </c>
      <c r="I118" s="55" t="s">
        <v>1315</v>
      </c>
      <c r="J118" s="68">
        <v>1981</v>
      </c>
      <c r="K118" s="66">
        <f t="shared" si="11"/>
        <v>35</v>
      </c>
      <c r="L118" s="56" t="str">
        <f t="shared" si="10"/>
        <v>OK</v>
      </c>
      <c r="M118" s="92" t="s">
        <v>1405</v>
      </c>
      <c r="O118" s="71"/>
    </row>
    <row r="119" spans="1:15" s="92" customFormat="1" ht="13.5">
      <c r="A119" s="54" t="s">
        <v>1760</v>
      </c>
      <c r="B119" s="144" t="s">
        <v>1125</v>
      </c>
      <c r="C119" s="144" t="s">
        <v>1126</v>
      </c>
      <c r="D119" s="55" t="s">
        <v>1761</v>
      </c>
      <c r="E119" s="54"/>
      <c r="F119" s="56" t="str">
        <f t="shared" si="12"/>
        <v>C52</v>
      </c>
      <c r="G119" s="55" t="str">
        <f t="shared" si="13"/>
        <v>曽我卓矢</v>
      </c>
      <c r="H119" s="55" t="s">
        <v>1025</v>
      </c>
      <c r="I119" s="55" t="s">
        <v>1315</v>
      </c>
      <c r="J119" s="68">
        <v>1986</v>
      </c>
      <c r="K119" s="66">
        <f t="shared" si="11"/>
        <v>30</v>
      </c>
      <c r="L119" s="56" t="str">
        <f t="shared" si="10"/>
        <v>OK</v>
      </c>
      <c r="M119" s="92" t="s">
        <v>1408</v>
      </c>
      <c r="N119" s="53"/>
      <c r="O119" s="71"/>
    </row>
    <row r="120" spans="1:15" s="92" customFormat="1" ht="13.5">
      <c r="A120" s="54" t="s">
        <v>1587</v>
      </c>
      <c r="B120" s="61" t="s">
        <v>1588</v>
      </c>
      <c r="C120" s="61" t="s">
        <v>1589</v>
      </c>
      <c r="D120" s="55" t="s">
        <v>1762</v>
      </c>
      <c r="E120" s="54"/>
      <c r="F120" s="56" t="str">
        <f t="shared" si="12"/>
        <v>C53</v>
      </c>
      <c r="G120" s="55" t="str">
        <f t="shared" si="13"/>
        <v>大鳥有希子</v>
      </c>
      <c r="H120" s="55" t="s">
        <v>1025</v>
      </c>
      <c r="I120" s="60" t="s">
        <v>1397</v>
      </c>
      <c r="J120" s="68">
        <v>1988</v>
      </c>
      <c r="K120" s="66">
        <f t="shared" si="11"/>
        <v>28</v>
      </c>
      <c r="L120" s="56" t="str">
        <f t="shared" si="10"/>
        <v>OK</v>
      </c>
      <c r="M120" s="92" t="s">
        <v>1690</v>
      </c>
      <c r="N120" s="53"/>
      <c r="O120" s="71"/>
    </row>
    <row r="121" spans="1:15" s="92" customFormat="1" ht="13.5">
      <c r="A121" s="54" t="s">
        <v>1590</v>
      </c>
      <c r="B121" s="71" t="s">
        <v>1029</v>
      </c>
      <c r="C121" s="71" t="s">
        <v>1030</v>
      </c>
      <c r="D121" s="55" t="s">
        <v>1763</v>
      </c>
      <c r="E121" s="71"/>
      <c r="F121" s="56" t="str">
        <f t="shared" si="12"/>
        <v>C54</v>
      </c>
      <c r="G121" s="54" t="str">
        <f t="shared" si="13"/>
        <v>竹村仁志</v>
      </c>
      <c r="H121" s="55" t="s">
        <v>1025</v>
      </c>
      <c r="I121" s="55" t="s">
        <v>1315</v>
      </c>
      <c r="J121" s="68">
        <v>1962</v>
      </c>
      <c r="K121" s="66">
        <f t="shared" si="11"/>
        <v>54</v>
      </c>
      <c r="L121" s="56" t="str">
        <f t="shared" si="10"/>
        <v>OK</v>
      </c>
      <c r="M121" s="54" t="s">
        <v>1591</v>
      </c>
      <c r="N121" s="53"/>
      <c r="O121" s="71"/>
    </row>
    <row r="122" spans="1:14" s="163" customFormat="1" ht="13.5">
      <c r="A122" s="54" t="s">
        <v>1687</v>
      </c>
      <c r="B122" s="55" t="s">
        <v>1691</v>
      </c>
      <c r="C122" s="55" t="s">
        <v>1692</v>
      </c>
      <c r="D122" s="55" t="s">
        <v>1764</v>
      </c>
      <c r="E122" s="54"/>
      <c r="F122" s="56" t="str">
        <f t="shared" si="12"/>
        <v>C55</v>
      </c>
      <c r="G122" s="54" t="str">
        <f t="shared" si="13"/>
        <v>澤田啓一</v>
      </c>
      <c r="H122" s="55" t="s">
        <v>1025</v>
      </c>
      <c r="I122" s="55" t="s">
        <v>1315</v>
      </c>
      <c r="J122" s="68">
        <v>1970</v>
      </c>
      <c r="K122" s="66">
        <f t="shared" si="11"/>
        <v>46</v>
      </c>
      <c r="L122" s="56" t="str">
        <f t="shared" si="10"/>
        <v>OK</v>
      </c>
      <c r="M122" s="54" t="s">
        <v>1422</v>
      </c>
      <c r="N122" s="162"/>
    </row>
    <row r="123" spans="1:14" s="163" customFormat="1" ht="13.5">
      <c r="A123" s="54" t="s">
        <v>1693</v>
      </c>
      <c r="B123" s="55" t="s">
        <v>1694</v>
      </c>
      <c r="C123" s="55" t="s">
        <v>1695</v>
      </c>
      <c r="D123" s="55" t="s">
        <v>1765</v>
      </c>
      <c r="E123" s="54"/>
      <c r="F123" s="56" t="str">
        <f>A123</f>
        <v>C56</v>
      </c>
      <c r="G123" s="54" t="str">
        <f>B123&amp;C123</f>
        <v>西岡庸介</v>
      </c>
      <c r="H123" s="55" t="s">
        <v>1025</v>
      </c>
      <c r="I123" s="55" t="s">
        <v>1315</v>
      </c>
      <c r="J123" s="68">
        <v>1983</v>
      </c>
      <c r="K123" s="66">
        <f t="shared" si="11"/>
        <v>33</v>
      </c>
      <c r="L123" s="56" t="str">
        <f t="shared" si="10"/>
        <v>OK</v>
      </c>
      <c r="M123" s="54" t="s">
        <v>1696</v>
      </c>
      <c r="N123" s="162"/>
    </row>
    <row r="124" spans="1:14" s="163" customFormat="1" ht="13.5">
      <c r="A124" s="54"/>
      <c r="C124" s="55"/>
      <c r="D124" s="55"/>
      <c r="E124" s="54"/>
      <c r="F124" s="56"/>
      <c r="G124" s="54"/>
      <c r="H124" s="55"/>
      <c r="I124" s="55"/>
      <c r="K124" s="66"/>
      <c r="L124" s="56">
        <f t="shared" si="10"/>
      </c>
      <c r="N124" s="162"/>
    </row>
    <row r="125" spans="1:13" s="53" customFormat="1" ht="13.5">
      <c r="A125" s="54"/>
      <c r="B125" s="61"/>
      <c r="C125" s="61"/>
      <c r="D125" s="55"/>
      <c r="E125" s="54"/>
      <c r="F125" s="56"/>
      <c r="G125" s="60"/>
      <c r="H125" s="55"/>
      <c r="I125" s="55"/>
      <c r="J125" s="68"/>
      <c r="K125" s="66"/>
      <c r="L125" s="56">
        <f t="shared" si="10"/>
      </c>
      <c r="M125" s="92"/>
    </row>
    <row r="126" spans="1:13" s="53" customFormat="1" ht="13.5">
      <c r="A126" s="54"/>
      <c r="B126" s="61"/>
      <c r="C126" s="61"/>
      <c r="D126" s="55"/>
      <c r="E126" s="54"/>
      <c r="F126" s="56"/>
      <c r="G126" s="60"/>
      <c r="H126" s="55"/>
      <c r="I126" s="55"/>
      <c r="J126" s="68"/>
      <c r="K126" s="66"/>
      <c r="L126" s="56">
        <f t="shared" si="10"/>
      </c>
      <c r="M126" s="92"/>
    </row>
    <row r="127" spans="1:13" s="53" customFormat="1" ht="13.5">
      <c r="A127" s="54"/>
      <c r="B127" s="61"/>
      <c r="C127" s="61"/>
      <c r="D127" s="55"/>
      <c r="E127" s="54"/>
      <c r="F127" s="56"/>
      <c r="G127" s="60"/>
      <c r="H127" s="55"/>
      <c r="I127" s="55"/>
      <c r="J127" s="68"/>
      <c r="K127" s="66"/>
      <c r="L127" s="56">
        <f t="shared" si="10"/>
      </c>
      <c r="M127" s="92"/>
    </row>
    <row r="128" spans="1:13" s="53" customFormat="1" ht="13.5">
      <c r="A128" s="54"/>
      <c r="B128" s="61"/>
      <c r="C128" s="61"/>
      <c r="D128" s="55"/>
      <c r="E128" s="54"/>
      <c r="F128" s="56"/>
      <c r="G128" s="60"/>
      <c r="H128" s="55"/>
      <c r="I128" s="55"/>
      <c r="J128" s="68"/>
      <c r="K128" s="66"/>
      <c r="L128" s="56">
        <f t="shared" si="10"/>
      </c>
      <c r="M128" s="92"/>
    </row>
    <row r="129" spans="1:13" s="53" customFormat="1" ht="13.5">
      <c r="A129" s="54"/>
      <c r="B129" s="61"/>
      <c r="C129" s="61"/>
      <c r="D129" s="55"/>
      <c r="E129" s="54"/>
      <c r="F129" s="56"/>
      <c r="G129" s="60"/>
      <c r="H129" s="55"/>
      <c r="I129" s="55"/>
      <c r="J129" s="68"/>
      <c r="K129" s="66"/>
      <c r="L129" s="56">
        <f t="shared" si="10"/>
      </c>
      <c r="M129" s="92"/>
    </row>
    <row r="130" spans="1:13" s="53" customFormat="1" ht="13.5">
      <c r="A130" s="54"/>
      <c r="B130" s="61"/>
      <c r="C130" s="61"/>
      <c r="D130" s="55"/>
      <c r="E130" s="54"/>
      <c r="F130" s="56"/>
      <c r="G130" s="60"/>
      <c r="H130" s="55"/>
      <c r="I130" s="55"/>
      <c r="J130" s="68"/>
      <c r="K130" s="66"/>
      <c r="L130" s="56">
        <f t="shared" si="10"/>
      </c>
      <c r="M130" s="92"/>
    </row>
    <row r="131" spans="1:12" s="92" customFormat="1" ht="13.5">
      <c r="A131" s="54"/>
      <c r="B131" s="61"/>
      <c r="C131" s="61"/>
      <c r="D131" s="55"/>
      <c r="E131" s="54"/>
      <c r="F131" s="56"/>
      <c r="G131" s="60"/>
      <c r="H131" s="55"/>
      <c r="I131" s="55"/>
      <c r="J131" s="68"/>
      <c r="K131" s="66"/>
      <c r="L131" s="56">
        <f t="shared" si="10"/>
      </c>
    </row>
    <row r="132" spans="1:12" s="92" customFormat="1" ht="13.5">
      <c r="A132" s="54"/>
      <c r="B132" s="61"/>
      <c r="C132" s="61"/>
      <c r="D132" s="55"/>
      <c r="E132" s="54"/>
      <c r="F132" s="56"/>
      <c r="G132" s="60"/>
      <c r="H132" s="55"/>
      <c r="I132" s="55"/>
      <c r="J132" s="68"/>
      <c r="K132" s="66"/>
      <c r="L132" s="56">
        <f>IF(G132="","",IF(COUNTIF($G$6:$G$593,G132)&gt;1,"2重登録","OK"))</f>
      </c>
    </row>
    <row r="133" spans="1:12" s="92" customFormat="1" ht="13.5">
      <c r="A133" s="54"/>
      <c r="B133" s="61"/>
      <c r="C133" s="61"/>
      <c r="D133" s="55"/>
      <c r="E133" s="54"/>
      <c r="F133" s="56"/>
      <c r="G133" s="60"/>
      <c r="H133" s="55"/>
      <c r="I133" s="55"/>
      <c r="J133" s="68"/>
      <c r="K133" s="66"/>
      <c r="L133" s="56">
        <f>IF(G133="","",IF(COUNTIF($G$6:$G$593,G133)&gt;1,"2重登録","OK"))</f>
      </c>
    </row>
    <row r="134" spans="1:13" s="71" customFormat="1" ht="13.5">
      <c r="A134" s="54"/>
      <c r="B134" s="718" t="s">
        <v>1697</v>
      </c>
      <c r="C134" s="718"/>
      <c r="D134" s="724" t="s">
        <v>1766</v>
      </c>
      <c r="E134" s="724"/>
      <c r="F134" s="724"/>
      <c r="G134" s="724"/>
      <c r="H134" s="724"/>
      <c r="I134" s="54"/>
      <c r="J134" s="65"/>
      <c r="K134" s="65"/>
      <c r="L134" s="56">
        <f>IF(G134="","",IF(COUNTIF($G$6:$G$593,G134)&gt;1,"2重登録","OK"))</f>
      </c>
      <c r="M134" s="54"/>
    </row>
    <row r="135" spans="1:13" s="71" customFormat="1" ht="13.5">
      <c r="A135" s="54"/>
      <c r="B135" s="718"/>
      <c r="C135" s="718"/>
      <c r="D135" s="724"/>
      <c r="E135" s="724"/>
      <c r="F135" s="724"/>
      <c r="G135" s="724"/>
      <c r="H135" s="724"/>
      <c r="I135" s="54"/>
      <c r="J135" s="65"/>
      <c r="K135" s="65"/>
      <c r="L135" s="56">
        <f>IF(G135="","",IF(COUNTIF($G$6:$G$593,G135)&gt;1,"2重登録","OK"))</f>
      </c>
      <c r="M135" s="54"/>
    </row>
    <row r="136" spans="1:18" s="71" customFormat="1" ht="13.5">
      <c r="A136" s="54"/>
      <c r="B136" s="55"/>
      <c r="C136" s="55"/>
      <c r="D136" s="97"/>
      <c r="E136" s="54"/>
      <c r="F136" s="56">
        <f>A136</f>
        <v>0</v>
      </c>
      <c r="G136" s="54" t="s">
        <v>1431</v>
      </c>
      <c r="H136" s="715" t="s">
        <v>1432</v>
      </c>
      <c r="I136" s="715"/>
      <c r="J136" s="715"/>
      <c r="K136" s="56"/>
      <c r="L136" s="56"/>
      <c r="Q136" s="73"/>
      <c r="R136" s="73"/>
    </row>
    <row r="137" spans="2:12" s="71" customFormat="1" ht="13.5">
      <c r="B137" s="727"/>
      <c r="C137" s="727"/>
      <c r="D137" s="54"/>
      <c r="E137" s="54"/>
      <c r="F137" s="56"/>
      <c r="G137" s="86">
        <f>COUNTIF($M$139:$M$169,"東近江市")</f>
        <v>5</v>
      </c>
      <c r="H137" s="716">
        <f>($G$137/RIGHT($A$168,2))</f>
        <v>0.16666666666666666</v>
      </c>
      <c r="I137" s="716"/>
      <c r="J137" s="716"/>
      <c r="K137" s="56"/>
      <c r="L137" s="56"/>
    </row>
    <row r="138" spans="2:12" s="71" customFormat="1" ht="13.5">
      <c r="B138" s="131"/>
      <c r="C138" s="131"/>
      <c r="D138" s="73" t="s">
        <v>1558</v>
      </c>
      <c r="E138" s="73"/>
      <c r="F138" s="73"/>
      <c r="G138" s="86"/>
      <c r="H138" s="87" t="s">
        <v>1559</v>
      </c>
      <c r="I138" s="130"/>
      <c r="J138" s="130"/>
      <c r="K138" s="56"/>
      <c r="L138" s="56">
        <f aca="true" t="shared" si="14" ref="L138:L168">IF(G138="","",IF(COUNTIF($G$6:$G$593,G138)&gt;1,"2重登録","OK"))</f>
      </c>
    </row>
    <row r="139" spans="1:13" s="71" customFormat="1" ht="13.5">
      <c r="A139" s="54" t="s">
        <v>1767</v>
      </c>
      <c r="B139" s="105" t="s">
        <v>1464</v>
      </c>
      <c r="C139" s="105" t="s">
        <v>1509</v>
      </c>
      <c r="D139" s="94" t="s">
        <v>1510</v>
      </c>
      <c r="E139" s="94" t="s">
        <v>1768</v>
      </c>
      <c r="F139" s="54" t="s">
        <v>1769</v>
      </c>
      <c r="G139" s="54" t="str">
        <f aca="true" t="shared" si="15" ref="G139:G154">B139&amp;C139</f>
        <v>水本佑人</v>
      </c>
      <c r="H139" s="94" t="s">
        <v>1547</v>
      </c>
      <c r="I139" s="54" t="s">
        <v>1315</v>
      </c>
      <c r="J139" s="65">
        <v>1998</v>
      </c>
      <c r="K139" s="66">
        <f>IF(J139="","",(2016-J139))</f>
        <v>18</v>
      </c>
      <c r="L139" s="56" t="str">
        <f t="shared" si="14"/>
        <v>OK</v>
      </c>
      <c r="M139" s="62" t="s">
        <v>1416</v>
      </c>
    </row>
    <row r="140" spans="1:13" s="71" customFormat="1" ht="13.5">
      <c r="A140" s="54" t="s">
        <v>1511</v>
      </c>
      <c r="B140" s="105" t="s">
        <v>1451</v>
      </c>
      <c r="C140" s="105" t="s">
        <v>1452</v>
      </c>
      <c r="D140" s="94" t="s">
        <v>1512</v>
      </c>
      <c r="E140" s="94"/>
      <c r="F140" s="94" t="str">
        <f aca="true" t="shared" si="16" ref="F140:F169">A140</f>
        <v>F02</v>
      </c>
      <c r="G140" s="54" t="str">
        <f t="shared" si="15"/>
        <v>大島巧也</v>
      </c>
      <c r="H140" s="94" t="s">
        <v>1547</v>
      </c>
      <c r="I140" s="54" t="s">
        <v>1315</v>
      </c>
      <c r="J140" s="65">
        <v>1989</v>
      </c>
      <c r="K140" s="66">
        <f aca="true" t="shared" si="17" ref="K140:K169">IF(J140="","",(2016-J140))</f>
        <v>27</v>
      </c>
      <c r="L140" s="56" t="str">
        <f t="shared" si="14"/>
        <v>OK</v>
      </c>
      <c r="M140" s="54" t="s">
        <v>1453</v>
      </c>
    </row>
    <row r="141" spans="1:13" s="71" customFormat="1" ht="13.5">
      <c r="A141" s="54" t="s">
        <v>1513</v>
      </c>
      <c r="B141" s="105" t="s">
        <v>1698</v>
      </c>
      <c r="C141" s="106" t="s">
        <v>1699</v>
      </c>
      <c r="D141" s="94" t="s">
        <v>1517</v>
      </c>
      <c r="E141" s="94"/>
      <c r="F141" s="94" t="str">
        <f t="shared" si="16"/>
        <v>F03</v>
      </c>
      <c r="G141" s="54" t="str">
        <f t="shared" si="15"/>
        <v>津田原樹</v>
      </c>
      <c r="H141" s="94" t="s">
        <v>1547</v>
      </c>
      <c r="I141" s="54" t="s">
        <v>1315</v>
      </c>
      <c r="J141" s="65">
        <v>1954</v>
      </c>
      <c r="K141" s="66">
        <f t="shared" si="17"/>
        <v>62</v>
      </c>
      <c r="L141" s="56" t="str">
        <f t="shared" si="14"/>
        <v>OK</v>
      </c>
      <c r="M141" s="54" t="s">
        <v>1408</v>
      </c>
    </row>
    <row r="142" spans="1:13" s="71" customFormat="1" ht="13.5">
      <c r="A142" s="54" t="s">
        <v>1514</v>
      </c>
      <c r="B142" s="105" t="s">
        <v>1454</v>
      </c>
      <c r="C142" s="105" t="s">
        <v>1455</v>
      </c>
      <c r="D142" s="94" t="s">
        <v>1510</v>
      </c>
      <c r="E142" s="94"/>
      <c r="F142" s="94" t="str">
        <f t="shared" si="16"/>
        <v>F04</v>
      </c>
      <c r="G142" s="54" t="str">
        <f t="shared" si="15"/>
        <v>土肥将博</v>
      </c>
      <c r="H142" s="94" t="s">
        <v>1547</v>
      </c>
      <c r="I142" s="54" t="s">
        <v>1315</v>
      </c>
      <c r="J142" s="65">
        <v>1964</v>
      </c>
      <c r="K142" s="66">
        <f t="shared" si="17"/>
        <v>52</v>
      </c>
      <c r="L142" s="56" t="str">
        <f t="shared" si="14"/>
        <v>OK</v>
      </c>
      <c r="M142" s="57" t="s">
        <v>1408</v>
      </c>
    </row>
    <row r="143" spans="1:13" s="71" customFormat="1" ht="13.5">
      <c r="A143" s="54" t="s">
        <v>1515</v>
      </c>
      <c r="B143" s="105" t="s">
        <v>927</v>
      </c>
      <c r="C143" s="105" t="s">
        <v>1516</v>
      </c>
      <c r="D143" s="94" t="s">
        <v>1517</v>
      </c>
      <c r="E143" s="94"/>
      <c r="F143" s="94" t="str">
        <f t="shared" si="16"/>
        <v>F05</v>
      </c>
      <c r="G143" s="54" t="str">
        <f t="shared" si="15"/>
        <v>奥内栄治</v>
      </c>
      <c r="H143" s="94" t="s">
        <v>1547</v>
      </c>
      <c r="I143" s="54" t="s">
        <v>1315</v>
      </c>
      <c r="J143" s="65">
        <v>1969</v>
      </c>
      <c r="K143" s="66">
        <f t="shared" si="17"/>
        <v>47</v>
      </c>
      <c r="L143" s="56" t="str">
        <f t="shared" si="14"/>
        <v>OK</v>
      </c>
      <c r="M143" s="57" t="s">
        <v>1408</v>
      </c>
    </row>
    <row r="144" spans="1:13" s="71" customFormat="1" ht="13.5">
      <c r="A144" s="54" t="s">
        <v>1518</v>
      </c>
      <c r="B144" s="105" t="s">
        <v>1519</v>
      </c>
      <c r="C144" s="105" t="s">
        <v>1592</v>
      </c>
      <c r="D144" s="94" t="s">
        <v>1510</v>
      </c>
      <c r="E144" s="94"/>
      <c r="F144" s="94" t="str">
        <f t="shared" si="16"/>
        <v>F06</v>
      </c>
      <c r="G144" s="54" t="str">
        <f t="shared" si="15"/>
        <v>油利 享</v>
      </c>
      <c r="H144" s="94" t="s">
        <v>1547</v>
      </c>
      <c r="I144" s="54" t="s">
        <v>1393</v>
      </c>
      <c r="J144" s="65">
        <v>1955</v>
      </c>
      <c r="K144" s="66">
        <f t="shared" si="17"/>
        <v>61</v>
      </c>
      <c r="L144" s="56" t="str">
        <f t="shared" si="14"/>
        <v>OK</v>
      </c>
      <c r="M144" s="59" t="s">
        <v>938</v>
      </c>
    </row>
    <row r="145" spans="1:13" s="71" customFormat="1" ht="13.5">
      <c r="A145" s="54" t="s">
        <v>1520</v>
      </c>
      <c r="B145" s="105" t="s">
        <v>1456</v>
      </c>
      <c r="C145" s="105" t="s">
        <v>1457</v>
      </c>
      <c r="D145" s="94" t="s">
        <v>1512</v>
      </c>
      <c r="E145" s="94"/>
      <c r="F145" s="94" t="str">
        <f t="shared" si="16"/>
        <v>F07</v>
      </c>
      <c r="G145" s="54" t="str">
        <f t="shared" si="15"/>
        <v>鈴木英夫</v>
      </c>
      <c r="H145" s="94" t="s">
        <v>1547</v>
      </c>
      <c r="I145" s="54" t="s">
        <v>1315</v>
      </c>
      <c r="J145" s="65">
        <v>1955</v>
      </c>
      <c r="K145" s="66">
        <f t="shared" si="17"/>
        <v>61</v>
      </c>
      <c r="L145" s="56" t="str">
        <f t="shared" si="14"/>
        <v>OK</v>
      </c>
      <c r="M145" s="59" t="s">
        <v>938</v>
      </c>
    </row>
    <row r="146" spans="1:13" s="71" customFormat="1" ht="13.5">
      <c r="A146" s="54" t="s">
        <v>1521</v>
      </c>
      <c r="B146" s="105" t="s">
        <v>1458</v>
      </c>
      <c r="C146" s="105" t="s">
        <v>1373</v>
      </c>
      <c r="D146" s="94" t="s">
        <v>1512</v>
      </c>
      <c r="E146" s="94"/>
      <c r="F146" s="94" t="str">
        <f t="shared" si="16"/>
        <v>F08</v>
      </c>
      <c r="G146" s="54" t="str">
        <f t="shared" si="15"/>
        <v>長谷出浩</v>
      </c>
      <c r="H146" s="94" t="s">
        <v>1547</v>
      </c>
      <c r="I146" s="54" t="s">
        <v>1315</v>
      </c>
      <c r="J146" s="65">
        <v>1960</v>
      </c>
      <c r="K146" s="66">
        <f t="shared" si="17"/>
        <v>56</v>
      </c>
      <c r="L146" s="56" t="str">
        <f t="shared" si="14"/>
        <v>OK</v>
      </c>
      <c r="M146" s="59" t="s">
        <v>938</v>
      </c>
    </row>
    <row r="147" spans="1:13" s="71" customFormat="1" ht="13.5">
      <c r="A147" s="54" t="s">
        <v>1522</v>
      </c>
      <c r="B147" s="105" t="s">
        <v>1459</v>
      </c>
      <c r="C147" s="105" t="s">
        <v>1392</v>
      </c>
      <c r="D147" s="94" t="s">
        <v>1512</v>
      </c>
      <c r="E147" s="94"/>
      <c r="F147" s="94" t="str">
        <f t="shared" si="16"/>
        <v>F09</v>
      </c>
      <c r="G147" s="54" t="str">
        <f t="shared" si="15"/>
        <v>山崎 豊</v>
      </c>
      <c r="H147" s="94" t="s">
        <v>1547</v>
      </c>
      <c r="I147" s="54" t="s">
        <v>1315</v>
      </c>
      <c r="J147" s="65">
        <v>1975</v>
      </c>
      <c r="K147" s="66">
        <f t="shared" si="17"/>
        <v>41</v>
      </c>
      <c r="L147" s="56" t="str">
        <f t="shared" si="14"/>
        <v>OK</v>
      </c>
      <c r="M147" s="59" t="s">
        <v>938</v>
      </c>
    </row>
    <row r="148" spans="1:13" s="71" customFormat="1" ht="13.5">
      <c r="A148" s="54" t="s">
        <v>1770</v>
      </c>
      <c r="B148" s="106" t="s">
        <v>1462</v>
      </c>
      <c r="C148" s="106" t="s">
        <v>1463</v>
      </c>
      <c r="D148" s="94" t="s">
        <v>1510</v>
      </c>
      <c r="E148" s="94"/>
      <c r="F148" s="94" t="str">
        <f t="shared" si="16"/>
        <v>F10</v>
      </c>
      <c r="G148" s="54" t="str">
        <f t="shared" si="15"/>
        <v>三代康成</v>
      </c>
      <c r="H148" s="94" t="s">
        <v>1547</v>
      </c>
      <c r="I148" s="54" t="s">
        <v>1315</v>
      </c>
      <c r="J148" s="65">
        <v>1968</v>
      </c>
      <c r="K148" s="66">
        <f t="shared" si="17"/>
        <v>48</v>
      </c>
      <c r="L148" s="56" t="str">
        <f t="shared" si="14"/>
        <v>OK</v>
      </c>
      <c r="M148" s="57" t="s">
        <v>1408</v>
      </c>
    </row>
    <row r="149" spans="1:13" s="71" customFormat="1" ht="13.5">
      <c r="A149" s="54" t="s">
        <v>1771</v>
      </c>
      <c r="B149" s="106" t="s">
        <v>1464</v>
      </c>
      <c r="C149" s="106" t="s">
        <v>1465</v>
      </c>
      <c r="D149" s="94" t="s">
        <v>1510</v>
      </c>
      <c r="E149" s="94"/>
      <c r="F149" s="94" t="str">
        <f t="shared" si="16"/>
        <v>F11</v>
      </c>
      <c r="G149" s="54" t="str">
        <f t="shared" si="15"/>
        <v>水本淳史</v>
      </c>
      <c r="H149" s="94" t="s">
        <v>1547</v>
      </c>
      <c r="I149" s="54" t="s">
        <v>1315</v>
      </c>
      <c r="J149" s="65">
        <v>1970</v>
      </c>
      <c r="K149" s="66">
        <f t="shared" si="17"/>
        <v>46</v>
      </c>
      <c r="L149" s="56" t="str">
        <f t="shared" si="14"/>
        <v>OK</v>
      </c>
      <c r="M149" s="93" t="s">
        <v>1416</v>
      </c>
    </row>
    <row r="150" spans="1:20" s="71" customFormat="1" ht="13.5">
      <c r="A150" s="54" t="s">
        <v>1523</v>
      </c>
      <c r="B150" s="55" t="s">
        <v>1354</v>
      </c>
      <c r="C150" s="55" t="s">
        <v>1541</v>
      </c>
      <c r="D150" s="54" t="s">
        <v>1517</v>
      </c>
      <c r="E150" s="54"/>
      <c r="F150" s="56" t="str">
        <f t="shared" si="16"/>
        <v>F12</v>
      </c>
      <c r="G150" s="54" t="str">
        <f t="shared" si="15"/>
        <v>山本将義</v>
      </c>
      <c r="H150" s="94" t="s">
        <v>1547</v>
      </c>
      <c r="I150" s="58" t="s">
        <v>1393</v>
      </c>
      <c r="J150" s="68">
        <v>1986</v>
      </c>
      <c r="K150" s="66">
        <f t="shared" si="17"/>
        <v>30</v>
      </c>
      <c r="L150" s="56" t="str">
        <f t="shared" si="14"/>
        <v>OK</v>
      </c>
      <c r="M150" s="57" t="s">
        <v>1416</v>
      </c>
      <c r="T150" s="73"/>
    </row>
    <row r="151" spans="1:19" s="71" customFormat="1" ht="13.5">
      <c r="A151" s="54" t="s">
        <v>1772</v>
      </c>
      <c r="B151" s="55" t="s">
        <v>1700</v>
      </c>
      <c r="C151" s="55" t="s">
        <v>1701</v>
      </c>
      <c r="D151" s="94" t="s">
        <v>1512</v>
      </c>
      <c r="E151" s="54"/>
      <c r="F151" s="56" t="str">
        <f t="shared" si="16"/>
        <v>F13</v>
      </c>
      <c r="G151" s="54" t="str">
        <f t="shared" si="15"/>
        <v>大丸和輝</v>
      </c>
      <c r="H151" s="94" t="s">
        <v>1547</v>
      </c>
      <c r="I151" s="58" t="s">
        <v>1393</v>
      </c>
      <c r="J151" s="68">
        <v>1991</v>
      </c>
      <c r="K151" s="66">
        <f t="shared" si="17"/>
        <v>25</v>
      </c>
      <c r="L151" s="56" t="str">
        <f t="shared" si="14"/>
        <v>OK</v>
      </c>
      <c r="M151" s="54" t="s">
        <v>1408</v>
      </c>
      <c r="S151" s="73"/>
    </row>
    <row r="152" spans="1:13" s="71" customFormat="1" ht="13.5">
      <c r="A152" s="54" t="s">
        <v>1526</v>
      </c>
      <c r="B152" s="105" t="s">
        <v>1372</v>
      </c>
      <c r="C152" s="105" t="s">
        <v>1461</v>
      </c>
      <c r="D152" s="94" t="s">
        <v>1510</v>
      </c>
      <c r="E152" s="94"/>
      <c r="F152" s="94" t="str">
        <f t="shared" si="16"/>
        <v>F14</v>
      </c>
      <c r="G152" s="54" t="str">
        <f t="shared" si="15"/>
        <v>清水善弘</v>
      </c>
      <c r="H152" s="94" t="s">
        <v>1547</v>
      </c>
      <c r="I152" s="54" t="s">
        <v>1315</v>
      </c>
      <c r="J152" s="65">
        <v>1952</v>
      </c>
      <c r="K152" s="66">
        <f t="shared" si="17"/>
        <v>64</v>
      </c>
      <c r="L152" s="56" t="str">
        <f t="shared" si="14"/>
        <v>OK</v>
      </c>
      <c r="M152" s="57" t="s">
        <v>1408</v>
      </c>
    </row>
    <row r="153" spans="1:13" s="71" customFormat="1" ht="13.5">
      <c r="A153" s="54" t="s">
        <v>1773</v>
      </c>
      <c r="B153" s="105" t="s">
        <v>939</v>
      </c>
      <c r="C153" s="105" t="s">
        <v>1460</v>
      </c>
      <c r="D153" s="94" t="s">
        <v>1774</v>
      </c>
      <c r="E153" s="94"/>
      <c r="F153" s="94" t="str">
        <f t="shared" si="16"/>
        <v>F15</v>
      </c>
      <c r="G153" s="54" t="str">
        <f t="shared" si="15"/>
        <v>田中伸一</v>
      </c>
      <c r="H153" s="94" t="s">
        <v>1547</v>
      </c>
      <c r="I153" s="54" t="s">
        <v>1315</v>
      </c>
      <c r="J153" s="65">
        <v>1964</v>
      </c>
      <c r="K153" s="66">
        <f t="shared" si="17"/>
        <v>52</v>
      </c>
      <c r="L153" s="56" t="str">
        <f t="shared" si="14"/>
        <v>OK</v>
      </c>
      <c r="M153" s="57" t="s">
        <v>1434</v>
      </c>
    </row>
    <row r="154" spans="1:20" s="71" customFormat="1" ht="13.5">
      <c r="A154" s="54" t="s">
        <v>1527</v>
      </c>
      <c r="B154" s="54" t="s">
        <v>1702</v>
      </c>
      <c r="C154" s="54" t="s">
        <v>1703</v>
      </c>
      <c r="D154" s="54" t="s">
        <v>1510</v>
      </c>
      <c r="E154" s="54"/>
      <c r="F154" s="54" t="str">
        <f t="shared" si="16"/>
        <v>F16</v>
      </c>
      <c r="G154" s="54" t="str">
        <f t="shared" si="15"/>
        <v>脇野佳邦</v>
      </c>
      <c r="H154" s="94" t="s">
        <v>1547</v>
      </c>
      <c r="I154" s="54" t="s">
        <v>1315</v>
      </c>
      <c r="J154" s="65">
        <v>1973</v>
      </c>
      <c r="K154" s="66">
        <f t="shared" si="17"/>
        <v>43</v>
      </c>
      <c r="L154" s="56" t="str">
        <f t="shared" si="14"/>
        <v>OK</v>
      </c>
      <c r="M154" s="54" t="s">
        <v>1408</v>
      </c>
      <c r="T154" s="73"/>
    </row>
    <row r="155" spans="1:13" s="71" customFormat="1" ht="13.5">
      <c r="A155" s="54" t="s">
        <v>1775</v>
      </c>
      <c r="B155" s="54" t="s">
        <v>1374</v>
      </c>
      <c r="C155" s="54" t="s">
        <v>1375</v>
      </c>
      <c r="D155" s="54" t="s">
        <v>190</v>
      </c>
      <c r="E155" s="54"/>
      <c r="F155" s="164" t="str">
        <f t="shared" si="16"/>
        <v>F17</v>
      </c>
      <c r="G155" s="54" t="s">
        <v>1704</v>
      </c>
      <c r="H155" s="94" t="s">
        <v>191</v>
      </c>
      <c r="I155" s="144" t="s">
        <v>192</v>
      </c>
      <c r="J155" s="68">
        <v>1971</v>
      </c>
      <c r="K155" s="66">
        <f t="shared" si="17"/>
        <v>45</v>
      </c>
      <c r="L155" s="56" t="str">
        <f t="shared" si="14"/>
        <v>OK</v>
      </c>
      <c r="M155" s="54" t="s">
        <v>1467</v>
      </c>
    </row>
    <row r="156" spans="1:13" s="71" customFormat="1" ht="13.5">
      <c r="A156" s="54" t="s">
        <v>193</v>
      </c>
      <c r="B156" s="54" t="s">
        <v>1705</v>
      </c>
      <c r="C156" s="54" t="s">
        <v>1371</v>
      </c>
      <c r="D156" s="54" t="s">
        <v>1512</v>
      </c>
      <c r="E156" s="54"/>
      <c r="F156" s="164" t="str">
        <f t="shared" si="16"/>
        <v>F18</v>
      </c>
      <c r="G156" s="54" t="s">
        <v>1706</v>
      </c>
      <c r="H156" s="94" t="s">
        <v>1547</v>
      </c>
      <c r="I156" s="144" t="s">
        <v>1393</v>
      </c>
      <c r="J156" s="68">
        <v>1970</v>
      </c>
      <c r="K156" s="66">
        <f t="shared" si="17"/>
        <v>46</v>
      </c>
      <c r="L156" s="56" t="str">
        <f t="shared" si="14"/>
        <v>OK</v>
      </c>
      <c r="M156" s="54" t="s">
        <v>1435</v>
      </c>
    </row>
    <row r="157" spans="1:13" s="71" customFormat="1" ht="13.5">
      <c r="A157" s="60" t="s">
        <v>194</v>
      </c>
      <c r="B157" s="60" t="s">
        <v>1366</v>
      </c>
      <c r="C157" s="60" t="s">
        <v>1469</v>
      </c>
      <c r="D157" s="94" t="s">
        <v>1517</v>
      </c>
      <c r="E157" s="54"/>
      <c r="F157" s="56" t="str">
        <f t="shared" si="16"/>
        <v>F19</v>
      </c>
      <c r="G157" s="55" t="str">
        <f aca="true" t="shared" si="18" ref="G157:G162">B157&amp;C157</f>
        <v>廣部節恵</v>
      </c>
      <c r="H157" s="94" t="s">
        <v>1547</v>
      </c>
      <c r="I157" s="61" t="s">
        <v>1508</v>
      </c>
      <c r="J157" s="68">
        <v>1961</v>
      </c>
      <c r="K157" s="66">
        <f t="shared" si="17"/>
        <v>55</v>
      </c>
      <c r="L157" s="56" t="str">
        <f t="shared" si="14"/>
        <v>OK</v>
      </c>
      <c r="M157" s="54" t="s">
        <v>1416</v>
      </c>
    </row>
    <row r="158" spans="1:13" s="71" customFormat="1" ht="13.5">
      <c r="A158" s="60" t="s">
        <v>195</v>
      </c>
      <c r="B158" s="60" t="s">
        <v>1380</v>
      </c>
      <c r="C158" s="60" t="s">
        <v>1381</v>
      </c>
      <c r="D158" s="94" t="s">
        <v>1512</v>
      </c>
      <c r="E158" s="54"/>
      <c r="F158" s="56" t="str">
        <f t="shared" si="16"/>
        <v>F20</v>
      </c>
      <c r="G158" s="55" t="str">
        <f t="shared" si="18"/>
        <v>松井美和子</v>
      </c>
      <c r="H158" s="94" t="s">
        <v>1547</v>
      </c>
      <c r="I158" s="61" t="s">
        <v>1508</v>
      </c>
      <c r="J158" s="68">
        <v>1969</v>
      </c>
      <c r="K158" s="66">
        <f t="shared" si="17"/>
        <v>47</v>
      </c>
      <c r="L158" s="56" t="str">
        <f t="shared" si="14"/>
        <v>OK</v>
      </c>
      <c r="M158" s="54" t="s">
        <v>1434</v>
      </c>
    </row>
    <row r="159" spans="1:13" s="71" customFormat="1" ht="13.5">
      <c r="A159" s="60" t="s">
        <v>196</v>
      </c>
      <c r="B159" s="60" t="s">
        <v>1462</v>
      </c>
      <c r="C159" s="60" t="s">
        <v>1471</v>
      </c>
      <c r="D159" s="94" t="s">
        <v>1517</v>
      </c>
      <c r="E159" s="54"/>
      <c r="F159" s="54" t="str">
        <f t="shared" si="16"/>
        <v>F21</v>
      </c>
      <c r="G159" s="55" t="str">
        <f t="shared" si="18"/>
        <v>三代梨絵</v>
      </c>
      <c r="H159" s="94" t="s">
        <v>1547</v>
      </c>
      <c r="I159" s="61" t="s">
        <v>1508</v>
      </c>
      <c r="J159" s="65">
        <v>1976</v>
      </c>
      <c r="K159" s="66">
        <f t="shared" si="17"/>
        <v>40</v>
      </c>
      <c r="L159" s="56" t="str">
        <f t="shared" si="14"/>
        <v>OK</v>
      </c>
      <c r="M159" s="54" t="s">
        <v>1408</v>
      </c>
    </row>
    <row r="160" spans="1:13" s="71" customFormat="1" ht="13.5">
      <c r="A160" s="60" t="s">
        <v>197</v>
      </c>
      <c r="B160" s="60" t="s">
        <v>1454</v>
      </c>
      <c r="C160" s="60" t="s">
        <v>1472</v>
      </c>
      <c r="D160" s="94" t="s">
        <v>1512</v>
      </c>
      <c r="E160" s="54"/>
      <c r="F160" s="56" t="str">
        <f t="shared" si="16"/>
        <v>F22</v>
      </c>
      <c r="G160" s="55" t="str">
        <f t="shared" si="18"/>
        <v>土肥祐子</v>
      </c>
      <c r="H160" s="94" t="s">
        <v>1547</v>
      </c>
      <c r="I160" s="61" t="s">
        <v>1508</v>
      </c>
      <c r="J160" s="68">
        <v>1971</v>
      </c>
      <c r="K160" s="66">
        <f t="shared" si="17"/>
        <v>45</v>
      </c>
      <c r="L160" s="56" t="str">
        <f t="shared" si="14"/>
        <v>OK</v>
      </c>
      <c r="M160" s="54" t="s">
        <v>1408</v>
      </c>
    </row>
    <row r="161" spans="1:13" s="71" customFormat="1" ht="13.5">
      <c r="A161" s="60" t="s">
        <v>198</v>
      </c>
      <c r="B161" s="59" t="s">
        <v>1478</v>
      </c>
      <c r="C161" s="59" t="s">
        <v>1386</v>
      </c>
      <c r="D161" s="94" t="s">
        <v>1512</v>
      </c>
      <c r="E161" s="54"/>
      <c r="F161" s="56" t="str">
        <f t="shared" si="16"/>
        <v>F23</v>
      </c>
      <c r="G161" s="55" t="str">
        <f t="shared" si="18"/>
        <v>奥村美弥子</v>
      </c>
      <c r="H161" s="94" t="s">
        <v>1547</v>
      </c>
      <c r="I161" s="61" t="s">
        <v>1508</v>
      </c>
      <c r="J161" s="68">
        <v>1977</v>
      </c>
      <c r="K161" s="66">
        <f t="shared" si="17"/>
        <v>39</v>
      </c>
      <c r="L161" s="56" t="str">
        <f t="shared" si="14"/>
        <v>OK</v>
      </c>
      <c r="M161" s="54" t="s">
        <v>1435</v>
      </c>
    </row>
    <row r="162" spans="1:13" s="71" customFormat="1" ht="13.5">
      <c r="A162" s="60" t="s">
        <v>199</v>
      </c>
      <c r="B162" s="60" t="s">
        <v>1698</v>
      </c>
      <c r="C162" s="60" t="s">
        <v>1707</v>
      </c>
      <c r="D162" s="94" t="s">
        <v>1512</v>
      </c>
      <c r="E162" s="54"/>
      <c r="F162" s="56" t="str">
        <f t="shared" si="16"/>
        <v>F24</v>
      </c>
      <c r="G162" s="55" t="str">
        <f t="shared" si="18"/>
        <v>津田伸子</v>
      </c>
      <c r="H162" s="94" t="s">
        <v>1547</v>
      </c>
      <c r="I162" s="61" t="s">
        <v>1508</v>
      </c>
      <c r="J162" s="68">
        <v>1956</v>
      </c>
      <c r="K162" s="66">
        <f t="shared" si="17"/>
        <v>60</v>
      </c>
      <c r="L162" s="56" t="str">
        <f t="shared" si="14"/>
        <v>OK</v>
      </c>
      <c r="M162" s="54" t="s">
        <v>1408</v>
      </c>
    </row>
    <row r="163" spans="1:13" s="71" customFormat="1" ht="13.5">
      <c r="A163" s="60" t="s">
        <v>1528</v>
      </c>
      <c r="B163" s="60" t="s">
        <v>1376</v>
      </c>
      <c r="C163" s="60" t="s">
        <v>200</v>
      </c>
      <c r="D163" s="94" t="s">
        <v>201</v>
      </c>
      <c r="E163" s="54"/>
      <c r="F163" s="54" t="str">
        <f t="shared" si="16"/>
        <v>F25</v>
      </c>
      <c r="G163" s="55" t="str">
        <f>B163&amp;C163</f>
        <v>岩崎ひとみ</v>
      </c>
      <c r="H163" s="94" t="s">
        <v>1547</v>
      </c>
      <c r="I163" s="61" t="s">
        <v>1508</v>
      </c>
      <c r="J163" s="65">
        <v>1976</v>
      </c>
      <c r="K163" s="66">
        <f t="shared" si="17"/>
        <v>40</v>
      </c>
      <c r="L163" s="56" t="str">
        <f t="shared" si="14"/>
        <v>OK</v>
      </c>
      <c r="M163" s="54" t="s">
        <v>1416</v>
      </c>
    </row>
    <row r="164" spans="1:13" s="71" customFormat="1" ht="13.5">
      <c r="A164" s="60" t="s">
        <v>1529</v>
      </c>
      <c r="B164" s="60" t="s">
        <v>927</v>
      </c>
      <c r="C164" s="60" t="s">
        <v>1488</v>
      </c>
      <c r="D164" s="94" t="s">
        <v>1517</v>
      </c>
      <c r="E164" s="54" t="s">
        <v>202</v>
      </c>
      <c r="F164" s="56" t="str">
        <f t="shared" si="16"/>
        <v>F26</v>
      </c>
      <c r="G164" s="55" t="str">
        <f>B164&amp;C164</f>
        <v>奥内菜々</v>
      </c>
      <c r="H164" s="94" t="s">
        <v>1547</v>
      </c>
      <c r="I164" s="61" t="s">
        <v>1508</v>
      </c>
      <c r="J164" s="68">
        <v>1999</v>
      </c>
      <c r="K164" s="66">
        <f t="shared" si="17"/>
        <v>17</v>
      </c>
      <c r="L164" s="56" t="str">
        <f t="shared" si="14"/>
        <v>OK</v>
      </c>
      <c r="M164" s="54" t="s">
        <v>1408</v>
      </c>
    </row>
    <row r="165" spans="1:13" s="71" customFormat="1" ht="13.5">
      <c r="A165" s="60" t="s">
        <v>1530</v>
      </c>
      <c r="B165" s="59" t="s">
        <v>1489</v>
      </c>
      <c r="C165" s="59" t="s">
        <v>1490</v>
      </c>
      <c r="D165" s="94" t="s">
        <v>1517</v>
      </c>
      <c r="E165" s="54" t="s">
        <v>202</v>
      </c>
      <c r="F165" s="56" t="str">
        <f t="shared" si="16"/>
        <v>F27</v>
      </c>
      <c r="G165" s="55" t="str">
        <f>B165&amp;C165</f>
        <v>植田早耶</v>
      </c>
      <c r="H165" s="94" t="s">
        <v>1547</v>
      </c>
      <c r="I165" s="61" t="s">
        <v>1508</v>
      </c>
      <c r="J165" s="68">
        <v>1999</v>
      </c>
      <c r="K165" s="66">
        <f t="shared" si="17"/>
        <v>17</v>
      </c>
      <c r="L165" s="56" t="str">
        <f t="shared" si="14"/>
        <v>OK</v>
      </c>
      <c r="M165" s="60" t="s">
        <v>938</v>
      </c>
    </row>
    <row r="166" spans="1:13" s="71" customFormat="1" ht="13.5">
      <c r="A166" s="60" t="s">
        <v>1531</v>
      </c>
      <c r="B166" s="60" t="s">
        <v>1503</v>
      </c>
      <c r="C166" s="60" t="s">
        <v>1542</v>
      </c>
      <c r="D166" s="54" t="s">
        <v>1512</v>
      </c>
      <c r="E166" s="54"/>
      <c r="F166" s="56" t="str">
        <f t="shared" si="16"/>
        <v>F28</v>
      </c>
      <c r="G166" s="55" t="s">
        <v>1543</v>
      </c>
      <c r="H166" s="94" t="s">
        <v>203</v>
      </c>
      <c r="I166" s="61" t="s">
        <v>1508</v>
      </c>
      <c r="J166" s="68">
        <v>1994</v>
      </c>
      <c r="K166" s="66">
        <f t="shared" si="17"/>
        <v>22</v>
      </c>
      <c r="L166" s="56" t="str">
        <f t="shared" si="14"/>
        <v>OK</v>
      </c>
      <c r="M166" s="54" t="s">
        <v>1467</v>
      </c>
    </row>
    <row r="167" spans="1:13" s="71" customFormat="1" ht="13.5">
      <c r="A167" s="60" t="s">
        <v>204</v>
      </c>
      <c r="B167" s="60" t="s">
        <v>1544</v>
      </c>
      <c r="C167" s="60" t="s">
        <v>1545</v>
      </c>
      <c r="D167" s="54" t="s">
        <v>1512</v>
      </c>
      <c r="E167" s="54"/>
      <c r="F167" s="56" t="str">
        <f t="shared" si="16"/>
        <v>F29</v>
      </c>
      <c r="G167" s="55" t="s">
        <v>1546</v>
      </c>
      <c r="H167" s="94" t="s">
        <v>1547</v>
      </c>
      <c r="I167" s="61" t="s">
        <v>1508</v>
      </c>
      <c r="J167" s="68">
        <v>1988</v>
      </c>
      <c r="K167" s="66">
        <f t="shared" si="17"/>
        <v>28</v>
      </c>
      <c r="L167" s="56" t="str">
        <f t="shared" si="14"/>
        <v>OK</v>
      </c>
      <c r="M167" s="54" t="s">
        <v>1435</v>
      </c>
    </row>
    <row r="168" spans="1:13" s="71" customFormat="1" ht="13.5">
      <c r="A168" s="60" t="s">
        <v>205</v>
      </c>
      <c r="B168" s="60" t="s">
        <v>1387</v>
      </c>
      <c r="C168" s="60" t="s">
        <v>1388</v>
      </c>
      <c r="D168" s="54" t="s">
        <v>206</v>
      </c>
      <c r="E168" s="54"/>
      <c r="F168" s="54" t="str">
        <f t="shared" si="16"/>
        <v>F30</v>
      </c>
      <c r="G168" s="55" t="str">
        <f>B168&amp;C168</f>
        <v>吉岡京子</v>
      </c>
      <c r="H168" s="94" t="s">
        <v>1547</v>
      </c>
      <c r="I168" s="61" t="s">
        <v>1508</v>
      </c>
      <c r="J168" s="65">
        <v>1959</v>
      </c>
      <c r="K168" s="66">
        <f t="shared" si="17"/>
        <v>57</v>
      </c>
      <c r="L168" s="56" t="str">
        <f t="shared" si="14"/>
        <v>OK</v>
      </c>
      <c r="M168" s="54" t="s">
        <v>1593</v>
      </c>
    </row>
    <row r="169" spans="1:13" s="71" customFormat="1" ht="13.5">
      <c r="A169" s="60" t="s">
        <v>207</v>
      </c>
      <c r="B169" s="60" t="s">
        <v>1347</v>
      </c>
      <c r="C169" s="60" t="s">
        <v>208</v>
      </c>
      <c r="D169" s="54" t="s">
        <v>1512</v>
      </c>
      <c r="E169" s="54"/>
      <c r="F169" s="56" t="str">
        <f t="shared" si="16"/>
        <v>Ｆ31</v>
      </c>
      <c r="G169" s="55" t="s">
        <v>209</v>
      </c>
      <c r="H169" s="94" t="s">
        <v>210</v>
      </c>
      <c r="I169" s="61" t="s">
        <v>1508</v>
      </c>
      <c r="J169" s="68">
        <v>1960</v>
      </c>
      <c r="K169" s="66">
        <f t="shared" si="17"/>
        <v>56</v>
      </c>
      <c r="L169" s="56" t="str">
        <f>IF(G169="","",IF(COUNTIF($G$6:$G$562,G169)&gt;1,"2重登録","OK"))</f>
        <v>OK</v>
      </c>
      <c r="M169" s="54" t="s">
        <v>1474</v>
      </c>
    </row>
    <row r="170" spans="1:13" s="71" customFormat="1" ht="13.5">
      <c r="A170" s="54"/>
      <c r="B170" s="60"/>
      <c r="C170" s="60"/>
      <c r="D170" s="54"/>
      <c r="E170" s="54"/>
      <c r="F170" s="56"/>
      <c r="G170" s="60"/>
      <c r="H170" s="94"/>
      <c r="I170" s="61"/>
      <c r="J170" s="68"/>
      <c r="K170" s="66"/>
      <c r="L170" s="56">
        <f aca="true" t="shared" si="19" ref="L170:L193">IF(G170="","",IF(COUNTIF($G$6:$G$593,G170)&gt;1,"2重登録","OK"))</f>
      </c>
      <c r="M170" s="54"/>
    </row>
    <row r="171" spans="1:13" s="71" customFormat="1" ht="13.5">
      <c r="A171" s="54"/>
      <c r="B171" s="60"/>
      <c r="C171" s="60"/>
      <c r="D171" s="94"/>
      <c r="E171" s="54"/>
      <c r="F171" s="56"/>
      <c r="G171" s="60"/>
      <c r="H171" s="94"/>
      <c r="I171" s="61"/>
      <c r="J171" s="68"/>
      <c r="K171" s="66"/>
      <c r="L171" s="56">
        <f t="shared" si="19"/>
      </c>
      <c r="M171" s="54"/>
    </row>
    <row r="172" spans="1:13" s="71" customFormat="1" ht="13.5">
      <c r="A172" s="54"/>
      <c r="B172" s="60"/>
      <c r="C172" s="60"/>
      <c r="D172" s="94"/>
      <c r="E172" s="54"/>
      <c r="F172" s="56"/>
      <c r="G172" s="60"/>
      <c r="H172" s="94"/>
      <c r="I172" s="61"/>
      <c r="J172" s="68"/>
      <c r="K172" s="66"/>
      <c r="L172" s="56">
        <f t="shared" si="19"/>
      </c>
      <c r="M172" s="54"/>
    </row>
    <row r="173" spans="1:13" s="71" customFormat="1" ht="13.5">
      <c r="A173" s="54"/>
      <c r="B173" s="60"/>
      <c r="C173" s="60"/>
      <c r="D173" s="94"/>
      <c r="E173" s="54"/>
      <c r="F173" s="54"/>
      <c r="G173" s="60"/>
      <c r="H173" s="94"/>
      <c r="I173" s="61"/>
      <c r="J173" s="65"/>
      <c r="K173" s="66"/>
      <c r="L173" s="56">
        <f t="shared" si="19"/>
      </c>
      <c r="M173" s="54"/>
    </row>
    <row r="174" spans="1:13" s="71" customFormat="1" ht="13.5">
      <c r="A174" s="54"/>
      <c r="B174" s="60"/>
      <c r="C174" s="60"/>
      <c r="D174" s="94"/>
      <c r="E174" s="54"/>
      <c r="F174" s="56"/>
      <c r="G174" s="60"/>
      <c r="H174" s="94"/>
      <c r="I174" s="61"/>
      <c r="J174" s="68"/>
      <c r="K174" s="66"/>
      <c r="L174" s="56">
        <f t="shared" si="19"/>
      </c>
      <c r="M174" s="54"/>
    </row>
    <row r="175" spans="1:13" s="71" customFormat="1" ht="13.5">
      <c r="A175" s="54"/>
      <c r="B175" s="59"/>
      <c r="C175" s="59"/>
      <c r="D175" s="94"/>
      <c r="E175" s="54"/>
      <c r="F175" s="56"/>
      <c r="G175" s="60"/>
      <c r="H175" s="94"/>
      <c r="I175" s="61"/>
      <c r="J175" s="68"/>
      <c r="K175" s="66"/>
      <c r="L175" s="56">
        <f t="shared" si="19"/>
      </c>
      <c r="M175" s="54"/>
    </row>
    <row r="176" spans="1:13" s="71" customFormat="1" ht="13.5">
      <c r="A176" s="54"/>
      <c r="B176" s="60"/>
      <c r="C176" s="60"/>
      <c r="D176" s="94"/>
      <c r="E176" s="54"/>
      <c r="F176" s="56"/>
      <c r="G176" s="60"/>
      <c r="H176" s="94"/>
      <c r="I176" s="61"/>
      <c r="J176" s="68"/>
      <c r="K176" s="66"/>
      <c r="L176" s="56">
        <f t="shared" si="19"/>
      </c>
      <c r="M176" s="54"/>
    </row>
    <row r="177" spans="1:13" s="71" customFormat="1" ht="13.5">
      <c r="A177" s="54"/>
      <c r="B177" s="60"/>
      <c r="C177" s="60"/>
      <c r="D177" s="54"/>
      <c r="E177" s="54"/>
      <c r="F177" s="56"/>
      <c r="G177" s="60"/>
      <c r="H177" s="94"/>
      <c r="I177" s="61"/>
      <c r="J177" s="68"/>
      <c r="K177" s="66"/>
      <c r="L177" s="56">
        <f t="shared" si="19"/>
      </c>
      <c r="M177" s="54"/>
    </row>
    <row r="178" spans="1:13" s="71" customFormat="1" ht="13.5">
      <c r="A178" s="54"/>
      <c r="B178" s="60"/>
      <c r="C178" s="60"/>
      <c r="D178" s="54"/>
      <c r="E178" s="54"/>
      <c r="F178" s="54"/>
      <c r="G178" s="60"/>
      <c r="H178" s="94"/>
      <c r="I178" s="61"/>
      <c r="J178" s="65"/>
      <c r="K178" s="66"/>
      <c r="L178" s="56">
        <f t="shared" si="19"/>
      </c>
      <c r="M178" s="54"/>
    </row>
    <row r="179" spans="1:13" s="71" customFormat="1" ht="13.5">
      <c r="A179" s="54"/>
      <c r="B179" s="60"/>
      <c r="C179" s="60"/>
      <c r="D179" s="54"/>
      <c r="E179" s="54"/>
      <c r="F179" s="54"/>
      <c r="G179" s="54"/>
      <c r="H179" s="94"/>
      <c r="I179" s="58"/>
      <c r="J179" s="65"/>
      <c r="K179" s="66"/>
      <c r="L179" s="56">
        <f t="shared" si="19"/>
      </c>
      <c r="M179" s="54"/>
    </row>
    <row r="180" spans="1:13" s="71" customFormat="1" ht="13.5">
      <c r="A180" s="54"/>
      <c r="B180" s="60"/>
      <c r="C180" s="60"/>
      <c r="D180" s="54"/>
      <c r="E180" s="54"/>
      <c r="F180" s="54"/>
      <c r="G180" s="54"/>
      <c r="H180" s="94"/>
      <c r="I180" s="58"/>
      <c r="J180" s="65"/>
      <c r="K180" s="66"/>
      <c r="L180" s="56">
        <f t="shared" si="19"/>
      </c>
      <c r="M180" s="54"/>
    </row>
    <row r="181" spans="1:13" s="71" customFormat="1" ht="13.5">
      <c r="A181" s="54"/>
      <c r="B181" s="60"/>
      <c r="C181" s="60"/>
      <c r="D181" s="54"/>
      <c r="E181" s="54"/>
      <c r="F181" s="54"/>
      <c r="G181" s="54"/>
      <c r="H181" s="94"/>
      <c r="I181" s="58"/>
      <c r="J181" s="65"/>
      <c r="K181" s="66"/>
      <c r="L181" s="56">
        <f t="shared" si="19"/>
      </c>
      <c r="M181" s="54"/>
    </row>
    <row r="182" spans="1:13" s="71" customFormat="1" ht="13.5">
      <c r="A182" s="54"/>
      <c r="B182" s="60"/>
      <c r="C182" s="60"/>
      <c r="D182" s="54"/>
      <c r="E182" s="54"/>
      <c r="F182" s="54"/>
      <c r="G182" s="54"/>
      <c r="H182" s="94"/>
      <c r="I182" s="58"/>
      <c r="J182" s="65"/>
      <c r="K182" s="66"/>
      <c r="L182" s="56">
        <f t="shared" si="19"/>
      </c>
      <c r="M182" s="54"/>
    </row>
    <row r="183" spans="1:13" s="71" customFormat="1" ht="13.5">
      <c r="A183" s="54"/>
      <c r="B183" s="60"/>
      <c r="C183" s="60"/>
      <c r="D183" s="54"/>
      <c r="E183" s="54"/>
      <c r="F183" s="54"/>
      <c r="G183" s="54"/>
      <c r="H183" s="94"/>
      <c r="I183" s="58"/>
      <c r="J183" s="65"/>
      <c r="K183" s="66"/>
      <c r="L183" s="56">
        <f t="shared" si="19"/>
      </c>
      <c r="M183" s="54"/>
    </row>
    <row r="184" spans="1:13" s="71" customFormat="1" ht="13.5">
      <c r="A184" s="54"/>
      <c r="B184" s="60"/>
      <c r="C184" s="60"/>
      <c r="D184" s="54"/>
      <c r="E184" s="54"/>
      <c r="F184" s="54"/>
      <c r="G184" s="54"/>
      <c r="H184" s="94"/>
      <c r="I184" s="58"/>
      <c r="J184" s="65"/>
      <c r="K184" s="66"/>
      <c r="L184" s="56">
        <f t="shared" si="19"/>
      </c>
      <c r="M184" s="54"/>
    </row>
    <row r="185" spans="1:13" s="71" customFormat="1" ht="13.5">
      <c r="A185" s="54"/>
      <c r="B185" s="60"/>
      <c r="C185" s="60"/>
      <c r="D185" s="54"/>
      <c r="E185" s="54"/>
      <c r="F185" s="54"/>
      <c r="G185" s="54"/>
      <c r="H185" s="94"/>
      <c r="I185" s="58"/>
      <c r="J185" s="65"/>
      <c r="K185" s="66"/>
      <c r="L185" s="56">
        <f t="shared" si="19"/>
      </c>
      <c r="M185" s="54"/>
    </row>
    <row r="186" spans="1:13" s="71" customFormat="1" ht="13.5">
      <c r="A186" s="54"/>
      <c r="B186" s="60"/>
      <c r="C186" s="60"/>
      <c r="D186" s="54"/>
      <c r="E186" s="54"/>
      <c r="F186" s="54"/>
      <c r="G186" s="54"/>
      <c r="H186" s="94"/>
      <c r="I186" s="58"/>
      <c r="J186" s="65"/>
      <c r="K186" s="66"/>
      <c r="L186" s="56">
        <f t="shared" si="19"/>
      </c>
      <c r="M186" s="54"/>
    </row>
    <row r="187" spans="1:13" s="71" customFormat="1" ht="13.5">
      <c r="A187" s="54"/>
      <c r="B187" s="60"/>
      <c r="C187" s="60"/>
      <c r="D187" s="54"/>
      <c r="E187" s="54"/>
      <c r="F187" s="54"/>
      <c r="G187" s="54"/>
      <c r="H187" s="94"/>
      <c r="I187" s="58"/>
      <c r="J187" s="65"/>
      <c r="K187" s="66"/>
      <c r="L187" s="56">
        <f t="shared" si="19"/>
      </c>
      <c r="M187" s="54"/>
    </row>
    <row r="188" spans="1:13" s="71" customFormat="1" ht="13.5">
      <c r="A188" s="54"/>
      <c r="B188" s="60"/>
      <c r="C188" s="60"/>
      <c r="D188" s="54"/>
      <c r="E188" s="54"/>
      <c r="F188" s="54"/>
      <c r="G188" s="54"/>
      <c r="H188" s="94"/>
      <c r="I188" s="58"/>
      <c r="J188" s="65"/>
      <c r="K188" s="66"/>
      <c r="L188" s="56">
        <f t="shared" si="19"/>
      </c>
      <c r="M188" s="54"/>
    </row>
    <row r="189" spans="1:13" s="71" customFormat="1" ht="13.5">
      <c r="A189" s="54"/>
      <c r="B189" s="60"/>
      <c r="C189" s="60"/>
      <c r="D189" s="54"/>
      <c r="E189" s="54"/>
      <c r="F189" s="54"/>
      <c r="G189" s="54"/>
      <c r="H189" s="94"/>
      <c r="I189" s="58"/>
      <c r="J189" s="65"/>
      <c r="K189" s="66"/>
      <c r="L189" s="56">
        <f t="shared" si="19"/>
      </c>
      <c r="M189" s="54"/>
    </row>
    <row r="190" spans="1:13" s="71" customFormat="1" ht="13.5">
      <c r="A190" s="54"/>
      <c r="B190" s="60"/>
      <c r="C190" s="60"/>
      <c r="D190" s="54"/>
      <c r="E190" s="54"/>
      <c r="F190" s="54"/>
      <c r="G190" s="54"/>
      <c r="H190" s="94"/>
      <c r="I190" s="58"/>
      <c r="J190" s="65"/>
      <c r="K190" s="66"/>
      <c r="L190" s="56">
        <f t="shared" si="19"/>
      </c>
      <c r="M190" s="54"/>
    </row>
    <row r="191" spans="1:13" s="71" customFormat="1" ht="13.5">
      <c r="A191" s="54"/>
      <c r="B191" s="60"/>
      <c r="C191" s="60"/>
      <c r="D191" s="54"/>
      <c r="E191" s="54"/>
      <c r="F191" s="54"/>
      <c r="G191" s="54"/>
      <c r="H191" s="94"/>
      <c r="I191" s="58"/>
      <c r="J191" s="65"/>
      <c r="K191" s="66"/>
      <c r="L191" s="56">
        <f t="shared" si="19"/>
      </c>
      <c r="M191" s="54"/>
    </row>
    <row r="192" spans="1:13" s="71" customFormat="1" ht="13.5">
      <c r="A192" s="54"/>
      <c r="B192" s="55"/>
      <c r="C192" s="715" t="s">
        <v>1594</v>
      </c>
      <c r="D192" s="715"/>
      <c r="E192" s="728" t="s">
        <v>211</v>
      </c>
      <c r="F192" s="728"/>
      <c r="G192" s="728"/>
      <c r="H192" s="728"/>
      <c r="I192" s="58"/>
      <c r="J192" s="68"/>
      <c r="K192" s="66"/>
      <c r="L192" s="56">
        <f t="shared" si="19"/>
      </c>
      <c r="M192" s="60"/>
    </row>
    <row r="193" spans="1:13" s="71" customFormat="1" ht="13.5">
      <c r="A193" s="54"/>
      <c r="B193" s="55"/>
      <c r="C193" s="715"/>
      <c r="D193" s="715"/>
      <c r="E193" s="728"/>
      <c r="F193" s="728"/>
      <c r="G193" s="728"/>
      <c r="H193" s="728"/>
      <c r="I193" s="58"/>
      <c r="J193" s="68"/>
      <c r="K193" s="66"/>
      <c r="L193" s="56">
        <f t="shared" si="19"/>
      </c>
      <c r="M193" s="60"/>
    </row>
    <row r="194" spans="1:12" s="146" customFormat="1" ht="13.5">
      <c r="A194" s="54"/>
      <c r="B194" s="59"/>
      <c r="C194" s="59"/>
      <c r="D194" s="54"/>
      <c r="E194" s="54"/>
      <c r="F194" s="56"/>
      <c r="G194" s="54" t="s">
        <v>1431</v>
      </c>
      <c r="H194" s="54" t="s">
        <v>1432</v>
      </c>
      <c r="I194" s="54"/>
      <c r="J194" s="65"/>
      <c r="K194" s="66"/>
      <c r="L194" s="56"/>
    </row>
    <row r="195" spans="1:12" s="146" customFormat="1" ht="13.5">
      <c r="A195" s="54"/>
      <c r="B195" s="717"/>
      <c r="C195" s="717"/>
      <c r="D195" s="717"/>
      <c r="E195" s="54"/>
      <c r="F195" s="56"/>
      <c r="G195" s="86">
        <f>COUNTIF($M$198:$M$270,"東近江市")</f>
        <v>7</v>
      </c>
      <c r="H195" s="87">
        <f>(G195/RIGHT(A270,2))</f>
        <v>0.0958904109589041</v>
      </c>
      <c r="I195" s="54"/>
      <c r="J195" s="65"/>
      <c r="K195" s="66"/>
      <c r="L195" s="56"/>
    </row>
    <row r="196" spans="2:12" ht="13.5">
      <c r="B196" s="717"/>
      <c r="C196" s="717"/>
      <c r="D196" s="717"/>
      <c r="F196" s="56"/>
      <c r="K196" s="66"/>
      <c r="L196" s="56">
        <f aca="true" t="shared" si="20" ref="L196:L247">IF(G196="","",IF(COUNTIF($G$6:$G$593,G196)&gt;1,"2重登録","OK"))</f>
      </c>
    </row>
    <row r="197" spans="2:12" ht="14.25">
      <c r="B197" s="123"/>
      <c r="C197" s="123"/>
      <c r="D197" s="73" t="s">
        <v>1558</v>
      </c>
      <c r="E197" s="73"/>
      <c r="F197" s="73"/>
      <c r="G197" s="86"/>
      <c r="H197" s="87" t="s">
        <v>1559</v>
      </c>
      <c r="K197" s="66"/>
      <c r="L197" s="56">
        <f t="shared" si="20"/>
      </c>
    </row>
    <row r="198" spans="1:13" ht="13.5">
      <c r="A198" s="54" t="s">
        <v>212</v>
      </c>
      <c r="B198" s="55" t="s">
        <v>1448</v>
      </c>
      <c r="C198" s="55" t="s">
        <v>1708</v>
      </c>
      <c r="D198" s="107" t="s">
        <v>1533</v>
      </c>
      <c r="E198" s="54"/>
      <c r="F198" s="56" t="str">
        <f aca="true" t="shared" si="21" ref="F198:F261">A198</f>
        <v>g01</v>
      </c>
      <c r="G198" s="54" t="str">
        <f aca="true" t="shared" si="22" ref="G198:G261">B198&amp;C198</f>
        <v>浅田恵亮</v>
      </c>
      <c r="H198" s="63" t="s">
        <v>1539</v>
      </c>
      <c r="I198" s="63" t="s">
        <v>1315</v>
      </c>
      <c r="J198" s="69">
        <v>1987</v>
      </c>
      <c r="K198" s="66">
        <f>IF(J198="","",(2016-J198))</f>
        <v>29</v>
      </c>
      <c r="L198" s="56" t="str">
        <f t="shared" si="20"/>
        <v>OK</v>
      </c>
      <c r="M198" s="71" t="s">
        <v>1402</v>
      </c>
    </row>
    <row r="199" spans="1:13" ht="13.5">
      <c r="A199" s="54" t="s">
        <v>1709</v>
      </c>
      <c r="B199" s="55" t="s">
        <v>1448</v>
      </c>
      <c r="C199" s="55" t="s">
        <v>1710</v>
      </c>
      <c r="D199" s="107" t="s">
        <v>213</v>
      </c>
      <c r="E199" s="54"/>
      <c r="F199" s="56" t="str">
        <f t="shared" si="21"/>
        <v>g02</v>
      </c>
      <c r="G199" s="54" t="str">
        <f t="shared" si="22"/>
        <v>浅田洋史</v>
      </c>
      <c r="H199" s="63" t="s">
        <v>1539</v>
      </c>
      <c r="I199" s="63" t="s">
        <v>1315</v>
      </c>
      <c r="J199" s="69">
        <v>1990</v>
      </c>
      <c r="K199" s="66">
        <f>IF(J199="","",(2016-J199))</f>
        <v>26</v>
      </c>
      <c r="L199" s="56" t="str">
        <f t="shared" si="20"/>
        <v>OK</v>
      </c>
      <c r="M199" s="71" t="s">
        <v>1711</v>
      </c>
    </row>
    <row r="200" spans="1:13" ht="13.5">
      <c r="A200" s="54" t="s">
        <v>1595</v>
      </c>
      <c r="B200" s="55" t="s">
        <v>1153</v>
      </c>
      <c r="C200" s="55" t="s">
        <v>1154</v>
      </c>
      <c r="D200" s="107" t="s">
        <v>1533</v>
      </c>
      <c r="E200" s="54"/>
      <c r="F200" s="56" t="str">
        <f t="shared" si="21"/>
        <v>g03</v>
      </c>
      <c r="G200" s="54" t="str">
        <f t="shared" si="22"/>
        <v>石橋和基</v>
      </c>
      <c r="H200" s="63" t="s">
        <v>1539</v>
      </c>
      <c r="I200" s="63" t="s">
        <v>1315</v>
      </c>
      <c r="J200" s="69">
        <v>1985</v>
      </c>
      <c r="K200" s="66">
        <f>IF(J200="","",(2016-J200))</f>
        <v>31</v>
      </c>
      <c r="L200" s="56" t="str">
        <f t="shared" si="20"/>
        <v>OK</v>
      </c>
      <c r="M200" s="71" t="s">
        <v>902</v>
      </c>
    </row>
    <row r="201" spans="1:13" ht="13.5">
      <c r="A201" s="54" t="s">
        <v>1596</v>
      </c>
      <c r="B201" s="38" t="s">
        <v>1480</v>
      </c>
      <c r="C201" s="55" t="s">
        <v>1481</v>
      </c>
      <c r="D201" s="107" t="s">
        <v>214</v>
      </c>
      <c r="E201" s="54"/>
      <c r="F201" s="56" t="str">
        <f t="shared" si="21"/>
        <v>g04</v>
      </c>
      <c r="G201" s="54" t="str">
        <f>B201&amp;C201</f>
        <v>井上聖哉</v>
      </c>
      <c r="H201" s="63" t="s">
        <v>1539</v>
      </c>
      <c r="I201" s="63" t="s">
        <v>1393</v>
      </c>
      <c r="J201" s="69">
        <v>1994</v>
      </c>
      <c r="K201" s="66">
        <f aca="true" t="shared" si="23" ref="K201:K264">IF(J201="","",(2016-J201))</f>
        <v>22</v>
      </c>
      <c r="L201" s="56" t="str">
        <f t="shared" si="20"/>
        <v>OK</v>
      </c>
      <c r="M201" s="76" t="s">
        <v>1475</v>
      </c>
    </row>
    <row r="202" spans="1:13" ht="13.5">
      <c r="A202" s="54" t="s">
        <v>1597</v>
      </c>
      <c r="B202" s="108" t="s">
        <v>1493</v>
      </c>
      <c r="C202" s="55" t="s">
        <v>1534</v>
      </c>
      <c r="D202" s="107" t="s">
        <v>1535</v>
      </c>
      <c r="E202" s="54"/>
      <c r="F202" s="56" t="str">
        <f t="shared" si="21"/>
        <v>g05</v>
      </c>
      <c r="G202" s="54" t="str">
        <f>B202&amp;C202</f>
        <v>井ノ口弘祐</v>
      </c>
      <c r="H202" s="63" t="s">
        <v>1539</v>
      </c>
      <c r="I202" s="63" t="s">
        <v>1393</v>
      </c>
      <c r="J202" s="69">
        <v>1986</v>
      </c>
      <c r="K202" s="66">
        <f t="shared" si="23"/>
        <v>30</v>
      </c>
      <c r="L202" s="56" t="str">
        <f t="shared" si="20"/>
        <v>OK</v>
      </c>
      <c r="M202" s="76" t="s">
        <v>1475</v>
      </c>
    </row>
    <row r="203" spans="1:13" ht="13.5">
      <c r="A203" s="54" t="s">
        <v>1598</v>
      </c>
      <c r="B203" s="108" t="s">
        <v>1493</v>
      </c>
      <c r="C203" s="109" t="s">
        <v>1495</v>
      </c>
      <c r="D203" s="107" t="s">
        <v>1494</v>
      </c>
      <c r="F203" s="56" t="str">
        <f t="shared" si="21"/>
        <v>g06</v>
      </c>
      <c r="G203" s="54" t="str">
        <f>B203&amp;C203</f>
        <v>井ノ口幹也</v>
      </c>
      <c r="H203" s="63" t="s">
        <v>1539</v>
      </c>
      <c r="I203" s="63" t="s">
        <v>1393</v>
      </c>
      <c r="J203" s="69">
        <v>1990</v>
      </c>
      <c r="K203" s="66">
        <f t="shared" si="23"/>
        <v>26</v>
      </c>
      <c r="L203" s="56" t="str">
        <f t="shared" si="20"/>
        <v>OK</v>
      </c>
      <c r="M203" s="76" t="s">
        <v>1475</v>
      </c>
    </row>
    <row r="204" spans="1:13" ht="13.5">
      <c r="A204" s="54" t="s">
        <v>1599</v>
      </c>
      <c r="B204" s="108" t="s">
        <v>1712</v>
      </c>
      <c r="C204" s="109" t="s">
        <v>1713</v>
      </c>
      <c r="D204" s="107" t="s">
        <v>1535</v>
      </c>
      <c r="F204" s="56" t="str">
        <f t="shared" si="21"/>
        <v>g07</v>
      </c>
      <c r="G204" s="54" t="str">
        <f>B204&amp;C204</f>
        <v>岩本 龍</v>
      </c>
      <c r="H204" s="63" t="s">
        <v>1539</v>
      </c>
      <c r="I204" s="63" t="s">
        <v>1393</v>
      </c>
      <c r="J204" s="69">
        <v>1994</v>
      </c>
      <c r="K204" s="66">
        <f t="shared" si="23"/>
        <v>22</v>
      </c>
      <c r="L204" s="56" t="str">
        <f t="shared" si="20"/>
        <v>OK</v>
      </c>
      <c r="M204" s="116" t="s">
        <v>1416</v>
      </c>
    </row>
    <row r="205" spans="1:13" ht="13.5" customHeight="1">
      <c r="A205" s="54" t="s">
        <v>1600</v>
      </c>
      <c r="B205" s="55" t="s">
        <v>1155</v>
      </c>
      <c r="C205" s="55" t="s">
        <v>1156</v>
      </c>
      <c r="D205" s="107" t="s">
        <v>215</v>
      </c>
      <c r="E205" s="54"/>
      <c r="F205" s="56" t="str">
        <f t="shared" si="21"/>
        <v>g08</v>
      </c>
      <c r="G205" s="54" t="str">
        <f t="shared" si="22"/>
        <v>梅本彬充</v>
      </c>
      <c r="H205" s="63" t="s">
        <v>1539</v>
      </c>
      <c r="I205" s="63" t="s">
        <v>1393</v>
      </c>
      <c r="J205" s="69">
        <v>1986</v>
      </c>
      <c r="K205" s="66">
        <f t="shared" si="23"/>
        <v>30</v>
      </c>
      <c r="L205" s="56" t="str">
        <f t="shared" si="20"/>
        <v>OK</v>
      </c>
      <c r="M205" s="71" t="s">
        <v>1436</v>
      </c>
    </row>
    <row r="206" spans="1:13" ht="13.5" customHeight="1">
      <c r="A206" s="54" t="s">
        <v>1601</v>
      </c>
      <c r="B206" s="55" t="s">
        <v>1157</v>
      </c>
      <c r="C206" s="55" t="s">
        <v>1158</v>
      </c>
      <c r="D206" s="107" t="s">
        <v>216</v>
      </c>
      <c r="E206" s="54"/>
      <c r="F206" s="56" t="str">
        <f t="shared" si="21"/>
        <v>g09</v>
      </c>
      <c r="G206" s="54" t="str">
        <f t="shared" si="22"/>
        <v>浦崎康平</v>
      </c>
      <c r="H206" s="63" t="s">
        <v>1539</v>
      </c>
      <c r="I206" s="63" t="s">
        <v>1393</v>
      </c>
      <c r="J206" s="69">
        <v>1991</v>
      </c>
      <c r="K206" s="66">
        <f t="shared" si="23"/>
        <v>25</v>
      </c>
      <c r="L206" s="56" t="str">
        <f t="shared" si="20"/>
        <v>OK</v>
      </c>
      <c r="M206" s="71" t="s">
        <v>1416</v>
      </c>
    </row>
    <row r="207" spans="1:13" ht="13.5">
      <c r="A207" s="54" t="s">
        <v>1602</v>
      </c>
      <c r="B207" s="38" t="s">
        <v>1492</v>
      </c>
      <c r="C207" s="55" t="s">
        <v>1394</v>
      </c>
      <c r="D207" s="107" t="s">
        <v>214</v>
      </c>
      <c r="F207" s="56" t="str">
        <f t="shared" si="21"/>
        <v>g10</v>
      </c>
      <c r="G207" s="54" t="str">
        <f>B207&amp;C207</f>
        <v>岡　仁史</v>
      </c>
      <c r="H207" s="63" t="s">
        <v>1539</v>
      </c>
      <c r="I207" s="63" t="s">
        <v>1393</v>
      </c>
      <c r="J207" s="69">
        <v>1971</v>
      </c>
      <c r="K207" s="66">
        <f t="shared" si="23"/>
        <v>45</v>
      </c>
      <c r="L207" s="56" t="str">
        <f t="shared" si="20"/>
        <v>OK</v>
      </c>
      <c r="M207" s="71" t="s">
        <v>1402</v>
      </c>
    </row>
    <row r="208" spans="1:13" ht="13.5">
      <c r="A208" s="54" t="s">
        <v>1603</v>
      </c>
      <c r="B208" s="38" t="s">
        <v>1537</v>
      </c>
      <c r="C208" s="55" t="s">
        <v>1538</v>
      </c>
      <c r="D208" s="107" t="s">
        <v>1494</v>
      </c>
      <c r="F208" s="56" t="str">
        <f t="shared" si="21"/>
        <v>g11</v>
      </c>
      <c r="G208" s="54" t="str">
        <f>B208&amp;C208</f>
        <v>岡田真樹</v>
      </c>
      <c r="H208" s="63" t="s">
        <v>1539</v>
      </c>
      <c r="I208" s="63" t="s">
        <v>1393</v>
      </c>
      <c r="J208" s="69">
        <v>1981</v>
      </c>
      <c r="K208" s="66">
        <f t="shared" si="23"/>
        <v>35</v>
      </c>
      <c r="L208" s="56" t="str">
        <f t="shared" si="20"/>
        <v>OK</v>
      </c>
      <c r="M208" s="71" t="s">
        <v>1402</v>
      </c>
    </row>
    <row r="209" spans="1:13" ht="13.5">
      <c r="A209" s="54" t="s">
        <v>1604</v>
      </c>
      <c r="B209" s="38" t="s">
        <v>1478</v>
      </c>
      <c r="C209" s="55" t="s">
        <v>1479</v>
      </c>
      <c r="D209" s="107" t="s">
        <v>1533</v>
      </c>
      <c r="E209" s="54"/>
      <c r="F209" s="56" t="str">
        <f t="shared" si="21"/>
        <v>g12</v>
      </c>
      <c r="G209" s="54" t="str">
        <f>B209&amp;C209</f>
        <v>奥村隆広</v>
      </c>
      <c r="H209" s="63" t="s">
        <v>1539</v>
      </c>
      <c r="I209" s="63" t="s">
        <v>1393</v>
      </c>
      <c r="J209" s="69">
        <v>1976</v>
      </c>
      <c r="K209" s="66">
        <f t="shared" si="23"/>
        <v>40</v>
      </c>
      <c r="L209" s="56" t="str">
        <f t="shared" si="20"/>
        <v>OK</v>
      </c>
      <c r="M209" s="71" t="s">
        <v>1444</v>
      </c>
    </row>
    <row r="210" spans="1:13" ht="13.5" customHeight="1">
      <c r="A210" s="54" t="s">
        <v>1605</v>
      </c>
      <c r="B210" s="55" t="s">
        <v>1159</v>
      </c>
      <c r="C210" s="55" t="s">
        <v>1160</v>
      </c>
      <c r="D210" s="107" t="s">
        <v>1533</v>
      </c>
      <c r="E210" s="54"/>
      <c r="F210" s="56" t="str">
        <f t="shared" si="21"/>
        <v>g13</v>
      </c>
      <c r="G210" s="54" t="str">
        <f t="shared" si="22"/>
        <v>鍵谷浩太</v>
      </c>
      <c r="H210" s="63" t="s">
        <v>1539</v>
      </c>
      <c r="I210" s="63" t="s">
        <v>1393</v>
      </c>
      <c r="J210" s="69">
        <v>1992</v>
      </c>
      <c r="K210" s="66">
        <f t="shared" si="23"/>
        <v>24</v>
      </c>
      <c r="L210" s="56" t="str">
        <f t="shared" si="20"/>
        <v>OK</v>
      </c>
      <c r="M210" s="71" t="str">
        <f>M206</f>
        <v>彦根市</v>
      </c>
    </row>
    <row r="211" spans="1:13" ht="13.5" customHeight="1">
      <c r="A211" s="54" t="s">
        <v>1606</v>
      </c>
      <c r="B211" s="55" t="s">
        <v>1650</v>
      </c>
      <c r="C211" s="55" t="s">
        <v>217</v>
      </c>
      <c r="D211" s="107" t="s">
        <v>218</v>
      </c>
      <c r="E211" s="54"/>
      <c r="F211" s="56" t="str">
        <f t="shared" si="21"/>
        <v>g14</v>
      </c>
      <c r="G211" s="54" t="str">
        <f t="shared" si="22"/>
        <v>金武寿憲</v>
      </c>
      <c r="H211" s="63" t="s">
        <v>1539</v>
      </c>
      <c r="I211" s="63" t="s">
        <v>1393</v>
      </c>
      <c r="J211" s="69">
        <v>1990</v>
      </c>
      <c r="K211" s="66">
        <f t="shared" si="23"/>
        <v>26</v>
      </c>
      <c r="L211" s="56" t="str">
        <f t="shared" si="20"/>
        <v>OK</v>
      </c>
      <c r="M211" s="71" t="s">
        <v>1651</v>
      </c>
    </row>
    <row r="212" spans="1:13" ht="13.5" customHeight="1">
      <c r="A212" s="54" t="s">
        <v>1607</v>
      </c>
      <c r="B212" s="55" t="s">
        <v>1714</v>
      </c>
      <c r="C212" s="55" t="s">
        <v>1645</v>
      </c>
      <c r="D212" s="107" t="s">
        <v>1535</v>
      </c>
      <c r="E212" s="54"/>
      <c r="F212" s="56" t="str">
        <f>A212</f>
        <v>g15</v>
      </c>
      <c r="G212" s="54" t="str">
        <f>B212&amp;C212</f>
        <v>岸本美敬</v>
      </c>
      <c r="H212" s="63" t="s">
        <v>1539</v>
      </c>
      <c r="I212" s="63" t="s">
        <v>1393</v>
      </c>
      <c r="J212" s="69">
        <v>1989</v>
      </c>
      <c r="K212" s="66">
        <f t="shared" si="23"/>
        <v>27</v>
      </c>
      <c r="L212" s="56" t="str">
        <f t="shared" si="20"/>
        <v>OK</v>
      </c>
      <c r="M212" s="76" t="s">
        <v>1475</v>
      </c>
    </row>
    <row r="213" spans="1:13" ht="13.5">
      <c r="A213" s="54" t="s">
        <v>1608</v>
      </c>
      <c r="B213" s="55" t="s">
        <v>973</v>
      </c>
      <c r="C213" s="55" t="s">
        <v>1161</v>
      </c>
      <c r="D213" s="107" t="s">
        <v>1536</v>
      </c>
      <c r="E213" s="54"/>
      <c r="F213" s="56" t="str">
        <f t="shared" si="21"/>
        <v>g16</v>
      </c>
      <c r="G213" s="54" t="str">
        <f t="shared" si="22"/>
        <v>北野照幸</v>
      </c>
      <c r="H213" s="63" t="s">
        <v>1539</v>
      </c>
      <c r="I213" s="63" t="s">
        <v>1393</v>
      </c>
      <c r="J213" s="69">
        <v>1984</v>
      </c>
      <c r="K213" s="66">
        <f t="shared" si="23"/>
        <v>32</v>
      </c>
      <c r="L213" s="56" t="str">
        <f t="shared" si="20"/>
        <v>OK</v>
      </c>
      <c r="M213" s="71" t="str">
        <f>M207</f>
        <v>草津市</v>
      </c>
    </row>
    <row r="214" spans="1:13" ht="13.5">
      <c r="A214" s="54" t="s">
        <v>1609</v>
      </c>
      <c r="B214" s="55" t="s">
        <v>1162</v>
      </c>
      <c r="C214" s="55" t="s">
        <v>1163</v>
      </c>
      <c r="D214" s="107" t="s">
        <v>1533</v>
      </c>
      <c r="E214" s="54"/>
      <c r="F214" s="56" t="str">
        <f t="shared" si="21"/>
        <v>g17</v>
      </c>
      <c r="G214" s="54" t="str">
        <f t="shared" si="22"/>
        <v>北村　健</v>
      </c>
      <c r="H214" s="63" t="s">
        <v>1539</v>
      </c>
      <c r="I214" s="63" t="s">
        <v>1393</v>
      </c>
      <c r="J214" s="69">
        <v>1987</v>
      </c>
      <c r="K214" s="66">
        <f t="shared" si="23"/>
        <v>29</v>
      </c>
      <c r="L214" s="56" t="str">
        <f t="shared" si="20"/>
        <v>OK</v>
      </c>
      <c r="M214" s="92" t="s">
        <v>1444</v>
      </c>
    </row>
    <row r="215" spans="1:13" ht="13.5">
      <c r="A215" s="54" t="s">
        <v>1610</v>
      </c>
      <c r="B215" s="55" t="s">
        <v>1647</v>
      </c>
      <c r="C215" s="55" t="s">
        <v>1648</v>
      </c>
      <c r="D215" s="107" t="s">
        <v>219</v>
      </c>
      <c r="E215" s="54"/>
      <c r="F215" s="56" t="str">
        <f t="shared" si="21"/>
        <v>g18</v>
      </c>
      <c r="G215" s="54" t="str">
        <f t="shared" si="22"/>
        <v>倉本亮太</v>
      </c>
      <c r="H215" s="63" t="s">
        <v>1539</v>
      </c>
      <c r="I215" s="63" t="s">
        <v>1393</v>
      </c>
      <c r="J215" s="69">
        <v>1989</v>
      </c>
      <c r="K215" s="66">
        <f t="shared" si="23"/>
        <v>27</v>
      </c>
      <c r="L215" s="56" t="str">
        <f t="shared" si="20"/>
        <v>OK</v>
      </c>
      <c r="M215" s="92" t="s">
        <v>825</v>
      </c>
    </row>
    <row r="216" spans="1:13" ht="13.5">
      <c r="A216" s="54" t="s">
        <v>1611</v>
      </c>
      <c r="B216" s="38" t="s">
        <v>1482</v>
      </c>
      <c r="C216" s="55" t="s">
        <v>1483</v>
      </c>
      <c r="D216" s="107" t="s">
        <v>1533</v>
      </c>
      <c r="E216" s="54"/>
      <c r="F216" s="56" t="str">
        <f t="shared" si="21"/>
        <v>g19</v>
      </c>
      <c r="G216" s="54" t="str">
        <f>B216&amp;C216</f>
        <v>河内滋人</v>
      </c>
      <c r="H216" s="63" t="s">
        <v>1539</v>
      </c>
      <c r="I216" s="63" t="s">
        <v>1393</v>
      </c>
      <c r="J216" s="69">
        <v>1986</v>
      </c>
      <c r="K216" s="66">
        <f t="shared" si="23"/>
        <v>30</v>
      </c>
      <c r="L216" s="56" t="str">
        <f t="shared" si="20"/>
        <v>OK</v>
      </c>
      <c r="M216" s="71" t="s">
        <v>1474</v>
      </c>
    </row>
    <row r="217" spans="1:13" ht="13.5">
      <c r="A217" s="54" t="s">
        <v>1612</v>
      </c>
      <c r="B217" s="55" t="s">
        <v>983</v>
      </c>
      <c r="C217" s="55" t="s">
        <v>1164</v>
      </c>
      <c r="D217" s="107" t="s">
        <v>1533</v>
      </c>
      <c r="E217" s="54"/>
      <c r="F217" s="56" t="str">
        <f t="shared" si="21"/>
        <v>g20</v>
      </c>
      <c r="G217" s="54" t="str">
        <f t="shared" si="22"/>
        <v>坪田英樹</v>
      </c>
      <c r="H217" s="63" t="s">
        <v>1539</v>
      </c>
      <c r="I217" s="63" t="s">
        <v>1393</v>
      </c>
      <c r="J217" s="69">
        <v>1988</v>
      </c>
      <c r="K217" s="66">
        <f t="shared" si="23"/>
        <v>28</v>
      </c>
      <c r="L217" s="56" t="str">
        <f t="shared" si="20"/>
        <v>OK</v>
      </c>
      <c r="M217" s="71" t="str">
        <f>M206</f>
        <v>彦根市</v>
      </c>
    </row>
    <row r="218" spans="1:13" ht="13.5">
      <c r="A218" s="54" t="s">
        <v>1613</v>
      </c>
      <c r="B218" s="55" t="s">
        <v>1165</v>
      </c>
      <c r="C218" s="55" t="s">
        <v>1166</v>
      </c>
      <c r="D218" s="107" t="s">
        <v>1533</v>
      </c>
      <c r="E218" s="54"/>
      <c r="F218" s="56" t="str">
        <f t="shared" si="21"/>
        <v>g21</v>
      </c>
      <c r="G218" s="54" t="str">
        <f t="shared" si="22"/>
        <v>鶴田大地</v>
      </c>
      <c r="H218" s="63" t="s">
        <v>1539</v>
      </c>
      <c r="I218" s="63" t="s">
        <v>1393</v>
      </c>
      <c r="J218" s="69">
        <v>1992</v>
      </c>
      <c r="K218" s="66">
        <f t="shared" si="23"/>
        <v>24</v>
      </c>
      <c r="L218" s="56" t="str">
        <f t="shared" si="20"/>
        <v>OK</v>
      </c>
      <c r="M218" s="76" t="s">
        <v>1475</v>
      </c>
    </row>
    <row r="219" spans="1:13" ht="13.5">
      <c r="A219" s="54" t="s">
        <v>1614</v>
      </c>
      <c r="B219" s="55" t="s">
        <v>1615</v>
      </c>
      <c r="C219" s="55" t="s">
        <v>1616</v>
      </c>
      <c r="D219" s="107" t="s">
        <v>220</v>
      </c>
      <c r="E219" s="54"/>
      <c r="F219" s="56" t="str">
        <f t="shared" si="21"/>
        <v>g22</v>
      </c>
      <c r="G219" s="54" t="str">
        <f t="shared" si="22"/>
        <v>遠池建介</v>
      </c>
      <c r="H219" s="63" t="s">
        <v>1539</v>
      </c>
      <c r="I219" s="63" t="s">
        <v>1393</v>
      </c>
      <c r="J219" s="69">
        <v>1982</v>
      </c>
      <c r="K219" s="66">
        <f t="shared" si="23"/>
        <v>34</v>
      </c>
      <c r="L219" s="56" t="str">
        <f t="shared" si="20"/>
        <v>OK</v>
      </c>
      <c r="M219" s="116" t="s">
        <v>1417</v>
      </c>
    </row>
    <row r="220" spans="1:13" ht="13.5">
      <c r="A220" s="54" t="s">
        <v>1617</v>
      </c>
      <c r="B220" s="55" t="s">
        <v>1167</v>
      </c>
      <c r="C220" s="55" t="s">
        <v>1168</v>
      </c>
      <c r="D220" s="107" t="s">
        <v>221</v>
      </c>
      <c r="E220" s="54"/>
      <c r="F220" s="56" t="str">
        <f t="shared" si="21"/>
        <v>g23</v>
      </c>
      <c r="G220" s="54" t="str">
        <f t="shared" si="22"/>
        <v>中澤拓馬</v>
      </c>
      <c r="H220" s="63" t="s">
        <v>1539</v>
      </c>
      <c r="I220" s="63" t="s">
        <v>1393</v>
      </c>
      <c r="J220" s="69">
        <v>1986</v>
      </c>
      <c r="K220" s="66">
        <f t="shared" si="23"/>
        <v>30</v>
      </c>
      <c r="L220" s="56" t="str">
        <f t="shared" si="20"/>
        <v>OK</v>
      </c>
      <c r="M220" s="71" t="s">
        <v>1444</v>
      </c>
    </row>
    <row r="221" spans="1:13" ht="13.5">
      <c r="A221" s="54" t="s">
        <v>1618</v>
      </c>
      <c r="B221" s="55" t="s">
        <v>1428</v>
      </c>
      <c r="C221" s="55" t="s">
        <v>826</v>
      </c>
      <c r="D221" s="107" t="s">
        <v>1535</v>
      </c>
      <c r="E221" s="54"/>
      <c r="F221" s="56" t="str">
        <f t="shared" si="21"/>
        <v>g24</v>
      </c>
      <c r="G221" s="54" t="str">
        <f t="shared" si="22"/>
        <v>中田富憲</v>
      </c>
      <c r="H221" s="63" t="s">
        <v>1539</v>
      </c>
      <c r="I221" s="63" t="s">
        <v>1393</v>
      </c>
      <c r="J221" s="69">
        <v>1960</v>
      </c>
      <c r="K221" s="66">
        <f t="shared" si="23"/>
        <v>56</v>
      </c>
      <c r="L221" s="56" t="str">
        <f t="shared" si="20"/>
        <v>OK</v>
      </c>
      <c r="M221" s="71" t="s">
        <v>1411</v>
      </c>
    </row>
    <row r="222" spans="1:13" ht="13.5" customHeight="1">
      <c r="A222" s="54" t="s">
        <v>1619</v>
      </c>
      <c r="B222" s="54" t="s">
        <v>827</v>
      </c>
      <c r="C222" s="54" t="s">
        <v>828</v>
      </c>
      <c r="D222" s="107" t="s">
        <v>1494</v>
      </c>
      <c r="F222" s="56" t="str">
        <f t="shared" si="21"/>
        <v>g25</v>
      </c>
      <c r="G222" s="54" t="str">
        <f>B222&amp;C222</f>
        <v>西原達也</v>
      </c>
      <c r="H222" s="63" t="s">
        <v>1539</v>
      </c>
      <c r="I222" s="63" t="s">
        <v>1393</v>
      </c>
      <c r="J222" s="69">
        <v>1978</v>
      </c>
      <c r="K222" s="66">
        <f t="shared" si="23"/>
        <v>38</v>
      </c>
      <c r="L222" s="56" t="str">
        <f t="shared" si="20"/>
        <v>OK</v>
      </c>
      <c r="M222" s="54" t="s">
        <v>829</v>
      </c>
    </row>
    <row r="223" spans="1:13" ht="13.5">
      <c r="A223" s="54" t="s">
        <v>1620</v>
      </c>
      <c r="B223" s="38" t="s">
        <v>1476</v>
      </c>
      <c r="C223" s="55" t="s">
        <v>1477</v>
      </c>
      <c r="D223" s="107" t="s">
        <v>222</v>
      </c>
      <c r="E223" s="54"/>
      <c r="F223" s="56" t="str">
        <f t="shared" si="21"/>
        <v>g26</v>
      </c>
      <c r="G223" s="54" t="str">
        <f>B223&amp;C223</f>
        <v>長谷川俊二</v>
      </c>
      <c r="H223" s="63" t="s">
        <v>1539</v>
      </c>
      <c r="I223" s="63" t="s">
        <v>1393</v>
      </c>
      <c r="J223" s="69">
        <v>1976</v>
      </c>
      <c r="K223" s="66">
        <f t="shared" si="23"/>
        <v>40</v>
      </c>
      <c r="L223" s="56" t="str">
        <f t="shared" si="20"/>
        <v>OK</v>
      </c>
      <c r="M223" s="73" t="s">
        <v>1402</v>
      </c>
    </row>
    <row r="224" spans="1:13" ht="13.5">
      <c r="A224" s="54" t="s">
        <v>1621</v>
      </c>
      <c r="B224" s="55" t="s">
        <v>1169</v>
      </c>
      <c r="C224" s="55" t="s">
        <v>1170</v>
      </c>
      <c r="D224" s="107" t="s">
        <v>223</v>
      </c>
      <c r="E224" s="54"/>
      <c r="F224" s="56" t="str">
        <f t="shared" si="21"/>
        <v>g27</v>
      </c>
      <c r="G224" s="54" t="str">
        <f t="shared" si="22"/>
        <v>羽月　秀</v>
      </c>
      <c r="H224" s="63" t="s">
        <v>1539</v>
      </c>
      <c r="I224" s="63" t="s">
        <v>1393</v>
      </c>
      <c r="J224" s="69">
        <v>1987</v>
      </c>
      <c r="K224" s="66">
        <f t="shared" si="23"/>
        <v>29</v>
      </c>
      <c r="L224" s="56" t="str">
        <f t="shared" si="20"/>
        <v>OK</v>
      </c>
      <c r="M224" s="76" t="s">
        <v>1475</v>
      </c>
    </row>
    <row r="225" spans="1:13" ht="13.5">
      <c r="A225" s="54" t="s">
        <v>1622</v>
      </c>
      <c r="B225" s="38" t="s">
        <v>1391</v>
      </c>
      <c r="C225" s="55" t="s">
        <v>1491</v>
      </c>
      <c r="D225" s="107" t="s">
        <v>1494</v>
      </c>
      <c r="F225" s="56" t="str">
        <f t="shared" si="21"/>
        <v>g28</v>
      </c>
      <c r="G225" s="54" t="str">
        <f>B225&amp;C225</f>
        <v>浜田　豊</v>
      </c>
      <c r="H225" s="63" t="s">
        <v>1539</v>
      </c>
      <c r="I225" s="63" t="s">
        <v>1393</v>
      </c>
      <c r="J225" s="69">
        <v>1985</v>
      </c>
      <c r="K225" s="66">
        <f t="shared" si="23"/>
        <v>31</v>
      </c>
      <c r="L225" s="56" t="str">
        <f t="shared" si="20"/>
        <v>OK</v>
      </c>
      <c r="M225" s="71" t="str">
        <f>M205</f>
        <v>近江八幡市</v>
      </c>
    </row>
    <row r="226" spans="1:13" ht="13.5">
      <c r="A226" s="54" t="s">
        <v>1623</v>
      </c>
      <c r="B226" s="55" t="s">
        <v>1171</v>
      </c>
      <c r="C226" s="55" t="s">
        <v>1172</v>
      </c>
      <c r="D226" s="107" t="s">
        <v>1533</v>
      </c>
      <c r="E226" s="54"/>
      <c r="F226" s="56" t="str">
        <f t="shared" si="21"/>
        <v>g29</v>
      </c>
      <c r="G226" s="54" t="str">
        <f t="shared" si="22"/>
        <v>林　和生</v>
      </c>
      <c r="H226" s="63" t="s">
        <v>1539</v>
      </c>
      <c r="I226" s="63" t="s">
        <v>1393</v>
      </c>
      <c r="J226" s="69">
        <v>1986</v>
      </c>
      <c r="K226" s="66">
        <f t="shared" si="23"/>
        <v>30</v>
      </c>
      <c r="L226" s="56" t="str">
        <f t="shared" si="20"/>
        <v>OK</v>
      </c>
      <c r="M226" s="71" t="s">
        <v>1417</v>
      </c>
    </row>
    <row r="227" spans="1:13" ht="13.5">
      <c r="A227" s="54" t="s">
        <v>1624</v>
      </c>
      <c r="B227" s="55" t="s">
        <v>1171</v>
      </c>
      <c r="C227" s="55" t="s">
        <v>1715</v>
      </c>
      <c r="D227" s="107" t="s">
        <v>1535</v>
      </c>
      <c r="E227" s="54"/>
      <c r="F227" s="56" t="str">
        <f>A227</f>
        <v>g30</v>
      </c>
      <c r="G227" s="54" t="str">
        <f>B227&amp;C227</f>
        <v>林　貴大</v>
      </c>
      <c r="H227" s="63" t="s">
        <v>1539</v>
      </c>
      <c r="I227" s="63" t="s">
        <v>1393</v>
      </c>
      <c r="J227" s="69">
        <v>1986</v>
      </c>
      <c r="K227" s="66">
        <f t="shared" si="23"/>
        <v>30</v>
      </c>
      <c r="L227" s="56" t="str">
        <f t="shared" si="20"/>
        <v>OK</v>
      </c>
      <c r="M227" s="71" t="s">
        <v>1474</v>
      </c>
    </row>
    <row r="228" spans="1:13" ht="13.5">
      <c r="A228" s="54" t="s">
        <v>1625</v>
      </c>
      <c r="B228" s="55" t="s">
        <v>1173</v>
      </c>
      <c r="C228" s="55" t="s">
        <v>1174</v>
      </c>
      <c r="D228" s="107" t="s">
        <v>1533</v>
      </c>
      <c r="E228" s="54"/>
      <c r="F228" s="56" t="str">
        <f t="shared" si="21"/>
        <v>g31</v>
      </c>
      <c r="G228" s="54" t="str">
        <f t="shared" si="22"/>
        <v>飛鷹強志</v>
      </c>
      <c r="H228" s="63" t="s">
        <v>1539</v>
      </c>
      <c r="I228" s="63" t="s">
        <v>1393</v>
      </c>
      <c r="J228" s="69">
        <v>1987</v>
      </c>
      <c r="K228" s="66">
        <f t="shared" si="23"/>
        <v>29</v>
      </c>
      <c r="L228" s="56" t="str">
        <f t="shared" si="20"/>
        <v>OK</v>
      </c>
      <c r="M228" s="71" t="s">
        <v>1417</v>
      </c>
    </row>
    <row r="229" spans="1:13" ht="13.5" customHeight="1">
      <c r="A229" s="54" t="s">
        <v>1626</v>
      </c>
      <c r="B229" s="54" t="s">
        <v>830</v>
      </c>
      <c r="C229" s="54" t="s">
        <v>831</v>
      </c>
      <c r="D229" s="107" t="s">
        <v>224</v>
      </c>
      <c r="F229" s="56" t="str">
        <f t="shared" si="21"/>
        <v>g32</v>
      </c>
      <c r="G229" s="54" t="str">
        <f t="shared" si="22"/>
        <v>藤井正和</v>
      </c>
      <c r="H229" s="63" t="s">
        <v>1539</v>
      </c>
      <c r="I229" s="63" t="s">
        <v>1393</v>
      </c>
      <c r="J229" s="110">
        <v>1975</v>
      </c>
      <c r="K229" s="66">
        <f t="shared" si="23"/>
        <v>41</v>
      </c>
      <c r="L229" s="56" t="str">
        <f t="shared" si="20"/>
        <v>OK</v>
      </c>
      <c r="M229" s="54" t="s">
        <v>1402</v>
      </c>
    </row>
    <row r="230" spans="1:13" ht="13.5" customHeight="1">
      <c r="A230" s="54" t="s">
        <v>1627</v>
      </c>
      <c r="B230" s="54" t="s">
        <v>832</v>
      </c>
      <c r="C230" s="54" t="s">
        <v>833</v>
      </c>
      <c r="D230" s="107" t="s">
        <v>225</v>
      </c>
      <c r="F230" s="56" t="str">
        <f t="shared" si="21"/>
        <v>g33</v>
      </c>
      <c r="G230" s="54" t="str">
        <f t="shared" si="22"/>
        <v>堀場俊宏</v>
      </c>
      <c r="H230" s="63" t="s">
        <v>1539</v>
      </c>
      <c r="I230" s="63" t="s">
        <v>1393</v>
      </c>
      <c r="J230" s="110">
        <v>1986</v>
      </c>
      <c r="K230" s="66">
        <f t="shared" si="23"/>
        <v>30</v>
      </c>
      <c r="L230" s="56" t="str">
        <f t="shared" si="20"/>
        <v>OK</v>
      </c>
      <c r="M230" s="54" t="s">
        <v>1418</v>
      </c>
    </row>
    <row r="231" spans="1:13" ht="13.5" customHeight="1">
      <c r="A231" s="54" t="s">
        <v>1628</v>
      </c>
      <c r="B231" s="54" t="s">
        <v>834</v>
      </c>
      <c r="C231" s="54" t="s">
        <v>835</v>
      </c>
      <c r="D231" s="107" t="s">
        <v>226</v>
      </c>
      <c r="F231" s="56" t="str">
        <f t="shared" si="21"/>
        <v>g34</v>
      </c>
      <c r="G231" s="54" t="str">
        <f t="shared" si="22"/>
        <v>鈎　優介</v>
      </c>
      <c r="H231" s="63" t="s">
        <v>1539</v>
      </c>
      <c r="I231" s="63" t="s">
        <v>1393</v>
      </c>
      <c r="J231" s="110">
        <v>1988</v>
      </c>
      <c r="K231" s="66">
        <f t="shared" si="23"/>
        <v>28</v>
      </c>
      <c r="L231" s="56" t="str">
        <f t="shared" si="20"/>
        <v>OK</v>
      </c>
      <c r="M231" s="54" t="s">
        <v>1418</v>
      </c>
    </row>
    <row r="232" spans="1:13" ht="13.5" customHeight="1">
      <c r="A232" s="54" t="s">
        <v>1629</v>
      </c>
      <c r="B232" s="54" t="s">
        <v>1716</v>
      </c>
      <c r="C232" s="54" t="s">
        <v>1717</v>
      </c>
      <c r="D232" s="107" t="s">
        <v>227</v>
      </c>
      <c r="F232" s="56" t="str">
        <f>A232</f>
        <v>g35</v>
      </c>
      <c r="G232" s="54" t="str">
        <f t="shared" si="22"/>
        <v>松岡 準</v>
      </c>
      <c r="H232" s="63" t="s">
        <v>1539</v>
      </c>
      <c r="I232" s="63" t="s">
        <v>1393</v>
      </c>
      <c r="J232" s="110">
        <v>1994</v>
      </c>
      <c r="K232" s="66">
        <f t="shared" si="23"/>
        <v>22</v>
      </c>
      <c r="L232" s="56" t="str">
        <f t="shared" si="20"/>
        <v>OK</v>
      </c>
      <c r="M232" s="54" t="s">
        <v>1718</v>
      </c>
    </row>
    <row r="233" spans="1:13" ht="13.5" customHeight="1">
      <c r="A233" s="54" t="s">
        <v>1630</v>
      </c>
      <c r="B233" s="54" t="s">
        <v>1719</v>
      </c>
      <c r="C233" s="54" t="s">
        <v>1720</v>
      </c>
      <c r="D233" s="107" t="s">
        <v>1535</v>
      </c>
      <c r="F233" s="56" t="str">
        <f>A233</f>
        <v>g36</v>
      </c>
      <c r="G233" s="54" t="str">
        <f t="shared" si="22"/>
        <v>宮本悠佑</v>
      </c>
      <c r="H233" s="63" t="s">
        <v>1539</v>
      </c>
      <c r="I233" s="63" t="s">
        <v>1393</v>
      </c>
      <c r="J233" s="110">
        <v>1994</v>
      </c>
      <c r="K233" s="66">
        <f t="shared" si="23"/>
        <v>22</v>
      </c>
      <c r="L233" s="56" t="str">
        <f t="shared" si="20"/>
        <v>OK</v>
      </c>
      <c r="M233" s="54" t="s">
        <v>1416</v>
      </c>
    </row>
    <row r="234" spans="1:13" ht="13.5" customHeight="1">
      <c r="A234" s="54" t="s">
        <v>1631</v>
      </c>
      <c r="B234" s="54" t="s">
        <v>1350</v>
      </c>
      <c r="C234" s="54" t="s">
        <v>1721</v>
      </c>
      <c r="D234" s="107" t="s">
        <v>228</v>
      </c>
      <c r="F234" s="56" t="str">
        <f>A234</f>
        <v>g37</v>
      </c>
      <c r="G234" s="54" t="str">
        <f t="shared" si="22"/>
        <v>村上 卓</v>
      </c>
      <c r="H234" s="63" t="s">
        <v>1539</v>
      </c>
      <c r="I234" s="63" t="s">
        <v>1393</v>
      </c>
      <c r="J234" s="110">
        <v>1977</v>
      </c>
      <c r="K234" s="66">
        <f t="shared" si="23"/>
        <v>39</v>
      </c>
      <c r="L234" s="56" t="str">
        <f t="shared" si="20"/>
        <v>OK</v>
      </c>
      <c r="M234" s="54" t="s">
        <v>1418</v>
      </c>
    </row>
    <row r="235" spans="1:13" ht="13.5">
      <c r="A235" s="54" t="s">
        <v>1632</v>
      </c>
      <c r="B235" s="55" t="s">
        <v>1042</v>
      </c>
      <c r="C235" s="55" t="s">
        <v>1175</v>
      </c>
      <c r="D235" s="107" t="s">
        <v>229</v>
      </c>
      <c r="E235" s="54"/>
      <c r="F235" s="56" t="str">
        <f t="shared" si="21"/>
        <v>g38</v>
      </c>
      <c r="G235" s="54" t="str">
        <f t="shared" si="22"/>
        <v>山崎俊輔</v>
      </c>
      <c r="H235" s="63" t="s">
        <v>1539</v>
      </c>
      <c r="I235" s="63" t="s">
        <v>1393</v>
      </c>
      <c r="J235" s="69">
        <v>1982</v>
      </c>
      <c r="K235" s="66">
        <f t="shared" si="23"/>
        <v>34</v>
      </c>
      <c r="L235" s="56" t="str">
        <f t="shared" si="20"/>
        <v>OK</v>
      </c>
      <c r="M235" s="71" t="s">
        <v>1438</v>
      </c>
    </row>
    <row r="236" spans="1:13" ht="13.5">
      <c r="A236" s="55" t="s">
        <v>1633</v>
      </c>
      <c r="B236" s="55" t="s">
        <v>230</v>
      </c>
      <c r="C236" s="55" t="s">
        <v>231</v>
      </c>
      <c r="D236" s="107" t="s">
        <v>1494</v>
      </c>
      <c r="E236" s="54"/>
      <c r="F236" s="56" t="str">
        <f>A236</f>
        <v>g39</v>
      </c>
      <c r="G236" s="54" t="str">
        <f>B236&amp;C236</f>
        <v>久保侑暉</v>
      </c>
      <c r="H236" s="63" t="s">
        <v>1539</v>
      </c>
      <c r="I236" s="63" t="s">
        <v>1393</v>
      </c>
      <c r="J236" s="69">
        <v>1993</v>
      </c>
      <c r="K236" s="66">
        <f t="shared" si="23"/>
        <v>23</v>
      </c>
      <c r="L236" s="56" t="str">
        <f>IF(G236="","",IF(COUNTIF($G$1:$G$36,G236)&gt;1,"2重登録","OK"))</f>
        <v>OK</v>
      </c>
      <c r="M236" s="71" t="s">
        <v>1444</v>
      </c>
    </row>
    <row r="237" spans="1:13" ht="13.5">
      <c r="A237" s="54" t="s">
        <v>1634</v>
      </c>
      <c r="B237" s="55" t="s">
        <v>836</v>
      </c>
      <c r="C237" s="55" t="s">
        <v>837</v>
      </c>
      <c r="D237" s="107" t="s">
        <v>1494</v>
      </c>
      <c r="E237" s="54"/>
      <c r="F237" s="56" t="str">
        <f t="shared" si="21"/>
        <v>g40</v>
      </c>
      <c r="G237" s="54" t="str">
        <f t="shared" si="22"/>
        <v>渡辺裕士</v>
      </c>
      <c r="H237" s="63" t="s">
        <v>1539</v>
      </c>
      <c r="I237" s="63" t="s">
        <v>1315</v>
      </c>
      <c r="J237" s="69">
        <v>1986</v>
      </c>
      <c r="K237" s="66">
        <f t="shared" si="23"/>
        <v>30</v>
      </c>
      <c r="L237" s="56" t="str">
        <f t="shared" si="20"/>
        <v>OK</v>
      </c>
      <c r="M237" s="71" t="s">
        <v>1438</v>
      </c>
    </row>
    <row r="238" spans="1:13" ht="13.5">
      <c r="A238" s="60" t="s">
        <v>1635</v>
      </c>
      <c r="B238" s="60" t="s">
        <v>1484</v>
      </c>
      <c r="C238" s="60" t="s">
        <v>941</v>
      </c>
      <c r="D238" s="107" t="s">
        <v>1494</v>
      </c>
      <c r="F238" s="56" t="str">
        <f t="shared" si="21"/>
        <v>g41</v>
      </c>
      <c r="G238" s="54" t="str">
        <f t="shared" si="22"/>
        <v>遠藤直子</v>
      </c>
      <c r="H238" s="63" t="s">
        <v>1539</v>
      </c>
      <c r="I238" s="134" t="s">
        <v>1316</v>
      </c>
      <c r="J238" s="69">
        <v>1992</v>
      </c>
      <c r="K238" s="66">
        <f t="shared" si="23"/>
        <v>24</v>
      </c>
      <c r="L238" s="56" t="str">
        <f t="shared" si="20"/>
        <v>OK</v>
      </c>
      <c r="M238" s="71" t="s">
        <v>1411</v>
      </c>
    </row>
    <row r="239" spans="1:13" ht="13.5" customHeight="1">
      <c r="A239" s="60" t="s">
        <v>1636</v>
      </c>
      <c r="B239" s="60" t="s">
        <v>838</v>
      </c>
      <c r="C239" s="60" t="s">
        <v>1382</v>
      </c>
      <c r="D239" s="107" t="s">
        <v>1494</v>
      </c>
      <c r="F239" s="56" t="str">
        <f t="shared" si="21"/>
        <v>g42</v>
      </c>
      <c r="G239" s="54" t="str">
        <f t="shared" si="22"/>
        <v>出口和代</v>
      </c>
      <c r="H239" s="63" t="s">
        <v>1539</v>
      </c>
      <c r="I239" s="134" t="s">
        <v>1316</v>
      </c>
      <c r="J239" s="110">
        <v>1987</v>
      </c>
      <c r="K239" s="66">
        <f t="shared" si="23"/>
        <v>29</v>
      </c>
      <c r="L239" s="56" t="str">
        <f t="shared" si="20"/>
        <v>OK</v>
      </c>
      <c r="M239" s="135" t="s">
        <v>1436</v>
      </c>
    </row>
    <row r="240" spans="1:13" ht="13.5" customHeight="1">
      <c r="A240" s="60" t="s">
        <v>1637</v>
      </c>
      <c r="B240" s="60" t="s">
        <v>1652</v>
      </c>
      <c r="C240" s="60" t="s">
        <v>1724</v>
      </c>
      <c r="D240" s="107" t="s">
        <v>232</v>
      </c>
      <c r="F240" s="56" t="str">
        <f>A240</f>
        <v>g43</v>
      </c>
      <c r="G240" s="54" t="str">
        <f>B240&amp;C240</f>
        <v>佐合 恵</v>
      </c>
      <c r="H240" s="63" t="s">
        <v>1539</v>
      </c>
      <c r="I240" s="134" t="s">
        <v>1316</v>
      </c>
      <c r="J240" s="110">
        <v>1989</v>
      </c>
      <c r="K240" s="66">
        <f t="shared" si="23"/>
        <v>27</v>
      </c>
      <c r="L240" s="56" t="str">
        <f t="shared" si="20"/>
        <v>OK</v>
      </c>
      <c r="M240" s="165" t="s">
        <v>1651</v>
      </c>
    </row>
    <row r="241" spans="1:13" ht="13.5" customHeight="1">
      <c r="A241" s="60" t="s">
        <v>1638</v>
      </c>
      <c r="B241" s="60" t="s">
        <v>1649</v>
      </c>
      <c r="C241" s="60" t="s">
        <v>895</v>
      </c>
      <c r="D241" s="107" t="s">
        <v>1494</v>
      </c>
      <c r="F241" s="56" t="str">
        <f>A241</f>
        <v>g44</v>
      </c>
      <c r="G241" s="54" t="str">
        <f>B241&amp;C241</f>
        <v>佐々木恵子</v>
      </c>
      <c r="H241" s="63" t="s">
        <v>1539</v>
      </c>
      <c r="I241" s="134" t="s">
        <v>1316</v>
      </c>
      <c r="J241" s="110">
        <v>1967</v>
      </c>
      <c r="K241" s="66">
        <f t="shared" si="23"/>
        <v>49</v>
      </c>
      <c r="L241" s="56" t="str">
        <f t="shared" si="20"/>
        <v>OK</v>
      </c>
      <c r="M241" s="135" t="s">
        <v>1438</v>
      </c>
    </row>
    <row r="242" spans="1:14" ht="13.5">
      <c r="A242" s="60" t="s">
        <v>1639</v>
      </c>
      <c r="B242" s="111" t="s">
        <v>1485</v>
      </c>
      <c r="C242" s="112" t="s">
        <v>1486</v>
      </c>
      <c r="D242" s="107" t="s">
        <v>233</v>
      </c>
      <c r="F242" s="56" t="str">
        <f t="shared" si="21"/>
        <v>g45</v>
      </c>
      <c r="G242" s="54" t="str">
        <f t="shared" si="22"/>
        <v>深尾純子</v>
      </c>
      <c r="H242" s="63" t="s">
        <v>1539</v>
      </c>
      <c r="I242" s="134" t="s">
        <v>1316</v>
      </c>
      <c r="J242" s="69">
        <v>1982</v>
      </c>
      <c r="K242" s="66">
        <f t="shared" si="23"/>
        <v>34</v>
      </c>
      <c r="L242" s="56" t="str">
        <f t="shared" si="20"/>
        <v>OK</v>
      </c>
      <c r="M242" s="73" t="s">
        <v>1402</v>
      </c>
      <c r="N242" s="147"/>
    </row>
    <row r="243" spans="1:14" ht="13.5">
      <c r="A243" s="60" t="s">
        <v>1640</v>
      </c>
      <c r="B243" s="111" t="s">
        <v>1389</v>
      </c>
      <c r="C243" s="60" t="s">
        <v>1390</v>
      </c>
      <c r="D243" s="107" t="s">
        <v>1535</v>
      </c>
      <c r="F243" s="56" t="str">
        <f t="shared" si="21"/>
        <v>g46</v>
      </c>
      <c r="G243" s="54" t="str">
        <f t="shared" si="22"/>
        <v>福島麻公</v>
      </c>
      <c r="H243" s="63" t="s">
        <v>1539</v>
      </c>
      <c r="I243" s="134" t="s">
        <v>1316</v>
      </c>
      <c r="J243" s="69">
        <v>1989</v>
      </c>
      <c r="K243" s="66">
        <f t="shared" si="23"/>
        <v>27</v>
      </c>
      <c r="L243" s="56" t="str">
        <f t="shared" si="20"/>
        <v>OK</v>
      </c>
      <c r="M243" s="73" t="s">
        <v>1402</v>
      </c>
      <c r="N243" s="147"/>
    </row>
    <row r="244" spans="1:14" ht="13.5">
      <c r="A244" s="60" t="s">
        <v>1641</v>
      </c>
      <c r="B244" s="60" t="s">
        <v>1176</v>
      </c>
      <c r="C244" s="60" t="s">
        <v>1177</v>
      </c>
      <c r="D244" s="107" t="s">
        <v>234</v>
      </c>
      <c r="F244" s="56" t="str">
        <f t="shared" si="21"/>
        <v>g47</v>
      </c>
      <c r="G244" s="54" t="str">
        <f t="shared" si="22"/>
        <v>三崎真依</v>
      </c>
      <c r="H244" s="63" t="s">
        <v>1539</v>
      </c>
      <c r="I244" s="134" t="s">
        <v>1316</v>
      </c>
      <c r="J244" s="69">
        <v>1991</v>
      </c>
      <c r="K244" s="66">
        <f t="shared" si="23"/>
        <v>25</v>
      </c>
      <c r="L244" s="56" t="str">
        <f t="shared" si="20"/>
        <v>OK</v>
      </c>
      <c r="M244" s="71" t="s">
        <v>1453</v>
      </c>
      <c r="N244" s="147"/>
    </row>
    <row r="245" spans="1:14" ht="13.5">
      <c r="A245" s="60" t="s">
        <v>1642</v>
      </c>
      <c r="B245" s="60" t="s">
        <v>1725</v>
      </c>
      <c r="C245" s="60" t="s">
        <v>1726</v>
      </c>
      <c r="D245" s="107" t="s">
        <v>214</v>
      </c>
      <c r="F245" s="56" t="str">
        <f>A245</f>
        <v>g48</v>
      </c>
      <c r="G245" s="54" t="str">
        <f>B245&amp;C245</f>
        <v>山下莉紗</v>
      </c>
      <c r="H245" s="63" t="s">
        <v>1539</v>
      </c>
      <c r="I245" s="134" t="s">
        <v>1316</v>
      </c>
      <c r="J245" s="69">
        <v>1994</v>
      </c>
      <c r="K245" s="66">
        <f t="shared" si="23"/>
        <v>22</v>
      </c>
      <c r="L245" s="56" t="str">
        <f t="shared" si="20"/>
        <v>OK</v>
      </c>
      <c r="M245" s="71" t="s">
        <v>829</v>
      </c>
      <c r="N245" s="147"/>
    </row>
    <row r="246" spans="1:14" ht="13.5">
      <c r="A246" s="60" t="s">
        <v>1643</v>
      </c>
      <c r="B246" s="111" t="s">
        <v>1354</v>
      </c>
      <c r="C246" s="113" t="s">
        <v>235</v>
      </c>
      <c r="D246" s="107" t="s">
        <v>236</v>
      </c>
      <c r="F246" s="56" t="str">
        <f t="shared" si="21"/>
        <v>g49</v>
      </c>
      <c r="G246" s="54" t="str">
        <f t="shared" si="22"/>
        <v>山本あづさ</v>
      </c>
      <c r="H246" s="63" t="s">
        <v>1539</v>
      </c>
      <c r="I246" s="134" t="s">
        <v>1316</v>
      </c>
      <c r="J246" s="69">
        <v>1981</v>
      </c>
      <c r="K246" s="66">
        <f t="shared" si="23"/>
        <v>35</v>
      </c>
      <c r="L246" s="56" t="str">
        <f t="shared" si="20"/>
        <v>OK</v>
      </c>
      <c r="M246" s="71" t="s">
        <v>1474</v>
      </c>
      <c r="N246" s="147"/>
    </row>
    <row r="247" spans="1:13" ht="13.5" customHeight="1">
      <c r="A247" s="60" t="s">
        <v>1644</v>
      </c>
      <c r="B247" s="60" t="s">
        <v>1354</v>
      </c>
      <c r="C247" s="60" t="s">
        <v>1468</v>
      </c>
      <c r="D247" s="107" t="s">
        <v>237</v>
      </c>
      <c r="F247" s="56" t="str">
        <f t="shared" si="21"/>
        <v>g50</v>
      </c>
      <c r="G247" s="54" t="str">
        <f t="shared" si="22"/>
        <v>山本順子</v>
      </c>
      <c r="H247" s="63" t="s">
        <v>1539</v>
      </c>
      <c r="I247" s="134" t="s">
        <v>1316</v>
      </c>
      <c r="J247" s="69">
        <v>1976</v>
      </c>
      <c r="K247" s="66">
        <f t="shared" si="23"/>
        <v>40</v>
      </c>
      <c r="L247" s="56" t="str">
        <f t="shared" si="20"/>
        <v>OK</v>
      </c>
      <c r="M247" s="71" t="s">
        <v>1436</v>
      </c>
    </row>
    <row r="248" spans="1:13" ht="13.5" customHeight="1">
      <c r="A248" s="54" t="s">
        <v>238</v>
      </c>
      <c r="B248" s="60" t="s">
        <v>1727</v>
      </c>
      <c r="C248" s="60" t="s">
        <v>1361</v>
      </c>
      <c r="D248" s="107" t="s">
        <v>1494</v>
      </c>
      <c r="F248" s="56" t="str">
        <f t="shared" si="21"/>
        <v>g51</v>
      </c>
      <c r="G248" s="54" t="str">
        <f t="shared" si="22"/>
        <v>梅森直美</v>
      </c>
      <c r="H248" s="63" t="s">
        <v>1539</v>
      </c>
      <c r="I248" s="134" t="s">
        <v>1508</v>
      </c>
      <c r="J248" s="69">
        <v>1977</v>
      </c>
      <c r="K248" s="66">
        <f t="shared" si="23"/>
        <v>39</v>
      </c>
      <c r="L248" s="56" t="str">
        <f>IF(G248="","",IF(COUNTIF($G$2:$G$61,G248)&gt;1,"2重登録","OK"))</f>
        <v>OK</v>
      </c>
      <c r="M248" s="54" t="s">
        <v>1718</v>
      </c>
    </row>
    <row r="249" spans="1:14" ht="13.5">
      <c r="A249" s="54" t="s">
        <v>1646</v>
      </c>
      <c r="B249" s="54" t="s">
        <v>1357</v>
      </c>
      <c r="C249" s="54" t="s">
        <v>1728</v>
      </c>
      <c r="D249" s="107" t="s">
        <v>1494</v>
      </c>
      <c r="E249" s="54"/>
      <c r="F249" s="56" t="str">
        <f t="shared" si="21"/>
        <v>g52</v>
      </c>
      <c r="G249" s="54" t="str">
        <f t="shared" si="22"/>
        <v>木村恵太</v>
      </c>
      <c r="H249" s="63" t="s">
        <v>1539</v>
      </c>
      <c r="I249" s="166" t="s">
        <v>1393</v>
      </c>
      <c r="J249" s="69">
        <v>1983</v>
      </c>
      <c r="K249" s="66">
        <f t="shared" si="23"/>
        <v>33</v>
      </c>
      <c r="L249" s="54" t="str">
        <f aca="true" t="shared" si="24" ref="L249:L269">IF(G249="","",IF(COUNTIF($G$1:$G$36,G249)&gt;1,"2重登録","OK"))</f>
        <v>OK</v>
      </c>
      <c r="M249" s="71" t="s">
        <v>1718</v>
      </c>
      <c r="N249" s="54"/>
    </row>
    <row r="250" spans="1:14" ht="13.5">
      <c r="A250" s="54" t="s">
        <v>1729</v>
      </c>
      <c r="B250" s="54" t="s">
        <v>1730</v>
      </c>
      <c r="C250" s="54" t="s">
        <v>1731</v>
      </c>
      <c r="D250" s="107" t="s">
        <v>239</v>
      </c>
      <c r="E250" s="54"/>
      <c r="F250" s="56" t="str">
        <f t="shared" si="21"/>
        <v>g53</v>
      </c>
      <c r="G250" s="54" t="str">
        <f t="shared" si="22"/>
        <v>中山幸典</v>
      </c>
      <c r="H250" s="63" t="s">
        <v>1539</v>
      </c>
      <c r="I250" s="166" t="s">
        <v>1393</v>
      </c>
      <c r="J250" s="69">
        <v>1979</v>
      </c>
      <c r="K250" s="66">
        <f t="shared" si="23"/>
        <v>37</v>
      </c>
      <c r="L250" s="54" t="str">
        <f t="shared" si="24"/>
        <v>OK</v>
      </c>
      <c r="M250" s="71" t="s">
        <v>1444</v>
      </c>
      <c r="N250" s="54"/>
    </row>
    <row r="251" spans="1:13" ht="13.5">
      <c r="A251" s="54" t="s">
        <v>240</v>
      </c>
      <c r="B251" s="54" t="s">
        <v>241</v>
      </c>
      <c r="C251" s="54" t="s">
        <v>242</v>
      </c>
      <c r="D251" s="107" t="s">
        <v>243</v>
      </c>
      <c r="E251" s="54"/>
      <c r="F251" s="56" t="str">
        <f t="shared" si="21"/>
        <v>g54</v>
      </c>
      <c r="G251" s="54" t="str">
        <f t="shared" si="22"/>
        <v>塩谷敦彦</v>
      </c>
      <c r="H251" s="63" t="s">
        <v>1539</v>
      </c>
      <c r="I251" s="166" t="s">
        <v>1393</v>
      </c>
      <c r="J251" s="69">
        <v>1969</v>
      </c>
      <c r="K251" s="66">
        <f t="shared" si="23"/>
        <v>47</v>
      </c>
      <c r="L251" s="54" t="str">
        <f t="shared" si="24"/>
        <v>OK</v>
      </c>
      <c r="M251" s="71" t="s">
        <v>1444</v>
      </c>
    </row>
    <row r="252" spans="1:13" ht="13.5">
      <c r="A252" s="54" t="s">
        <v>244</v>
      </c>
      <c r="B252" s="54" t="s">
        <v>1354</v>
      </c>
      <c r="C252" s="54" t="s">
        <v>245</v>
      </c>
      <c r="D252" s="107" t="s">
        <v>246</v>
      </c>
      <c r="E252" s="54"/>
      <c r="F252" s="56" t="str">
        <f t="shared" si="21"/>
        <v>g55</v>
      </c>
      <c r="G252" s="54" t="str">
        <f t="shared" si="22"/>
        <v>山本良人</v>
      </c>
      <c r="H252" s="63" t="s">
        <v>1539</v>
      </c>
      <c r="I252" s="166" t="s">
        <v>1393</v>
      </c>
      <c r="J252" s="69">
        <v>1978</v>
      </c>
      <c r="K252" s="66">
        <f t="shared" si="23"/>
        <v>38</v>
      </c>
      <c r="L252" s="54" t="str">
        <f t="shared" si="24"/>
        <v>OK</v>
      </c>
      <c r="M252" s="71" t="s">
        <v>1444</v>
      </c>
    </row>
    <row r="253" spans="1:13" ht="13.5">
      <c r="A253" s="60" t="s">
        <v>247</v>
      </c>
      <c r="B253" s="60" t="s">
        <v>939</v>
      </c>
      <c r="C253" s="60" t="s">
        <v>248</v>
      </c>
      <c r="D253" s="107" t="s">
        <v>1494</v>
      </c>
      <c r="E253" s="60"/>
      <c r="F253" s="56" t="str">
        <f t="shared" si="21"/>
        <v>g56</v>
      </c>
      <c r="G253" s="55" t="str">
        <f t="shared" si="22"/>
        <v>田中由子</v>
      </c>
      <c r="H253" s="63" t="s">
        <v>1539</v>
      </c>
      <c r="I253" s="134" t="s">
        <v>1397</v>
      </c>
      <c r="J253" s="69">
        <v>1965</v>
      </c>
      <c r="K253" s="66">
        <f t="shared" si="23"/>
        <v>51</v>
      </c>
      <c r="L253" s="55" t="str">
        <f t="shared" si="24"/>
        <v>OK</v>
      </c>
      <c r="M253" s="71" t="s">
        <v>1402</v>
      </c>
    </row>
    <row r="254" spans="1:13" ht="13.5">
      <c r="A254" s="60" t="s">
        <v>249</v>
      </c>
      <c r="B254" s="60" t="s">
        <v>250</v>
      </c>
      <c r="C254" s="60" t="s">
        <v>251</v>
      </c>
      <c r="D254" s="107" t="s">
        <v>1494</v>
      </c>
      <c r="E254" s="60"/>
      <c r="F254" s="56" t="str">
        <f t="shared" si="21"/>
        <v>g57</v>
      </c>
      <c r="G254" s="55" t="str">
        <f t="shared" si="22"/>
        <v>伊藤牧子</v>
      </c>
      <c r="H254" s="63" t="s">
        <v>1539</v>
      </c>
      <c r="I254" s="134" t="s">
        <v>1397</v>
      </c>
      <c r="J254" s="69">
        <v>1969</v>
      </c>
      <c r="K254" s="66">
        <f t="shared" si="23"/>
        <v>47</v>
      </c>
      <c r="L254" s="55" t="str">
        <f t="shared" si="24"/>
        <v>OK</v>
      </c>
      <c r="M254" s="71" t="s">
        <v>1402</v>
      </c>
    </row>
    <row r="255" spans="1:13" ht="13.5">
      <c r="A255" s="54" t="s">
        <v>252</v>
      </c>
      <c r="B255" s="54" t="s">
        <v>1354</v>
      </c>
      <c r="C255" s="54" t="s">
        <v>253</v>
      </c>
      <c r="D255" s="185" t="s">
        <v>254</v>
      </c>
      <c r="E255" s="54"/>
      <c r="F255" s="164" t="str">
        <f t="shared" si="21"/>
        <v>g58</v>
      </c>
      <c r="G255" s="54" t="str">
        <f t="shared" si="22"/>
        <v>山本悠介</v>
      </c>
      <c r="H255" s="166" t="s">
        <v>1539</v>
      </c>
      <c r="I255" s="166" t="s">
        <v>255</v>
      </c>
      <c r="J255" s="110">
        <v>1985</v>
      </c>
      <c r="K255" s="186">
        <f t="shared" si="23"/>
        <v>31</v>
      </c>
      <c r="L255" s="54" t="str">
        <f t="shared" si="24"/>
        <v>OK</v>
      </c>
      <c r="M255" s="116" t="s">
        <v>1411</v>
      </c>
    </row>
    <row r="256" spans="1:13" s="169" customFormat="1" ht="13.5">
      <c r="A256" s="60" t="s">
        <v>256</v>
      </c>
      <c r="B256" s="60" t="s">
        <v>853</v>
      </c>
      <c r="C256" s="60" t="s">
        <v>257</v>
      </c>
      <c r="D256" s="107" t="s">
        <v>1494</v>
      </c>
      <c r="E256" s="55"/>
      <c r="F256" s="56" t="str">
        <f t="shared" si="21"/>
        <v>g59</v>
      </c>
      <c r="G256" s="55" t="str">
        <f t="shared" si="22"/>
        <v>高田貴代美</v>
      </c>
      <c r="H256" s="63" t="s">
        <v>1539</v>
      </c>
      <c r="I256" s="63" t="s">
        <v>1397</v>
      </c>
      <c r="J256" s="69">
        <v>1964</v>
      </c>
      <c r="K256" s="66">
        <f t="shared" si="23"/>
        <v>52</v>
      </c>
      <c r="L256" s="55" t="str">
        <f t="shared" si="24"/>
        <v>OK</v>
      </c>
      <c r="M256" s="76" t="s">
        <v>1475</v>
      </c>
    </row>
    <row r="257" spans="1:13" ht="13.5">
      <c r="A257" s="54" t="s">
        <v>258</v>
      </c>
      <c r="B257" s="54" t="s">
        <v>259</v>
      </c>
      <c r="C257" s="54" t="s">
        <v>260</v>
      </c>
      <c r="D257" s="107" t="s">
        <v>261</v>
      </c>
      <c r="E257" s="55"/>
      <c r="F257" s="56" t="str">
        <f t="shared" si="21"/>
        <v>g60</v>
      </c>
      <c r="G257" s="55" t="str">
        <f t="shared" si="22"/>
        <v>武藤幸宏</v>
      </c>
      <c r="H257" s="63" t="s">
        <v>1539</v>
      </c>
      <c r="I257" s="63" t="s">
        <v>255</v>
      </c>
      <c r="J257" s="69">
        <v>1980</v>
      </c>
      <c r="K257" s="66">
        <f t="shared" si="23"/>
        <v>36</v>
      </c>
      <c r="L257" s="55" t="str">
        <f t="shared" si="24"/>
        <v>OK</v>
      </c>
      <c r="M257" s="71" t="s">
        <v>262</v>
      </c>
    </row>
    <row r="258" spans="1:13" ht="13.5">
      <c r="A258" s="54" t="s">
        <v>263</v>
      </c>
      <c r="B258" s="54" t="s">
        <v>264</v>
      </c>
      <c r="C258" s="54" t="s">
        <v>265</v>
      </c>
      <c r="D258" s="107" t="s">
        <v>266</v>
      </c>
      <c r="E258" s="55"/>
      <c r="F258" s="56" t="str">
        <f t="shared" si="21"/>
        <v>g61</v>
      </c>
      <c r="G258" s="55" t="str">
        <f t="shared" si="22"/>
        <v>小出周平</v>
      </c>
      <c r="H258" s="63" t="s">
        <v>1539</v>
      </c>
      <c r="I258" s="63" t="s">
        <v>255</v>
      </c>
      <c r="J258" s="69">
        <v>1987</v>
      </c>
      <c r="K258" s="66">
        <f t="shared" si="23"/>
        <v>29</v>
      </c>
      <c r="L258" s="55" t="str">
        <f t="shared" si="24"/>
        <v>OK</v>
      </c>
      <c r="M258" s="71" t="s">
        <v>1405</v>
      </c>
    </row>
    <row r="259" spans="1:13" ht="13.5">
      <c r="A259" s="54" t="s">
        <v>267</v>
      </c>
      <c r="B259" s="54" t="s">
        <v>268</v>
      </c>
      <c r="C259" s="54" t="s">
        <v>269</v>
      </c>
      <c r="D259" s="107" t="s">
        <v>214</v>
      </c>
      <c r="E259" s="55"/>
      <c r="F259" s="56" t="str">
        <f t="shared" si="21"/>
        <v>g62</v>
      </c>
      <c r="G259" s="55" t="str">
        <f t="shared" si="22"/>
        <v>中根啓伍</v>
      </c>
      <c r="H259" s="63" t="s">
        <v>1539</v>
      </c>
      <c r="I259" s="63" t="s">
        <v>255</v>
      </c>
      <c r="J259" s="69">
        <v>1993</v>
      </c>
      <c r="K259" s="66">
        <f t="shared" si="23"/>
        <v>23</v>
      </c>
      <c r="L259" s="55" t="str">
        <f t="shared" si="24"/>
        <v>OK</v>
      </c>
      <c r="M259" s="71" t="s">
        <v>1405</v>
      </c>
    </row>
    <row r="260" spans="1:13" s="169" customFormat="1" ht="13.5">
      <c r="A260" s="60" t="s">
        <v>270</v>
      </c>
      <c r="B260" s="60" t="s">
        <v>271</v>
      </c>
      <c r="C260" s="60" t="s">
        <v>272</v>
      </c>
      <c r="D260" s="107" t="s">
        <v>1535</v>
      </c>
      <c r="E260" s="55"/>
      <c r="F260" s="56" t="str">
        <f t="shared" si="21"/>
        <v>g63</v>
      </c>
      <c r="G260" s="55" t="str">
        <f t="shared" si="22"/>
        <v>森田千瑛</v>
      </c>
      <c r="H260" s="63" t="s">
        <v>1539</v>
      </c>
      <c r="I260" s="63" t="s">
        <v>1397</v>
      </c>
      <c r="J260" s="69">
        <v>1987</v>
      </c>
      <c r="K260" s="66">
        <f t="shared" si="23"/>
        <v>29</v>
      </c>
      <c r="L260" s="55" t="str">
        <f t="shared" si="24"/>
        <v>OK</v>
      </c>
      <c r="M260" s="71" t="s">
        <v>1405</v>
      </c>
    </row>
    <row r="261" spans="1:13" s="169" customFormat="1" ht="13.5">
      <c r="A261" s="60" t="s">
        <v>273</v>
      </c>
      <c r="B261" s="60" t="s">
        <v>942</v>
      </c>
      <c r="C261" s="60" t="s">
        <v>274</v>
      </c>
      <c r="D261" s="107" t="s">
        <v>1535</v>
      </c>
      <c r="E261" s="55"/>
      <c r="F261" s="56" t="str">
        <f t="shared" si="21"/>
        <v>g64</v>
      </c>
      <c r="G261" s="55" t="str">
        <f t="shared" si="22"/>
        <v>吉村安梨佐</v>
      </c>
      <c r="H261" s="63" t="s">
        <v>1539</v>
      </c>
      <c r="I261" s="63" t="s">
        <v>1397</v>
      </c>
      <c r="J261" s="69">
        <v>1986</v>
      </c>
      <c r="K261" s="66">
        <f t="shared" si="23"/>
        <v>30</v>
      </c>
      <c r="L261" s="55" t="str">
        <f t="shared" si="24"/>
        <v>OK</v>
      </c>
      <c r="M261" s="71" t="s">
        <v>1405</v>
      </c>
    </row>
    <row r="262" spans="1:13" s="169" customFormat="1" ht="13.5">
      <c r="A262" s="60" t="s">
        <v>275</v>
      </c>
      <c r="B262" s="60" t="s">
        <v>1376</v>
      </c>
      <c r="C262" s="60" t="s">
        <v>1468</v>
      </c>
      <c r="D262" s="107" t="s">
        <v>276</v>
      </c>
      <c r="E262" s="55"/>
      <c r="F262" s="56" t="str">
        <f aca="true" t="shared" si="25" ref="F262:F270">A262</f>
        <v>g65</v>
      </c>
      <c r="G262" s="55" t="str">
        <f aca="true" t="shared" si="26" ref="G262:G270">B262&amp;C262</f>
        <v>岩崎順子</v>
      </c>
      <c r="H262" s="63" t="s">
        <v>1539</v>
      </c>
      <c r="I262" s="63" t="s">
        <v>1397</v>
      </c>
      <c r="J262" s="69">
        <v>1977</v>
      </c>
      <c r="K262" s="66">
        <f t="shared" si="23"/>
        <v>39</v>
      </c>
      <c r="L262" s="55" t="str">
        <f t="shared" si="24"/>
        <v>OK</v>
      </c>
      <c r="M262" s="71" t="s">
        <v>1405</v>
      </c>
    </row>
    <row r="263" spans="1:13" s="169" customFormat="1" ht="13.5">
      <c r="A263" s="60" t="s">
        <v>277</v>
      </c>
      <c r="B263" s="60" t="s">
        <v>278</v>
      </c>
      <c r="C263" s="60" t="s">
        <v>279</v>
      </c>
      <c r="D263" s="107" t="s">
        <v>1535</v>
      </c>
      <c r="E263" s="55"/>
      <c r="F263" s="56" t="str">
        <f t="shared" si="25"/>
        <v>g66</v>
      </c>
      <c r="G263" s="55" t="str">
        <f t="shared" si="26"/>
        <v>太田恵莉</v>
      </c>
      <c r="H263" s="63" t="s">
        <v>280</v>
      </c>
      <c r="I263" s="63" t="s">
        <v>281</v>
      </c>
      <c r="J263" s="69">
        <v>1988</v>
      </c>
      <c r="K263" s="66">
        <f t="shared" si="23"/>
        <v>28</v>
      </c>
      <c r="L263" s="55" t="str">
        <f t="shared" si="24"/>
        <v>OK</v>
      </c>
      <c r="M263" s="71" t="s">
        <v>1438</v>
      </c>
    </row>
    <row r="264" spans="1:13" s="169" customFormat="1" ht="13.5">
      <c r="A264" s="60" t="s">
        <v>282</v>
      </c>
      <c r="B264" s="60" t="s">
        <v>604</v>
      </c>
      <c r="C264" s="60" t="s">
        <v>283</v>
      </c>
      <c r="D264" s="107" t="s">
        <v>1494</v>
      </c>
      <c r="E264" s="55"/>
      <c r="F264" s="56" t="str">
        <f t="shared" si="25"/>
        <v>g67</v>
      </c>
      <c r="G264" s="55" t="str">
        <f t="shared" si="26"/>
        <v>岡本良美</v>
      </c>
      <c r="H264" s="63" t="s">
        <v>1539</v>
      </c>
      <c r="I264" s="63" t="s">
        <v>1397</v>
      </c>
      <c r="J264" s="69">
        <v>1985</v>
      </c>
      <c r="K264" s="66">
        <f t="shared" si="23"/>
        <v>31</v>
      </c>
      <c r="L264" s="55" t="str">
        <f t="shared" si="24"/>
        <v>OK</v>
      </c>
      <c r="M264" s="71" t="s">
        <v>825</v>
      </c>
    </row>
    <row r="265" spans="1:13" s="169" customFormat="1" ht="13.5">
      <c r="A265" s="60" t="s">
        <v>284</v>
      </c>
      <c r="B265" s="60" t="s">
        <v>285</v>
      </c>
      <c r="C265" s="60" t="s">
        <v>286</v>
      </c>
      <c r="D265" s="107" t="s">
        <v>214</v>
      </c>
      <c r="E265" s="55"/>
      <c r="F265" s="56" t="str">
        <f t="shared" si="25"/>
        <v>g68</v>
      </c>
      <c r="G265" s="55" t="str">
        <f t="shared" si="26"/>
        <v>赤谷恵理</v>
      </c>
      <c r="H265" s="63" t="s">
        <v>1539</v>
      </c>
      <c r="I265" s="63" t="s">
        <v>1397</v>
      </c>
      <c r="J265" s="69">
        <v>1993</v>
      </c>
      <c r="K265" s="66">
        <f aca="true" t="shared" si="27" ref="K265:K270">IF(J265="","",(2016-J265))</f>
        <v>23</v>
      </c>
      <c r="L265" s="55" t="str">
        <f t="shared" si="24"/>
        <v>OK</v>
      </c>
      <c r="M265" s="71" t="s">
        <v>1438</v>
      </c>
    </row>
    <row r="266" spans="1:13" s="169" customFormat="1" ht="13.5">
      <c r="A266" s="60" t="s">
        <v>287</v>
      </c>
      <c r="B266" s="60" t="s">
        <v>288</v>
      </c>
      <c r="C266" s="60" t="s">
        <v>289</v>
      </c>
      <c r="D266" s="107" t="s">
        <v>1494</v>
      </c>
      <c r="E266" s="55"/>
      <c r="F266" s="56" t="str">
        <f t="shared" si="25"/>
        <v>g69</v>
      </c>
      <c r="G266" s="55" t="str">
        <f t="shared" si="26"/>
        <v>長田由紀子</v>
      </c>
      <c r="H266" s="63" t="s">
        <v>1539</v>
      </c>
      <c r="I266" s="63" t="s">
        <v>1397</v>
      </c>
      <c r="J266" s="69">
        <v>1984</v>
      </c>
      <c r="K266" s="66">
        <f t="shared" si="27"/>
        <v>32</v>
      </c>
      <c r="L266" s="55" t="str">
        <f t="shared" si="24"/>
        <v>OK</v>
      </c>
      <c r="M266" s="71" t="s">
        <v>829</v>
      </c>
    </row>
    <row r="267" spans="1:13" ht="13.5">
      <c r="A267" s="54" t="s">
        <v>290</v>
      </c>
      <c r="B267" s="54" t="s">
        <v>288</v>
      </c>
      <c r="C267" s="54" t="s">
        <v>291</v>
      </c>
      <c r="D267" s="185" t="s">
        <v>292</v>
      </c>
      <c r="E267" s="54"/>
      <c r="F267" s="164" t="str">
        <f t="shared" si="25"/>
        <v>g70</v>
      </c>
      <c r="G267" s="54" t="str">
        <f t="shared" si="26"/>
        <v>長田晃輝</v>
      </c>
      <c r="H267" s="166" t="s">
        <v>1539</v>
      </c>
      <c r="I267" s="166" t="s">
        <v>255</v>
      </c>
      <c r="J267" s="110">
        <v>1984</v>
      </c>
      <c r="K267" s="186">
        <f t="shared" si="27"/>
        <v>32</v>
      </c>
      <c r="L267" s="54" t="str">
        <f t="shared" si="24"/>
        <v>OK</v>
      </c>
      <c r="M267" s="116" t="s">
        <v>829</v>
      </c>
    </row>
    <row r="268" spans="1:13" ht="13.5">
      <c r="A268" s="54" t="s">
        <v>293</v>
      </c>
      <c r="B268" s="54" t="s">
        <v>294</v>
      </c>
      <c r="C268" s="54" t="s">
        <v>295</v>
      </c>
      <c r="D268" s="185" t="s">
        <v>1535</v>
      </c>
      <c r="E268" s="54"/>
      <c r="F268" s="164" t="str">
        <f t="shared" si="25"/>
        <v>g71</v>
      </c>
      <c r="G268" s="54" t="str">
        <f t="shared" si="26"/>
        <v>岡島宇史</v>
      </c>
      <c r="H268" s="166" t="s">
        <v>1539</v>
      </c>
      <c r="I268" s="166" t="s">
        <v>255</v>
      </c>
      <c r="J268" s="110">
        <v>1989</v>
      </c>
      <c r="K268" s="186">
        <f t="shared" si="27"/>
        <v>27</v>
      </c>
      <c r="L268" s="54" t="str">
        <f t="shared" si="24"/>
        <v>OK</v>
      </c>
      <c r="M268" s="116" t="s">
        <v>829</v>
      </c>
    </row>
    <row r="269" spans="1:13" ht="13.5">
      <c r="A269" s="54" t="s">
        <v>296</v>
      </c>
      <c r="B269" s="54" t="s">
        <v>297</v>
      </c>
      <c r="C269" s="54" t="s">
        <v>298</v>
      </c>
      <c r="D269" s="185" t="s">
        <v>299</v>
      </c>
      <c r="E269" s="54"/>
      <c r="F269" s="164" t="str">
        <f t="shared" si="25"/>
        <v>g72</v>
      </c>
      <c r="G269" s="54" t="str">
        <f t="shared" si="26"/>
        <v>小林一成</v>
      </c>
      <c r="H269" s="166" t="s">
        <v>1539</v>
      </c>
      <c r="I269" s="166" t="s">
        <v>1397</v>
      </c>
      <c r="J269" s="110">
        <v>1982</v>
      </c>
      <c r="K269" s="186">
        <f t="shared" si="27"/>
        <v>34</v>
      </c>
      <c r="L269" s="54" t="str">
        <f t="shared" si="24"/>
        <v>OK</v>
      </c>
      <c r="M269" s="116" t="s">
        <v>1402</v>
      </c>
    </row>
    <row r="270" spans="1:13" ht="13.5">
      <c r="A270" s="60" t="s">
        <v>300</v>
      </c>
      <c r="B270" s="54" t="s">
        <v>301</v>
      </c>
      <c r="C270" s="54" t="s">
        <v>302</v>
      </c>
      <c r="D270" s="185" t="s">
        <v>1494</v>
      </c>
      <c r="E270" s="54"/>
      <c r="F270" s="164" t="str">
        <f t="shared" si="25"/>
        <v>g73</v>
      </c>
      <c r="G270" s="54" t="str">
        <f t="shared" si="26"/>
        <v>寺山愛子</v>
      </c>
      <c r="H270" s="166" t="s">
        <v>1539</v>
      </c>
      <c r="I270" s="166" t="s">
        <v>1397</v>
      </c>
      <c r="J270" s="110">
        <v>1983</v>
      </c>
      <c r="K270" s="186">
        <f t="shared" si="27"/>
        <v>33</v>
      </c>
      <c r="L270" s="54" t="str">
        <f>IF(G270="","",IF(COUNTIF($G$1:$G$36,G270)&gt;1,"2重登録","OK"))</f>
        <v>OK</v>
      </c>
      <c r="M270" s="116" t="s">
        <v>1418</v>
      </c>
    </row>
    <row r="271" spans="4:13" ht="13.5">
      <c r="D271" s="107"/>
      <c r="F271" s="56"/>
      <c r="H271" s="63"/>
      <c r="I271" s="63"/>
      <c r="J271" s="69"/>
      <c r="K271" s="66"/>
      <c r="L271" s="56">
        <f>IF(G271="","",IF(COUNTIF($G$6:$G$593,G271)&gt;1,"2重登録","OK"))</f>
      </c>
      <c r="M271" s="54"/>
    </row>
    <row r="272" spans="2:12" ht="13.5">
      <c r="B272" s="55"/>
      <c r="C272" s="55"/>
      <c r="D272" s="55"/>
      <c r="F272" s="56"/>
      <c r="K272" s="66"/>
      <c r="L272" s="56">
        <f>IF(G272="","",IF(COUNTIF($G$6:$G$593,G272)&gt;1,"2重登録","OK"))</f>
      </c>
    </row>
    <row r="273" spans="2:12" ht="13.5">
      <c r="B273" s="55"/>
      <c r="C273" s="55"/>
      <c r="D273" s="55"/>
      <c r="F273" s="56"/>
      <c r="K273" s="66"/>
      <c r="L273" s="56">
        <f>IF(G273="","",IF(COUNTIF($G$6:$G$593,G273)&gt;1,"2重登録","OK"))</f>
      </c>
    </row>
    <row r="274" spans="2:12" ht="13.5">
      <c r="B274" s="718" t="s">
        <v>303</v>
      </c>
      <c r="C274" s="718"/>
      <c r="D274" s="719" t="s">
        <v>1653</v>
      </c>
      <c r="E274" s="719"/>
      <c r="F274" s="719"/>
      <c r="G274" s="719"/>
      <c r="L274" s="56">
        <f>IF(G274="","",IF(COUNTIF($G$6:$G$593,G274)&gt;1,"2重登録","OK"))</f>
      </c>
    </row>
    <row r="275" spans="2:12" ht="13.5">
      <c r="B275" s="718"/>
      <c r="C275" s="718"/>
      <c r="D275" s="719"/>
      <c r="E275" s="719"/>
      <c r="F275" s="719"/>
      <c r="G275" s="719"/>
      <c r="L275" s="56">
        <f>IF(G275="","",IF(COUNTIF($G$6:$G$593,G275)&gt;1,"2重登録","OK"))</f>
      </c>
    </row>
    <row r="276" spans="2:12" ht="13.5">
      <c r="B276" s="720" t="s">
        <v>1681</v>
      </c>
      <c r="C276" s="720"/>
      <c r="D276" s="55"/>
      <c r="F276" s="56"/>
      <c r="G276" s="54" t="s">
        <v>1752</v>
      </c>
      <c r="H276" s="715" t="s">
        <v>1753</v>
      </c>
      <c r="I276" s="715"/>
      <c r="J276" s="715"/>
      <c r="K276" s="56"/>
      <c r="L276" s="56"/>
    </row>
    <row r="277" spans="2:12" ht="13.5" customHeight="1">
      <c r="B277" s="720"/>
      <c r="C277" s="720"/>
      <c r="F277" s="56"/>
      <c r="G277" s="86">
        <f>COUNTIF($M$279:$M$328,"東近江市")</f>
        <v>19</v>
      </c>
      <c r="H277" s="716">
        <f>(G277/RIGHT(A328,2))</f>
        <v>0.38</v>
      </c>
      <c r="I277" s="716"/>
      <c r="J277" s="716"/>
      <c r="K277" s="56"/>
      <c r="L277" s="56"/>
    </row>
    <row r="278" spans="2:12" ht="13.5" customHeight="1">
      <c r="B278" s="131"/>
      <c r="C278" s="131"/>
      <c r="D278" s="73" t="s">
        <v>1558</v>
      </c>
      <c r="E278" s="73"/>
      <c r="F278" s="73"/>
      <c r="G278" s="86"/>
      <c r="H278" s="87" t="s">
        <v>1559</v>
      </c>
      <c r="I278" s="130"/>
      <c r="J278" s="130"/>
      <c r="K278" s="56"/>
      <c r="L278" s="56">
        <f aca="true" t="shared" si="28" ref="L278:L334">IF(G278="","",IF(COUNTIF($G$6:$G$593,G278)&gt;1,"2重登録","OK"))</f>
      </c>
    </row>
    <row r="279" spans="1:13" ht="13.5">
      <c r="A279" s="54" t="s">
        <v>1179</v>
      </c>
      <c r="B279" s="55" t="s">
        <v>1186</v>
      </c>
      <c r="C279" s="55" t="s">
        <v>1187</v>
      </c>
      <c r="D279" s="54" t="s">
        <v>1180</v>
      </c>
      <c r="F279" s="54" t="str">
        <f>A279</f>
        <v>K01</v>
      </c>
      <c r="G279" s="54" t="str">
        <f aca="true" t="shared" si="29" ref="G279:G328">B279&amp;C279</f>
        <v>小笠原光雄</v>
      </c>
      <c r="H279" s="58" t="s">
        <v>1181</v>
      </c>
      <c r="I279" s="58" t="s">
        <v>1315</v>
      </c>
      <c r="J279" s="68">
        <v>1963</v>
      </c>
      <c r="K279" s="66">
        <f>IF(J279="","",(2016-J279))</f>
        <v>53</v>
      </c>
      <c r="L279" s="56" t="str">
        <f t="shared" si="28"/>
        <v>OK</v>
      </c>
      <c r="M279" s="60" t="s">
        <v>1424</v>
      </c>
    </row>
    <row r="280" spans="1:13" ht="13.5">
      <c r="A280" s="55" t="s">
        <v>958</v>
      </c>
      <c r="B280" s="57" t="s">
        <v>304</v>
      </c>
      <c r="C280" s="57" t="s">
        <v>305</v>
      </c>
      <c r="D280" s="54" t="s">
        <v>1180</v>
      </c>
      <c r="E280" s="54" t="s">
        <v>1654</v>
      </c>
      <c r="F280" s="54" t="str">
        <f>A280</f>
        <v>K02</v>
      </c>
      <c r="G280" s="54" t="str">
        <f t="shared" si="29"/>
        <v>川上悠作</v>
      </c>
      <c r="H280" s="58" t="s">
        <v>1181</v>
      </c>
      <c r="I280" s="58" t="s">
        <v>1315</v>
      </c>
      <c r="J280" s="68">
        <v>2000</v>
      </c>
      <c r="K280" s="66">
        <f aca="true" t="shared" si="30" ref="K280:K328">IF(J280="","",(2016-J280))</f>
        <v>16</v>
      </c>
      <c r="L280" s="56" t="str">
        <f t="shared" si="28"/>
        <v>OK</v>
      </c>
      <c r="M280" s="60" t="s">
        <v>1424</v>
      </c>
    </row>
    <row r="281" spans="1:13" ht="13.5">
      <c r="A281" s="55" t="s">
        <v>1182</v>
      </c>
      <c r="B281" s="55" t="s">
        <v>1189</v>
      </c>
      <c r="C281" s="55" t="s">
        <v>1190</v>
      </c>
      <c r="D281" s="54" t="s">
        <v>1180</v>
      </c>
      <c r="F281" s="54" t="str">
        <f aca="true" t="shared" si="31" ref="F281:F328">A281</f>
        <v>K03</v>
      </c>
      <c r="G281" s="54" t="str">
        <f t="shared" si="29"/>
        <v>川並和之</v>
      </c>
      <c r="H281" s="58" t="s">
        <v>1181</v>
      </c>
      <c r="I281" s="58" t="s">
        <v>1315</v>
      </c>
      <c r="J281" s="68">
        <v>1959</v>
      </c>
      <c r="K281" s="66">
        <f t="shared" si="30"/>
        <v>57</v>
      </c>
      <c r="L281" s="56" t="str">
        <f t="shared" si="28"/>
        <v>OK</v>
      </c>
      <c r="M281" s="60" t="s">
        <v>1424</v>
      </c>
    </row>
    <row r="282" spans="1:13" ht="13.5">
      <c r="A282" s="55" t="s">
        <v>1183</v>
      </c>
      <c r="B282" s="55" t="s">
        <v>1192</v>
      </c>
      <c r="C282" s="55" t="s">
        <v>1193</v>
      </c>
      <c r="D282" s="54" t="s">
        <v>1180</v>
      </c>
      <c r="E282" s="54" t="s">
        <v>1654</v>
      </c>
      <c r="F282" s="54" t="str">
        <f t="shared" si="31"/>
        <v>K04</v>
      </c>
      <c r="G282" s="54" t="str">
        <f t="shared" si="29"/>
        <v>菊居龍之介</v>
      </c>
      <c r="H282" s="58" t="s">
        <v>1181</v>
      </c>
      <c r="I282" s="58" t="s">
        <v>1315</v>
      </c>
      <c r="J282" s="68">
        <v>1997</v>
      </c>
      <c r="K282" s="66">
        <f t="shared" si="30"/>
        <v>19</v>
      </c>
      <c r="L282" s="56" t="str">
        <f t="shared" si="28"/>
        <v>OK</v>
      </c>
      <c r="M282" s="54" t="s">
        <v>1655</v>
      </c>
    </row>
    <row r="283" spans="1:13" ht="13.5">
      <c r="A283" s="55" t="s">
        <v>1184</v>
      </c>
      <c r="B283" s="55" t="s">
        <v>1017</v>
      </c>
      <c r="C283" s="55" t="s">
        <v>1079</v>
      </c>
      <c r="D283" s="54" t="s">
        <v>1180</v>
      </c>
      <c r="F283" s="54" t="str">
        <f t="shared" si="31"/>
        <v>K05</v>
      </c>
      <c r="G283" s="54" t="str">
        <f t="shared" si="29"/>
        <v>木村善和</v>
      </c>
      <c r="H283" s="58" t="s">
        <v>1181</v>
      </c>
      <c r="I283" s="58" t="s">
        <v>1315</v>
      </c>
      <c r="J283" s="68">
        <v>1962</v>
      </c>
      <c r="K283" s="66">
        <f t="shared" si="30"/>
        <v>54</v>
      </c>
      <c r="L283" s="56" t="str">
        <f t="shared" si="28"/>
        <v>OK</v>
      </c>
      <c r="M283" s="54" t="s">
        <v>1656</v>
      </c>
    </row>
    <row r="284" spans="1:13" ht="13.5">
      <c r="A284" s="55" t="s">
        <v>1185</v>
      </c>
      <c r="B284" s="55" t="s">
        <v>1029</v>
      </c>
      <c r="C284" s="55" t="s">
        <v>1198</v>
      </c>
      <c r="D284" s="54" t="s">
        <v>1180</v>
      </c>
      <c r="F284" s="54" t="str">
        <f t="shared" si="31"/>
        <v>K06</v>
      </c>
      <c r="G284" s="54" t="str">
        <f t="shared" si="29"/>
        <v>竹村　治</v>
      </c>
      <c r="H284" s="58" t="s">
        <v>1181</v>
      </c>
      <c r="I284" s="58" t="s">
        <v>1315</v>
      </c>
      <c r="J284" s="68">
        <v>1961</v>
      </c>
      <c r="K284" s="66">
        <f t="shared" si="30"/>
        <v>55</v>
      </c>
      <c r="L284" s="56" t="str">
        <f t="shared" si="28"/>
        <v>OK</v>
      </c>
      <c r="M284" s="54" t="s">
        <v>1657</v>
      </c>
    </row>
    <row r="285" spans="1:13" ht="13.5">
      <c r="A285" s="55" t="s">
        <v>1188</v>
      </c>
      <c r="B285" s="55" t="s">
        <v>983</v>
      </c>
      <c r="C285" s="55" t="s">
        <v>1200</v>
      </c>
      <c r="D285" s="54" t="s">
        <v>1180</v>
      </c>
      <c r="F285" s="54" t="str">
        <f t="shared" si="31"/>
        <v>K07</v>
      </c>
      <c r="G285" s="54" t="str">
        <f t="shared" si="29"/>
        <v>坪田真嘉</v>
      </c>
      <c r="H285" s="58" t="s">
        <v>1181</v>
      </c>
      <c r="I285" s="58" t="s">
        <v>1315</v>
      </c>
      <c r="J285" s="68">
        <v>1976</v>
      </c>
      <c r="K285" s="66">
        <f t="shared" si="30"/>
        <v>40</v>
      </c>
      <c r="L285" s="56" t="str">
        <f t="shared" si="28"/>
        <v>OK</v>
      </c>
      <c r="M285" s="60" t="s">
        <v>1424</v>
      </c>
    </row>
    <row r="286" spans="1:13" ht="13.5">
      <c r="A286" s="55" t="s">
        <v>1191</v>
      </c>
      <c r="B286" s="55" t="s">
        <v>1203</v>
      </c>
      <c r="C286" s="55" t="s">
        <v>1204</v>
      </c>
      <c r="D286" s="54" t="s">
        <v>1180</v>
      </c>
      <c r="F286" s="54" t="str">
        <f t="shared" si="31"/>
        <v>K08</v>
      </c>
      <c r="G286" s="54" t="str">
        <f t="shared" si="29"/>
        <v>永里裕次</v>
      </c>
      <c r="H286" s="58" t="s">
        <v>1181</v>
      </c>
      <c r="I286" s="58" t="s">
        <v>1315</v>
      </c>
      <c r="J286" s="68">
        <v>1979</v>
      </c>
      <c r="K286" s="66">
        <f t="shared" si="30"/>
        <v>37</v>
      </c>
      <c r="L286" s="56" t="str">
        <f t="shared" si="28"/>
        <v>OK</v>
      </c>
      <c r="M286" s="54" t="s">
        <v>1658</v>
      </c>
    </row>
    <row r="287" spans="1:13" ht="13.5">
      <c r="A287" s="55" t="s">
        <v>1194</v>
      </c>
      <c r="B287" s="55" t="s">
        <v>985</v>
      </c>
      <c r="C287" s="55" t="s">
        <v>1206</v>
      </c>
      <c r="D287" s="54" t="s">
        <v>1180</v>
      </c>
      <c r="F287" s="54" t="str">
        <f t="shared" si="31"/>
        <v>K09</v>
      </c>
      <c r="G287" s="54" t="str">
        <f t="shared" si="29"/>
        <v>中村喜彦</v>
      </c>
      <c r="H287" s="58" t="s">
        <v>1181</v>
      </c>
      <c r="I287" s="58" t="s">
        <v>1315</v>
      </c>
      <c r="J287" s="68">
        <v>1957</v>
      </c>
      <c r="K287" s="66">
        <f t="shared" si="30"/>
        <v>59</v>
      </c>
      <c r="L287" s="56" t="str">
        <f t="shared" si="28"/>
        <v>OK</v>
      </c>
      <c r="M287" s="60" t="s">
        <v>1424</v>
      </c>
    </row>
    <row r="288" spans="1:13" ht="13.5">
      <c r="A288" s="55" t="s">
        <v>1195</v>
      </c>
      <c r="B288" s="55" t="s">
        <v>891</v>
      </c>
      <c r="C288" s="55" t="s">
        <v>1659</v>
      </c>
      <c r="D288" s="54" t="s">
        <v>1180</v>
      </c>
      <c r="F288" s="54" t="str">
        <f t="shared" si="31"/>
        <v>K10</v>
      </c>
      <c r="G288" s="54" t="str">
        <f t="shared" si="29"/>
        <v>中村浩之</v>
      </c>
      <c r="H288" s="58" t="s">
        <v>1181</v>
      </c>
      <c r="I288" s="58" t="s">
        <v>1315</v>
      </c>
      <c r="J288" s="68">
        <v>1981</v>
      </c>
      <c r="K288" s="66">
        <f t="shared" si="30"/>
        <v>35</v>
      </c>
      <c r="L288" s="56" t="str">
        <f t="shared" si="28"/>
        <v>OK</v>
      </c>
      <c r="M288" s="60" t="s">
        <v>1424</v>
      </c>
    </row>
    <row r="289" spans="1:13" ht="13.5">
      <c r="A289" s="55" t="s">
        <v>1196</v>
      </c>
      <c r="B289" s="55" t="s">
        <v>1209</v>
      </c>
      <c r="C289" s="55" t="s">
        <v>1210</v>
      </c>
      <c r="D289" s="54" t="s">
        <v>1180</v>
      </c>
      <c r="F289" s="54" t="str">
        <f t="shared" si="31"/>
        <v>K11</v>
      </c>
      <c r="G289" s="54" t="str">
        <f t="shared" si="29"/>
        <v>宮嶋利行</v>
      </c>
      <c r="H289" s="58" t="s">
        <v>1181</v>
      </c>
      <c r="I289" s="58" t="s">
        <v>1315</v>
      </c>
      <c r="J289" s="68">
        <v>1961</v>
      </c>
      <c r="K289" s="66">
        <f t="shared" si="30"/>
        <v>55</v>
      </c>
      <c r="L289" s="56" t="str">
        <f t="shared" si="28"/>
        <v>OK</v>
      </c>
      <c r="M289" s="54" t="s">
        <v>1655</v>
      </c>
    </row>
    <row r="290" spans="1:13" ht="13.5">
      <c r="A290" s="55" t="s">
        <v>1197</v>
      </c>
      <c r="B290" s="55" t="s">
        <v>1010</v>
      </c>
      <c r="C290" s="55" t="s">
        <v>1214</v>
      </c>
      <c r="D290" s="54" t="s">
        <v>1180</v>
      </c>
      <c r="F290" s="54" t="str">
        <f t="shared" si="31"/>
        <v>K12</v>
      </c>
      <c r="G290" s="54" t="str">
        <f t="shared" si="29"/>
        <v>山口直彦</v>
      </c>
      <c r="H290" s="58" t="s">
        <v>1181</v>
      </c>
      <c r="I290" s="58" t="s">
        <v>1315</v>
      </c>
      <c r="J290" s="68">
        <v>1986</v>
      </c>
      <c r="K290" s="66">
        <f t="shared" si="30"/>
        <v>30</v>
      </c>
      <c r="L290" s="56" t="str">
        <f t="shared" si="28"/>
        <v>OK</v>
      </c>
      <c r="M290" s="60" t="s">
        <v>1424</v>
      </c>
    </row>
    <row r="291" spans="1:13" ht="13.5">
      <c r="A291" s="55" t="s">
        <v>957</v>
      </c>
      <c r="B291" s="55" t="s">
        <v>1010</v>
      </c>
      <c r="C291" s="55" t="s">
        <v>1216</v>
      </c>
      <c r="D291" s="54" t="s">
        <v>1180</v>
      </c>
      <c r="F291" s="54" t="str">
        <f t="shared" si="31"/>
        <v>K13</v>
      </c>
      <c r="G291" s="54" t="str">
        <f t="shared" si="29"/>
        <v>山口真彦</v>
      </c>
      <c r="H291" s="58" t="s">
        <v>1181</v>
      </c>
      <c r="I291" s="58" t="s">
        <v>1315</v>
      </c>
      <c r="J291" s="68">
        <v>1988</v>
      </c>
      <c r="K291" s="66">
        <f t="shared" si="30"/>
        <v>28</v>
      </c>
      <c r="L291" s="56" t="str">
        <f t="shared" si="28"/>
        <v>OK</v>
      </c>
      <c r="M291" s="60" t="s">
        <v>1424</v>
      </c>
    </row>
    <row r="292" spans="1:13" ht="13.5">
      <c r="A292" s="55" t="s">
        <v>1199</v>
      </c>
      <c r="B292" s="55" t="s">
        <v>1354</v>
      </c>
      <c r="C292" s="55" t="s">
        <v>593</v>
      </c>
      <c r="D292" s="54" t="s">
        <v>1180</v>
      </c>
      <c r="F292" s="54" t="str">
        <f t="shared" si="31"/>
        <v>K14</v>
      </c>
      <c r="G292" s="54" t="str">
        <f t="shared" si="29"/>
        <v>山本健治</v>
      </c>
      <c r="H292" s="58" t="s">
        <v>1181</v>
      </c>
      <c r="I292" s="58" t="s">
        <v>1315</v>
      </c>
      <c r="J292" s="68">
        <v>1971</v>
      </c>
      <c r="K292" s="66">
        <f t="shared" si="30"/>
        <v>45</v>
      </c>
      <c r="L292" s="56" t="str">
        <f t="shared" si="28"/>
        <v>OK</v>
      </c>
      <c r="M292" s="54" t="s">
        <v>1660</v>
      </c>
    </row>
    <row r="293" spans="1:13" ht="13.5">
      <c r="A293" s="55" t="s">
        <v>1201</v>
      </c>
      <c r="B293" s="60" t="s">
        <v>1222</v>
      </c>
      <c r="C293" s="60" t="s">
        <v>1223</v>
      </c>
      <c r="D293" s="54" t="s">
        <v>1180</v>
      </c>
      <c r="F293" s="54" t="str">
        <f t="shared" si="31"/>
        <v>K15</v>
      </c>
      <c r="G293" s="55" t="str">
        <f t="shared" si="29"/>
        <v>石原はる美</v>
      </c>
      <c r="H293" s="58" t="s">
        <v>1181</v>
      </c>
      <c r="I293" s="61" t="s">
        <v>1316</v>
      </c>
      <c r="J293" s="68">
        <v>1964</v>
      </c>
      <c r="K293" s="66">
        <f t="shared" si="30"/>
        <v>52</v>
      </c>
      <c r="L293" s="56" t="str">
        <f t="shared" si="28"/>
        <v>OK</v>
      </c>
      <c r="M293" s="60" t="s">
        <v>1424</v>
      </c>
    </row>
    <row r="294" spans="1:13" ht="13.5">
      <c r="A294" s="55" t="s">
        <v>1202</v>
      </c>
      <c r="B294" s="60" t="s">
        <v>1186</v>
      </c>
      <c r="C294" s="60" t="s">
        <v>1227</v>
      </c>
      <c r="D294" s="54" t="s">
        <v>1180</v>
      </c>
      <c r="F294" s="54" t="str">
        <f t="shared" si="31"/>
        <v>K16</v>
      </c>
      <c r="G294" s="55" t="str">
        <f t="shared" si="29"/>
        <v>小笠原容子</v>
      </c>
      <c r="H294" s="58" t="s">
        <v>1181</v>
      </c>
      <c r="I294" s="61" t="s">
        <v>1316</v>
      </c>
      <c r="J294" s="68">
        <v>1964</v>
      </c>
      <c r="K294" s="66">
        <f t="shared" si="30"/>
        <v>52</v>
      </c>
      <c r="L294" s="56" t="str">
        <f t="shared" si="28"/>
        <v>OK</v>
      </c>
      <c r="M294" s="60" t="s">
        <v>1424</v>
      </c>
    </row>
    <row r="295" spans="1:13" ht="13.5">
      <c r="A295" s="55" t="s">
        <v>1205</v>
      </c>
      <c r="B295" s="60" t="s">
        <v>1228</v>
      </c>
      <c r="C295" s="60" t="s">
        <v>1229</v>
      </c>
      <c r="D295" s="54" t="s">
        <v>1180</v>
      </c>
      <c r="F295" s="54" t="str">
        <f t="shared" si="31"/>
        <v>K17</v>
      </c>
      <c r="G295" s="55" t="str">
        <f t="shared" si="29"/>
        <v>梶木和子</v>
      </c>
      <c r="H295" s="58" t="s">
        <v>1181</v>
      </c>
      <c r="I295" s="61" t="s">
        <v>1316</v>
      </c>
      <c r="J295" s="68">
        <v>1960</v>
      </c>
      <c r="K295" s="66">
        <f t="shared" si="30"/>
        <v>56</v>
      </c>
      <c r="L295" s="56" t="str">
        <f t="shared" si="28"/>
        <v>OK</v>
      </c>
      <c r="M295" s="54" t="s">
        <v>1660</v>
      </c>
    </row>
    <row r="296" spans="1:13" ht="13.5">
      <c r="A296" s="55" t="s">
        <v>1207</v>
      </c>
      <c r="B296" s="60" t="s">
        <v>981</v>
      </c>
      <c r="C296" s="60" t="s">
        <v>1230</v>
      </c>
      <c r="D296" s="54" t="s">
        <v>1180</v>
      </c>
      <c r="F296" s="54" t="str">
        <f t="shared" si="31"/>
        <v>K18</v>
      </c>
      <c r="G296" s="55" t="str">
        <f t="shared" si="29"/>
        <v>田中和枝</v>
      </c>
      <c r="H296" s="58" t="s">
        <v>1181</v>
      </c>
      <c r="I296" s="61" t="s">
        <v>1316</v>
      </c>
      <c r="J296" s="68">
        <v>1965</v>
      </c>
      <c r="K296" s="66">
        <f t="shared" si="30"/>
        <v>51</v>
      </c>
      <c r="L296" s="56" t="str">
        <f t="shared" si="28"/>
        <v>OK</v>
      </c>
      <c r="M296" s="60" t="s">
        <v>1424</v>
      </c>
    </row>
    <row r="297" spans="1:13" ht="13.5">
      <c r="A297" s="55" t="s">
        <v>1208</v>
      </c>
      <c r="B297" s="60" t="s">
        <v>1231</v>
      </c>
      <c r="C297" s="60" t="s">
        <v>1148</v>
      </c>
      <c r="D297" s="54" t="s">
        <v>1180</v>
      </c>
      <c r="F297" s="54" t="str">
        <f t="shared" si="31"/>
        <v>K19</v>
      </c>
      <c r="G297" s="55" t="str">
        <f t="shared" si="29"/>
        <v>永松貴子</v>
      </c>
      <c r="H297" s="58" t="s">
        <v>1181</v>
      </c>
      <c r="I297" s="61" t="s">
        <v>1316</v>
      </c>
      <c r="J297" s="68">
        <v>1962</v>
      </c>
      <c r="K297" s="66">
        <f t="shared" si="30"/>
        <v>54</v>
      </c>
      <c r="L297" s="56" t="str">
        <f t="shared" si="28"/>
        <v>OK</v>
      </c>
      <c r="M297" s="54" t="s">
        <v>1660</v>
      </c>
    </row>
    <row r="298" spans="1:13" ht="13.5">
      <c r="A298" s="55" t="s">
        <v>1211</v>
      </c>
      <c r="B298" s="60" t="s">
        <v>1232</v>
      </c>
      <c r="C298" s="60" t="s">
        <v>1151</v>
      </c>
      <c r="D298" s="54" t="s">
        <v>1180</v>
      </c>
      <c r="F298" s="54" t="str">
        <f t="shared" si="31"/>
        <v>K20</v>
      </c>
      <c r="G298" s="55" t="str">
        <f t="shared" si="29"/>
        <v>福永裕美</v>
      </c>
      <c r="H298" s="58" t="s">
        <v>1181</v>
      </c>
      <c r="I298" s="61" t="s">
        <v>1316</v>
      </c>
      <c r="J298" s="68">
        <v>1963</v>
      </c>
      <c r="K298" s="66">
        <f t="shared" si="30"/>
        <v>53</v>
      </c>
      <c r="L298" s="56" t="str">
        <f t="shared" si="28"/>
        <v>OK</v>
      </c>
      <c r="M298" s="60" t="s">
        <v>1424</v>
      </c>
    </row>
    <row r="299" spans="1:13" ht="13.5">
      <c r="A299" s="55" t="s">
        <v>1212</v>
      </c>
      <c r="B299" s="60" t="s">
        <v>1661</v>
      </c>
      <c r="C299" s="60" t="s">
        <v>1662</v>
      </c>
      <c r="D299" s="54" t="s">
        <v>1180</v>
      </c>
      <c r="F299" s="54" t="str">
        <f t="shared" si="31"/>
        <v>K21</v>
      </c>
      <c r="G299" s="55" t="str">
        <f t="shared" si="29"/>
        <v>山口美由希</v>
      </c>
      <c r="H299" s="58" t="s">
        <v>1181</v>
      </c>
      <c r="I299" s="61" t="s">
        <v>1316</v>
      </c>
      <c r="J299" s="65">
        <v>1989</v>
      </c>
      <c r="K299" s="66">
        <f t="shared" si="30"/>
        <v>27</v>
      </c>
      <c r="L299" s="56" t="str">
        <f t="shared" si="28"/>
        <v>OK</v>
      </c>
      <c r="M299" s="60" t="s">
        <v>1424</v>
      </c>
    </row>
    <row r="300" spans="1:13" ht="13.5">
      <c r="A300" s="55" t="s">
        <v>1213</v>
      </c>
      <c r="B300" s="54" t="s">
        <v>1663</v>
      </c>
      <c r="C300" s="54" t="s">
        <v>306</v>
      </c>
      <c r="D300" s="54" t="s">
        <v>1180</v>
      </c>
      <c r="E300" s="54" t="s">
        <v>1654</v>
      </c>
      <c r="F300" s="54" t="str">
        <f t="shared" si="31"/>
        <v>K22</v>
      </c>
      <c r="G300" s="54" t="str">
        <f t="shared" si="29"/>
        <v>上村悠大</v>
      </c>
      <c r="H300" s="58" t="s">
        <v>1181</v>
      </c>
      <c r="I300" s="58" t="s">
        <v>1393</v>
      </c>
      <c r="J300" s="65">
        <v>2001</v>
      </c>
      <c r="K300" s="66">
        <f t="shared" si="30"/>
        <v>15</v>
      </c>
      <c r="L300" s="56" t="str">
        <f t="shared" si="28"/>
        <v>OK</v>
      </c>
      <c r="M300" s="54" t="s">
        <v>1660</v>
      </c>
    </row>
    <row r="301" spans="1:13" ht="13.5">
      <c r="A301" s="55" t="s">
        <v>1215</v>
      </c>
      <c r="B301" s="55" t="s">
        <v>307</v>
      </c>
      <c r="C301" s="55" t="s">
        <v>308</v>
      </c>
      <c r="D301" s="55" t="s">
        <v>1180</v>
      </c>
      <c r="E301" s="55"/>
      <c r="F301" s="54" t="str">
        <f t="shared" si="31"/>
        <v>K23</v>
      </c>
      <c r="G301" s="55" t="str">
        <f t="shared" si="29"/>
        <v>中西勇夫</v>
      </c>
      <c r="H301" s="58" t="s">
        <v>1181</v>
      </c>
      <c r="I301" s="58" t="s">
        <v>1393</v>
      </c>
      <c r="J301" s="68">
        <v>1986</v>
      </c>
      <c r="K301" s="66">
        <f t="shared" si="30"/>
        <v>30</v>
      </c>
      <c r="L301" s="56" t="str">
        <f t="shared" si="28"/>
        <v>OK</v>
      </c>
      <c r="M301" s="60" t="s">
        <v>1424</v>
      </c>
    </row>
    <row r="302" spans="1:13" ht="13.5">
      <c r="A302" s="55" t="s">
        <v>1217</v>
      </c>
      <c r="B302" s="55" t="s">
        <v>309</v>
      </c>
      <c r="C302" s="54" t="s">
        <v>310</v>
      </c>
      <c r="D302" s="55" t="s">
        <v>1180</v>
      </c>
      <c r="F302" s="54" t="str">
        <f t="shared" si="31"/>
        <v>K24</v>
      </c>
      <c r="G302" s="54" t="str">
        <f t="shared" si="29"/>
        <v>大島浩範</v>
      </c>
      <c r="H302" s="58" t="s">
        <v>1181</v>
      </c>
      <c r="I302" s="58" t="s">
        <v>1393</v>
      </c>
      <c r="J302" s="65">
        <v>1988</v>
      </c>
      <c r="K302" s="66">
        <f t="shared" si="30"/>
        <v>28</v>
      </c>
      <c r="L302" s="56" t="str">
        <f t="shared" si="28"/>
        <v>OK</v>
      </c>
      <c r="M302" s="54" t="s">
        <v>311</v>
      </c>
    </row>
    <row r="303" spans="1:13" ht="13.5">
      <c r="A303" s="55" t="s">
        <v>1218</v>
      </c>
      <c r="B303" s="54" t="s">
        <v>1395</v>
      </c>
      <c r="C303" s="54" t="s">
        <v>1548</v>
      </c>
      <c r="D303" s="55" t="s">
        <v>1180</v>
      </c>
      <c r="F303" s="54" t="str">
        <f t="shared" si="31"/>
        <v>K25</v>
      </c>
      <c r="G303" s="54" t="str">
        <f t="shared" si="29"/>
        <v>佐藤雅幸</v>
      </c>
      <c r="H303" s="58" t="s">
        <v>1181</v>
      </c>
      <c r="I303" s="58" t="s">
        <v>1393</v>
      </c>
      <c r="J303" s="65">
        <v>1978</v>
      </c>
      <c r="K303" s="66">
        <f t="shared" si="30"/>
        <v>38</v>
      </c>
      <c r="L303" s="56" t="str">
        <f t="shared" si="28"/>
        <v>OK</v>
      </c>
      <c r="M303" s="54" t="s">
        <v>1660</v>
      </c>
    </row>
    <row r="304" spans="1:13" ht="13.5">
      <c r="A304" s="55" t="s">
        <v>1219</v>
      </c>
      <c r="B304" s="54" t="s">
        <v>1663</v>
      </c>
      <c r="C304" s="54" t="s">
        <v>1664</v>
      </c>
      <c r="D304" s="55" t="s">
        <v>1180</v>
      </c>
      <c r="F304" s="54" t="str">
        <f t="shared" si="31"/>
        <v>K26</v>
      </c>
      <c r="G304" s="54" t="str">
        <f t="shared" si="29"/>
        <v>上村　武</v>
      </c>
      <c r="H304" s="58" t="s">
        <v>1181</v>
      </c>
      <c r="I304" s="58" t="s">
        <v>1393</v>
      </c>
      <c r="J304" s="65">
        <v>1978</v>
      </c>
      <c r="K304" s="66">
        <f t="shared" si="30"/>
        <v>38</v>
      </c>
      <c r="L304" s="56" t="str">
        <f t="shared" si="28"/>
        <v>OK</v>
      </c>
      <c r="M304" s="54" t="s">
        <v>1660</v>
      </c>
    </row>
    <row r="305" spans="1:13" ht="13.5">
      <c r="A305" s="55" t="s">
        <v>1221</v>
      </c>
      <c r="B305" s="54" t="s">
        <v>1549</v>
      </c>
      <c r="C305" s="54" t="s">
        <v>1550</v>
      </c>
      <c r="D305" s="55" t="s">
        <v>1180</v>
      </c>
      <c r="F305" s="54" t="str">
        <f t="shared" si="31"/>
        <v>K27</v>
      </c>
      <c r="G305" s="54" t="str">
        <f t="shared" si="29"/>
        <v>西田和教</v>
      </c>
      <c r="H305" s="58" t="s">
        <v>1181</v>
      </c>
      <c r="I305" s="58" t="s">
        <v>1393</v>
      </c>
      <c r="J305" s="65">
        <v>1961</v>
      </c>
      <c r="K305" s="66">
        <f t="shared" si="30"/>
        <v>55</v>
      </c>
      <c r="L305" s="56" t="str">
        <f t="shared" si="28"/>
        <v>OK</v>
      </c>
      <c r="M305" s="54" t="s">
        <v>1660</v>
      </c>
    </row>
    <row r="306" spans="1:13" ht="13.5">
      <c r="A306" s="55" t="s">
        <v>1224</v>
      </c>
      <c r="B306" s="55" t="s">
        <v>595</v>
      </c>
      <c r="C306" s="55" t="s">
        <v>596</v>
      </c>
      <c r="D306" s="55" t="s">
        <v>1180</v>
      </c>
      <c r="F306" s="54" t="str">
        <f t="shared" si="31"/>
        <v>K28</v>
      </c>
      <c r="G306" s="55" t="str">
        <f t="shared" si="29"/>
        <v>川上政治</v>
      </c>
      <c r="H306" s="58" t="s">
        <v>1181</v>
      </c>
      <c r="I306" s="58" t="s">
        <v>1393</v>
      </c>
      <c r="J306" s="68">
        <v>1970</v>
      </c>
      <c r="K306" s="66">
        <f t="shared" si="30"/>
        <v>46</v>
      </c>
      <c r="L306" s="56" t="str">
        <f t="shared" si="28"/>
        <v>OK</v>
      </c>
      <c r="M306" s="60" t="s">
        <v>1424</v>
      </c>
    </row>
    <row r="307" spans="1:13" ht="13.5">
      <c r="A307" s="55" t="s">
        <v>1225</v>
      </c>
      <c r="B307" s="60" t="s">
        <v>1378</v>
      </c>
      <c r="C307" s="60" t="s">
        <v>1379</v>
      </c>
      <c r="D307" s="55" t="s">
        <v>1180</v>
      </c>
      <c r="F307" s="54" t="str">
        <f t="shared" si="31"/>
        <v>K29</v>
      </c>
      <c r="G307" s="55" t="str">
        <f t="shared" si="29"/>
        <v>布藤江実子</v>
      </c>
      <c r="H307" s="58" t="s">
        <v>1181</v>
      </c>
      <c r="I307" s="61" t="s">
        <v>1508</v>
      </c>
      <c r="J307" s="68">
        <v>1965</v>
      </c>
      <c r="K307" s="66">
        <f t="shared" si="30"/>
        <v>51</v>
      </c>
      <c r="L307" s="56" t="str">
        <f t="shared" si="28"/>
        <v>OK</v>
      </c>
      <c r="M307" s="54" t="s">
        <v>1660</v>
      </c>
    </row>
    <row r="308" spans="1:13" ht="13.5">
      <c r="A308" s="55" t="s">
        <v>1226</v>
      </c>
      <c r="B308" s="54" t="s">
        <v>312</v>
      </c>
      <c r="C308" s="54" t="s">
        <v>1665</v>
      </c>
      <c r="D308" s="55" t="s">
        <v>1180</v>
      </c>
      <c r="F308" s="54" t="str">
        <f t="shared" si="31"/>
        <v>K30</v>
      </c>
      <c r="G308" s="55" t="str">
        <f t="shared" si="29"/>
        <v>田中　淳</v>
      </c>
      <c r="H308" s="58" t="s">
        <v>1181</v>
      </c>
      <c r="I308" s="58" t="s">
        <v>1393</v>
      </c>
      <c r="J308" s="65">
        <v>1989</v>
      </c>
      <c r="K308" s="66">
        <f t="shared" si="30"/>
        <v>27</v>
      </c>
      <c r="L308" s="56" t="str">
        <f t="shared" si="28"/>
        <v>OK</v>
      </c>
      <c r="M308" s="60" t="s">
        <v>1424</v>
      </c>
    </row>
    <row r="309" spans="1:13" ht="13.5">
      <c r="A309" s="55" t="s">
        <v>1666</v>
      </c>
      <c r="B309" s="151" t="s">
        <v>1178</v>
      </c>
      <c r="C309" s="151" t="s">
        <v>1152</v>
      </c>
      <c r="D309" s="55" t="s">
        <v>1180</v>
      </c>
      <c r="E309" s="137"/>
      <c r="F309" s="54" t="str">
        <f t="shared" si="31"/>
        <v>K31</v>
      </c>
      <c r="G309" s="55" t="str">
        <f t="shared" si="29"/>
        <v>川上美弥子</v>
      </c>
      <c r="H309" s="58" t="s">
        <v>1181</v>
      </c>
      <c r="I309" s="154" t="s">
        <v>1397</v>
      </c>
      <c r="J309" s="137">
        <v>1971</v>
      </c>
      <c r="K309" s="66">
        <f t="shared" si="30"/>
        <v>45</v>
      </c>
      <c r="L309" s="56" t="str">
        <f t="shared" si="28"/>
        <v>OK</v>
      </c>
      <c r="M309" s="150" t="s">
        <v>899</v>
      </c>
    </row>
    <row r="310" spans="1:13" ht="13.5">
      <c r="A310" s="55" t="s">
        <v>597</v>
      </c>
      <c r="B310" s="54" t="s">
        <v>598</v>
      </c>
      <c r="C310" s="54" t="s">
        <v>599</v>
      </c>
      <c r="D310" s="55" t="s">
        <v>1180</v>
      </c>
      <c r="F310" s="54" t="str">
        <f t="shared" si="31"/>
        <v>K32</v>
      </c>
      <c r="G310" s="54" t="str">
        <f t="shared" si="29"/>
        <v>宮村知宏</v>
      </c>
      <c r="H310" s="58" t="s">
        <v>1181</v>
      </c>
      <c r="I310" s="58" t="s">
        <v>1393</v>
      </c>
      <c r="J310" s="65">
        <v>1971</v>
      </c>
      <c r="K310" s="66">
        <f t="shared" si="30"/>
        <v>45</v>
      </c>
      <c r="L310" s="56" t="str">
        <f t="shared" si="28"/>
        <v>OK</v>
      </c>
      <c r="M310" s="54" t="s">
        <v>1655</v>
      </c>
    </row>
    <row r="311" spans="1:13" ht="13.5">
      <c r="A311" s="55" t="s">
        <v>600</v>
      </c>
      <c r="B311" s="54" t="s">
        <v>601</v>
      </c>
      <c r="C311" s="54" t="s">
        <v>602</v>
      </c>
      <c r="D311" s="55" t="s">
        <v>1180</v>
      </c>
      <c r="F311" s="54" t="str">
        <f t="shared" si="31"/>
        <v>K33</v>
      </c>
      <c r="G311" s="54" t="str">
        <f t="shared" si="29"/>
        <v>小澤藤信</v>
      </c>
      <c r="H311" s="58" t="s">
        <v>1181</v>
      </c>
      <c r="I311" s="58" t="s">
        <v>1393</v>
      </c>
      <c r="J311" s="65">
        <v>1964</v>
      </c>
      <c r="K311" s="66">
        <f t="shared" si="30"/>
        <v>52</v>
      </c>
      <c r="L311" s="56" t="str">
        <f t="shared" si="28"/>
        <v>OK</v>
      </c>
      <c r="M311" s="54" t="s">
        <v>1660</v>
      </c>
    </row>
    <row r="312" spans="1:13" ht="13.5">
      <c r="A312" s="55" t="s">
        <v>603</v>
      </c>
      <c r="B312" s="54" t="s">
        <v>604</v>
      </c>
      <c r="C312" s="54" t="s">
        <v>605</v>
      </c>
      <c r="D312" s="55" t="s">
        <v>1180</v>
      </c>
      <c r="F312" s="54" t="str">
        <f t="shared" si="31"/>
        <v>K34</v>
      </c>
      <c r="G312" s="54" t="str">
        <f t="shared" si="29"/>
        <v>岡本大樹</v>
      </c>
      <c r="H312" s="58" t="s">
        <v>1181</v>
      </c>
      <c r="I312" s="58" t="s">
        <v>1393</v>
      </c>
      <c r="J312" s="65">
        <v>1982</v>
      </c>
      <c r="K312" s="66">
        <f t="shared" si="30"/>
        <v>34</v>
      </c>
      <c r="L312" s="56" t="str">
        <f t="shared" si="28"/>
        <v>OK</v>
      </c>
      <c r="M312" s="54" t="s">
        <v>1438</v>
      </c>
    </row>
    <row r="313" spans="1:13" ht="13.5">
      <c r="A313" s="55" t="s">
        <v>606</v>
      </c>
      <c r="B313" s="60" t="s">
        <v>607</v>
      </c>
      <c r="C313" s="60" t="s">
        <v>608</v>
      </c>
      <c r="D313" s="55" t="s">
        <v>1180</v>
      </c>
      <c r="F313" s="54" t="str">
        <f t="shared" si="31"/>
        <v>K35</v>
      </c>
      <c r="G313" s="54" t="str">
        <f t="shared" si="29"/>
        <v>池尻陽香</v>
      </c>
      <c r="H313" s="58" t="s">
        <v>1181</v>
      </c>
      <c r="I313" s="154" t="s">
        <v>1397</v>
      </c>
      <c r="J313" s="65">
        <v>1994</v>
      </c>
      <c r="K313" s="66">
        <f t="shared" si="30"/>
        <v>22</v>
      </c>
      <c r="L313" s="56" t="str">
        <f t="shared" si="28"/>
        <v>OK</v>
      </c>
      <c r="M313" s="54" t="s">
        <v>1417</v>
      </c>
    </row>
    <row r="314" spans="1:13" ht="13.5">
      <c r="A314" s="55" t="s">
        <v>609</v>
      </c>
      <c r="B314" s="60" t="s">
        <v>607</v>
      </c>
      <c r="C314" s="60" t="s">
        <v>610</v>
      </c>
      <c r="D314" s="55" t="s">
        <v>1180</v>
      </c>
      <c r="F314" s="54" t="str">
        <f t="shared" si="31"/>
        <v>K36</v>
      </c>
      <c r="G314" s="54" t="str">
        <f t="shared" si="29"/>
        <v>池尻姫欧</v>
      </c>
      <c r="H314" s="58" t="s">
        <v>1181</v>
      </c>
      <c r="I314" s="154" t="s">
        <v>1397</v>
      </c>
      <c r="J314" s="65">
        <v>1990</v>
      </c>
      <c r="K314" s="66">
        <f t="shared" si="30"/>
        <v>26</v>
      </c>
      <c r="L314" s="56" t="str">
        <f t="shared" si="28"/>
        <v>OK</v>
      </c>
      <c r="M314" s="54" t="s">
        <v>1417</v>
      </c>
    </row>
    <row r="315" spans="1:13" ht="13.5">
      <c r="A315" s="55" t="s">
        <v>611</v>
      </c>
      <c r="B315" s="54" t="s">
        <v>612</v>
      </c>
      <c r="C315" s="54" t="s">
        <v>613</v>
      </c>
      <c r="D315" s="55" t="s">
        <v>1180</v>
      </c>
      <c r="F315" s="54" t="str">
        <f t="shared" si="31"/>
        <v>K37</v>
      </c>
      <c r="G315" s="54" t="str">
        <f t="shared" si="29"/>
        <v>南 直貴</v>
      </c>
      <c r="H315" s="58" t="s">
        <v>1181</v>
      </c>
      <c r="I315" s="58" t="s">
        <v>1393</v>
      </c>
      <c r="J315" s="65">
        <v>1992</v>
      </c>
      <c r="K315" s="66">
        <f t="shared" si="30"/>
        <v>24</v>
      </c>
      <c r="L315" s="56" t="str">
        <f t="shared" si="28"/>
        <v>OK</v>
      </c>
      <c r="M315" s="54" t="s">
        <v>1438</v>
      </c>
    </row>
    <row r="316" spans="1:13" ht="13.5">
      <c r="A316" s="55" t="s">
        <v>614</v>
      </c>
      <c r="B316" s="54" t="s">
        <v>1357</v>
      </c>
      <c r="C316" s="54" t="s">
        <v>615</v>
      </c>
      <c r="D316" s="55" t="s">
        <v>1180</v>
      </c>
      <c r="F316" s="54" t="str">
        <f t="shared" si="31"/>
        <v>K38</v>
      </c>
      <c r="G316" s="54" t="str">
        <f t="shared" si="29"/>
        <v>木村　誠</v>
      </c>
      <c r="H316" s="58" t="s">
        <v>1181</v>
      </c>
      <c r="I316" s="58" t="s">
        <v>1393</v>
      </c>
      <c r="J316" s="65">
        <v>1968</v>
      </c>
      <c r="K316" s="65">
        <f t="shared" si="30"/>
        <v>48</v>
      </c>
      <c r="L316" s="56" t="str">
        <f t="shared" si="28"/>
        <v>OK</v>
      </c>
      <c r="M316" s="54" t="s">
        <v>311</v>
      </c>
    </row>
    <row r="317" spans="1:13" ht="13.5">
      <c r="A317" s="55" t="s">
        <v>616</v>
      </c>
      <c r="B317" s="60" t="s">
        <v>1357</v>
      </c>
      <c r="C317" s="60" t="s">
        <v>313</v>
      </c>
      <c r="D317" s="55" t="s">
        <v>1180</v>
      </c>
      <c r="F317" s="54" t="str">
        <f t="shared" si="31"/>
        <v>K39</v>
      </c>
      <c r="G317" s="54" t="str">
        <f t="shared" si="29"/>
        <v>木村容子</v>
      </c>
      <c r="H317" s="58" t="s">
        <v>1181</v>
      </c>
      <c r="I317" s="154" t="s">
        <v>1397</v>
      </c>
      <c r="J317" s="65">
        <v>1967</v>
      </c>
      <c r="K317" s="65">
        <f t="shared" si="30"/>
        <v>49</v>
      </c>
      <c r="L317" s="56" t="str">
        <f t="shared" si="28"/>
        <v>OK</v>
      </c>
      <c r="M317" s="54" t="s">
        <v>311</v>
      </c>
    </row>
    <row r="318" spans="1:13" ht="13.5">
      <c r="A318" s="55" t="s">
        <v>617</v>
      </c>
      <c r="B318" s="60" t="s">
        <v>939</v>
      </c>
      <c r="C318" s="60" t="s">
        <v>940</v>
      </c>
      <c r="D318" s="55" t="s">
        <v>1180</v>
      </c>
      <c r="F318" s="54" t="str">
        <f t="shared" si="31"/>
        <v>K40</v>
      </c>
      <c r="G318" s="54" t="str">
        <f t="shared" si="29"/>
        <v>田中有紀</v>
      </c>
      <c r="H318" s="58" t="s">
        <v>1181</v>
      </c>
      <c r="I318" s="154" t="s">
        <v>1397</v>
      </c>
      <c r="J318" s="65">
        <v>1968</v>
      </c>
      <c r="K318" s="65">
        <f t="shared" si="30"/>
        <v>48</v>
      </c>
      <c r="L318" s="56" t="str">
        <f t="shared" si="28"/>
        <v>OK</v>
      </c>
      <c r="M318" s="54" t="s">
        <v>618</v>
      </c>
    </row>
    <row r="319" spans="1:13" ht="13.5">
      <c r="A319" s="55" t="s">
        <v>314</v>
      </c>
      <c r="B319" s="60" t="s">
        <v>315</v>
      </c>
      <c r="C319" s="60" t="s">
        <v>316</v>
      </c>
      <c r="D319" s="55" t="s">
        <v>1180</v>
      </c>
      <c r="F319" s="54" t="str">
        <f t="shared" si="31"/>
        <v>K41</v>
      </c>
      <c r="G319" s="54" t="str">
        <f t="shared" si="29"/>
        <v>出縄久子</v>
      </c>
      <c r="H319" s="58" t="s">
        <v>1181</v>
      </c>
      <c r="I319" s="154" t="s">
        <v>1397</v>
      </c>
      <c r="J319" s="65">
        <v>1966</v>
      </c>
      <c r="K319" s="65">
        <f t="shared" si="30"/>
        <v>50</v>
      </c>
      <c r="L319" s="56" t="str">
        <f t="shared" si="28"/>
        <v>OK</v>
      </c>
      <c r="M319" s="54" t="s">
        <v>906</v>
      </c>
    </row>
    <row r="320" spans="1:13" ht="13.5">
      <c r="A320" s="55" t="s">
        <v>317</v>
      </c>
      <c r="B320" s="54" t="s">
        <v>318</v>
      </c>
      <c r="C320" s="54" t="s">
        <v>319</v>
      </c>
      <c r="D320" s="55" t="s">
        <v>1180</v>
      </c>
      <c r="F320" s="54" t="str">
        <f t="shared" si="31"/>
        <v>K42</v>
      </c>
      <c r="G320" s="54" t="str">
        <f t="shared" si="29"/>
        <v>稲岡和紀</v>
      </c>
      <c r="H320" s="58" t="s">
        <v>1181</v>
      </c>
      <c r="I320" s="58" t="s">
        <v>1393</v>
      </c>
      <c r="J320" s="65">
        <v>1978</v>
      </c>
      <c r="K320" s="65">
        <f t="shared" si="30"/>
        <v>38</v>
      </c>
      <c r="L320" s="56" t="str">
        <f t="shared" si="28"/>
        <v>OK</v>
      </c>
      <c r="M320" s="60" t="s">
        <v>1475</v>
      </c>
    </row>
    <row r="321" spans="1:13" ht="13.5">
      <c r="A321" s="55" t="s">
        <v>320</v>
      </c>
      <c r="B321" s="54" t="s">
        <v>1447</v>
      </c>
      <c r="C321" s="54" t="s">
        <v>321</v>
      </c>
      <c r="D321" s="55" t="s">
        <v>1180</v>
      </c>
      <c r="F321" s="54" t="str">
        <f t="shared" si="31"/>
        <v>K43</v>
      </c>
      <c r="G321" s="54" t="str">
        <f t="shared" si="29"/>
        <v>石田恵二</v>
      </c>
      <c r="H321" s="58" t="s">
        <v>1181</v>
      </c>
      <c r="I321" s="58" t="s">
        <v>1393</v>
      </c>
      <c r="J321" s="65">
        <v>1974</v>
      </c>
      <c r="K321" s="65">
        <f t="shared" si="30"/>
        <v>42</v>
      </c>
      <c r="L321" s="56" t="str">
        <f t="shared" si="28"/>
        <v>OK</v>
      </c>
      <c r="M321" s="60" t="s">
        <v>1475</v>
      </c>
    </row>
    <row r="322" spans="1:13" ht="13.5">
      <c r="A322" s="55" t="s">
        <v>322</v>
      </c>
      <c r="B322" s="54" t="s">
        <v>323</v>
      </c>
      <c r="C322" s="54" t="s">
        <v>324</v>
      </c>
      <c r="D322" s="55" t="s">
        <v>1180</v>
      </c>
      <c r="F322" s="54" t="str">
        <f t="shared" si="31"/>
        <v>K44</v>
      </c>
      <c r="G322" s="54" t="str">
        <f t="shared" si="29"/>
        <v>富永　晶</v>
      </c>
      <c r="H322" s="58" t="s">
        <v>1181</v>
      </c>
      <c r="I322" s="58" t="s">
        <v>1393</v>
      </c>
      <c r="J322" s="65">
        <v>1993</v>
      </c>
      <c r="K322" s="65">
        <f t="shared" si="30"/>
        <v>23</v>
      </c>
      <c r="L322" s="56" t="str">
        <f t="shared" si="28"/>
        <v>OK</v>
      </c>
      <c r="M322" s="54" t="s">
        <v>1655</v>
      </c>
    </row>
    <row r="323" spans="1:13" ht="13.5">
      <c r="A323" s="55" t="s">
        <v>325</v>
      </c>
      <c r="B323" s="54" t="s">
        <v>1722</v>
      </c>
      <c r="C323" s="54" t="s">
        <v>1723</v>
      </c>
      <c r="D323" s="55" t="s">
        <v>1180</v>
      </c>
      <c r="F323" s="54" t="str">
        <f t="shared" si="31"/>
        <v>K45</v>
      </c>
      <c r="G323" s="54" t="str">
        <f t="shared" si="29"/>
        <v>吉野淳也</v>
      </c>
      <c r="H323" s="58" t="s">
        <v>1181</v>
      </c>
      <c r="I323" s="58" t="s">
        <v>1393</v>
      </c>
      <c r="J323" s="65">
        <v>1990</v>
      </c>
      <c r="K323" s="65">
        <f t="shared" si="30"/>
        <v>26</v>
      </c>
      <c r="L323" s="56" t="str">
        <f t="shared" si="28"/>
        <v>OK</v>
      </c>
      <c r="M323" s="54" t="s">
        <v>1417</v>
      </c>
    </row>
    <row r="324" spans="1:13" ht="13.5">
      <c r="A324" s="55" t="s">
        <v>326</v>
      </c>
      <c r="B324" s="54" t="s">
        <v>327</v>
      </c>
      <c r="C324" s="54" t="s">
        <v>328</v>
      </c>
      <c r="D324" s="55" t="s">
        <v>1180</v>
      </c>
      <c r="F324" s="54" t="str">
        <f t="shared" si="31"/>
        <v>K46</v>
      </c>
      <c r="G324" s="54" t="str">
        <f t="shared" si="29"/>
        <v>岩渕光紀</v>
      </c>
      <c r="H324" s="58" t="s">
        <v>1181</v>
      </c>
      <c r="I324" s="58" t="s">
        <v>1393</v>
      </c>
      <c r="J324" s="65">
        <v>1991</v>
      </c>
      <c r="K324" s="65">
        <f t="shared" si="30"/>
        <v>25</v>
      </c>
      <c r="L324" s="56" t="str">
        <f t="shared" si="28"/>
        <v>OK</v>
      </c>
      <c r="M324" s="71" t="s">
        <v>1402</v>
      </c>
    </row>
    <row r="325" spans="1:13" ht="13.5">
      <c r="A325" s="55" t="s">
        <v>329</v>
      </c>
      <c r="B325" s="60" t="s">
        <v>1698</v>
      </c>
      <c r="C325" s="60" t="s">
        <v>330</v>
      </c>
      <c r="D325" s="55" t="s">
        <v>1180</v>
      </c>
      <c r="F325" s="54" t="str">
        <f t="shared" si="31"/>
        <v>K47</v>
      </c>
      <c r="G325" s="54" t="str">
        <f t="shared" si="29"/>
        <v>津田悠花</v>
      </c>
      <c r="H325" s="58" t="s">
        <v>1181</v>
      </c>
      <c r="I325" s="154" t="s">
        <v>1397</v>
      </c>
      <c r="J325" s="65">
        <v>1994</v>
      </c>
      <c r="K325" s="65">
        <f t="shared" si="30"/>
        <v>22</v>
      </c>
      <c r="L325" s="56" t="str">
        <f t="shared" si="28"/>
        <v>OK</v>
      </c>
      <c r="M325" s="54" t="s">
        <v>1417</v>
      </c>
    </row>
    <row r="326" spans="1:13" ht="13.5">
      <c r="A326" s="55" t="s">
        <v>331</v>
      </c>
      <c r="B326" s="60" t="s">
        <v>332</v>
      </c>
      <c r="C326" s="60" t="s">
        <v>333</v>
      </c>
      <c r="D326" s="55" t="s">
        <v>1180</v>
      </c>
      <c r="F326" s="54" t="str">
        <f t="shared" si="31"/>
        <v>K48</v>
      </c>
      <c r="G326" s="54" t="str">
        <f t="shared" si="29"/>
        <v>稲継馨</v>
      </c>
      <c r="H326" s="58" t="s">
        <v>1181</v>
      </c>
      <c r="I326" s="154" t="s">
        <v>1397</v>
      </c>
      <c r="J326" s="65">
        <v>1991</v>
      </c>
      <c r="K326" s="65">
        <f t="shared" si="30"/>
        <v>25</v>
      </c>
      <c r="L326" s="56" t="str">
        <f t="shared" si="28"/>
        <v>OK</v>
      </c>
      <c r="M326" s="54" t="s">
        <v>311</v>
      </c>
    </row>
    <row r="327" spans="1:13" ht="13.5">
      <c r="A327" s="55" t="s">
        <v>334</v>
      </c>
      <c r="B327" s="54" t="s">
        <v>335</v>
      </c>
      <c r="C327" s="54" t="s">
        <v>336</v>
      </c>
      <c r="D327" s="55" t="s">
        <v>1180</v>
      </c>
      <c r="F327" s="54" t="str">
        <f t="shared" si="31"/>
        <v>K49</v>
      </c>
      <c r="G327" s="54" t="str">
        <f t="shared" si="29"/>
        <v>梅津圭</v>
      </c>
      <c r="H327" s="58" t="s">
        <v>1181</v>
      </c>
      <c r="I327" s="58" t="s">
        <v>1393</v>
      </c>
      <c r="J327" s="65">
        <v>1992</v>
      </c>
      <c r="K327" s="65">
        <f t="shared" si="30"/>
        <v>24</v>
      </c>
      <c r="L327" s="56" t="str">
        <f t="shared" si="28"/>
        <v>OK</v>
      </c>
      <c r="M327" s="54" t="s">
        <v>337</v>
      </c>
    </row>
    <row r="328" spans="1:13" ht="13.5">
      <c r="A328" s="55" t="s">
        <v>338</v>
      </c>
      <c r="B328" s="54" t="s">
        <v>339</v>
      </c>
      <c r="C328" s="54" t="s">
        <v>340</v>
      </c>
      <c r="D328" s="55" t="s">
        <v>1180</v>
      </c>
      <c r="F328" s="54" t="str">
        <f t="shared" si="31"/>
        <v>K50</v>
      </c>
      <c r="G328" s="54" t="str">
        <f t="shared" si="29"/>
        <v>中西泰輝</v>
      </c>
      <c r="H328" s="58" t="s">
        <v>1181</v>
      </c>
      <c r="I328" s="58" t="s">
        <v>1393</v>
      </c>
      <c r="J328" s="65">
        <v>1992</v>
      </c>
      <c r="K328" s="65">
        <f t="shared" si="30"/>
        <v>24</v>
      </c>
      <c r="L328" s="56" t="str">
        <f t="shared" si="28"/>
        <v>OK</v>
      </c>
      <c r="M328" s="54" t="s">
        <v>1417</v>
      </c>
    </row>
    <row r="329" spans="6:12" ht="13.5">
      <c r="F329" s="56"/>
      <c r="H329" s="58"/>
      <c r="I329" s="58"/>
      <c r="L329" s="56"/>
    </row>
    <row r="330" spans="6:12" ht="13.5">
      <c r="F330" s="56"/>
      <c r="H330" s="58"/>
      <c r="I330" s="58"/>
      <c r="L330" s="56"/>
    </row>
    <row r="331" spans="6:12" ht="13.5">
      <c r="F331" s="56"/>
      <c r="H331" s="58"/>
      <c r="I331" s="58"/>
      <c r="L331" s="56"/>
    </row>
    <row r="332" spans="2:13" ht="13.5">
      <c r="B332" s="722" t="s">
        <v>619</v>
      </c>
      <c r="C332" s="722"/>
      <c r="D332" s="722"/>
      <c r="E332"/>
      <c r="F332"/>
      <c r="G332"/>
      <c r="H332"/>
      <c r="I332"/>
      <c r="J332"/>
      <c r="K332"/>
      <c r="L332" s="56">
        <f t="shared" si="28"/>
      </c>
      <c r="M332"/>
    </row>
    <row r="333" spans="2:12" ht="13.5">
      <c r="B333" s="722"/>
      <c r="C333" s="722"/>
      <c r="D333" s="722"/>
      <c r="L333" s="56">
        <f t="shared" si="28"/>
      </c>
    </row>
    <row r="334" spans="2:13" ht="13.5">
      <c r="B334" s="720" t="s">
        <v>1681</v>
      </c>
      <c r="C334" s="720"/>
      <c r="F334" s="56"/>
      <c r="H334" s="58"/>
      <c r="I334" s="58"/>
      <c r="L334" s="56">
        <f t="shared" si="28"/>
      </c>
      <c r="M334" s="54"/>
    </row>
    <row r="335" spans="2:12" ht="13.5">
      <c r="B335" s="720"/>
      <c r="C335" s="720"/>
      <c r="F335" s="56"/>
      <c r="G335" s="54" t="s">
        <v>341</v>
      </c>
      <c r="H335" s="54" t="s">
        <v>342</v>
      </c>
      <c r="I335" s="58"/>
      <c r="L335" s="56"/>
    </row>
    <row r="336" spans="6:12" ht="13.5">
      <c r="F336" s="56"/>
      <c r="G336" s="86">
        <f>COUNTIF($M$338:$M$387,"東近江市")</f>
        <v>17</v>
      </c>
      <c r="H336" s="87">
        <f>(G336/RIGHT(A387,2))</f>
        <v>0.34</v>
      </c>
      <c r="I336" s="58"/>
      <c r="L336" s="56"/>
    </row>
    <row r="337" spans="2:12" ht="13.5">
      <c r="B337" s="57" t="s">
        <v>1233</v>
      </c>
      <c r="C337" s="57"/>
      <c r="F337" s="56" t="str">
        <f>A338</f>
        <v>M01</v>
      </c>
      <c r="G337" s="54" t="str">
        <f>B337&amp;C337</f>
        <v>村田八日市</v>
      </c>
      <c r="I337" s="58"/>
      <c r="K337" s="66"/>
      <c r="L337" s="56"/>
    </row>
    <row r="338" spans="1:13" s="70" customFormat="1" ht="13.5">
      <c r="A338" s="148" t="s">
        <v>343</v>
      </c>
      <c r="B338" s="149" t="s">
        <v>1234</v>
      </c>
      <c r="C338" s="149" t="s">
        <v>1235</v>
      </c>
      <c r="D338" s="57" t="s">
        <v>1233</v>
      </c>
      <c r="E338" s="94"/>
      <c r="F338" s="148" t="s">
        <v>343</v>
      </c>
      <c r="G338" s="54" t="str">
        <f>B338&amp;C338</f>
        <v>安久智之</v>
      </c>
      <c r="H338" s="57" t="s">
        <v>1233</v>
      </c>
      <c r="I338" s="94" t="s">
        <v>1393</v>
      </c>
      <c r="J338" s="94">
        <v>1982</v>
      </c>
      <c r="K338" s="66">
        <f>IF(J338="","",(2016-J338))</f>
        <v>34</v>
      </c>
      <c r="L338" s="56" t="str">
        <f aca="true" t="shared" si="32" ref="L338:L367">IF(G338="","",IF(COUNTIF($G$3:$G$670,G338)&gt;1,"2重登録","OK"))</f>
        <v>OK</v>
      </c>
      <c r="M338" s="150" t="s">
        <v>899</v>
      </c>
    </row>
    <row r="339" spans="1:13" s="70" customFormat="1" ht="13.5">
      <c r="A339" s="148" t="s">
        <v>344</v>
      </c>
      <c r="B339" s="149" t="s">
        <v>345</v>
      </c>
      <c r="C339" s="149" t="s">
        <v>900</v>
      </c>
      <c r="D339" s="57" t="s">
        <v>1233</v>
      </c>
      <c r="E339" s="94"/>
      <c r="F339" s="148" t="s">
        <v>344</v>
      </c>
      <c r="G339" s="54" t="str">
        <f aca="true" t="shared" si="33" ref="G339:G387">B339&amp;C339</f>
        <v>稲泉　聡</v>
      </c>
      <c r="H339" s="57" t="s">
        <v>1233</v>
      </c>
      <c r="I339" s="94" t="s">
        <v>1393</v>
      </c>
      <c r="J339" s="94">
        <v>1967</v>
      </c>
      <c r="K339" s="66">
        <f aca="true" t="shared" si="34" ref="K339:K387">IF(J339="","",(2016-J339))</f>
        <v>49</v>
      </c>
      <c r="L339" s="56" t="str">
        <f t="shared" si="32"/>
        <v>OK</v>
      </c>
      <c r="M339" s="94" t="s">
        <v>902</v>
      </c>
    </row>
    <row r="340" spans="1:13" s="70" customFormat="1" ht="13.5">
      <c r="A340" s="148" t="s">
        <v>346</v>
      </c>
      <c r="B340" s="149" t="s">
        <v>1236</v>
      </c>
      <c r="C340" s="149" t="s">
        <v>1237</v>
      </c>
      <c r="D340" s="57" t="s">
        <v>1233</v>
      </c>
      <c r="E340" s="94"/>
      <c r="F340" s="148" t="s">
        <v>346</v>
      </c>
      <c r="G340" s="54" t="str">
        <f t="shared" si="33"/>
        <v>岡川謙二</v>
      </c>
      <c r="H340" s="57" t="s">
        <v>1233</v>
      </c>
      <c r="I340" s="94" t="s">
        <v>1667</v>
      </c>
      <c r="J340" s="94">
        <v>1967</v>
      </c>
      <c r="K340" s="66">
        <f t="shared" si="34"/>
        <v>49</v>
      </c>
      <c r="L340" s="56" t="str">
        <f t="shared" si="32"/>
        <v>OK</v>
      </c>
      <c r="M340" s="94" t="s">
        <v>902</v>
      </c>
    </row>
    <row r="341" spans="1:13" s="70" customFormat="1" ht="13.5">
      <c r="A341" s="148" t="s">
        <v>347</v>
      </c>
      <c r="B341" s="149" t="s">
        <v>1063</v>
      </c>
      <c r="C341" s="149" t="s">
        <v>1245</v>
      </c>
      <c r="D341" s="57" t="s">
        <v>1233</v>
      </c>
      <c r="E341" s="94"/>
      <c r="F341" s="148" t="s">
        <v>347</v>
      </c>
      <c r="G341" s="54" t="str">
        <f t="shared" si="33"/>
        <v>児玉雅弘</v>
      </c>
      <c r="H341" s="57" t="s">
        <v>1233</v>
      </c>
      <c r="I341" s="94" t="s">
        <v>1393</v>
      </c>
      <c r="J341" s="94">
        <v>1965</v>
      </c>
      <c r="K341" s="66">
        <f t="shared" si="34"/>
        <v>51</v>
      </c>
      <c r="L341" s="56" t="str">
        <f t="shared" si="32"/>
        <v>OK</v>
      </c>
      <c r="M341" s="94" t="s">
        <v>1442</v>
      </c>
    </row>
    <row r="342" spans="1:13" s="70" customFormat="1" ht="13.5">
      <c r="A342" s="148" t="s">
        <v>1238</v>
      </c>
      <c r="B342" s="151" t="s">
        <v>1668</v>
      </c>
      <c r="C342" s="151" t="s">
        <v>782</v>
      </c>
      <c r="D342" s="57" t="s">
        <v>1233</v>
      </c>
      <c r="E342" s="137"/>
      <c r="F342" s="152" t="s">
        <v>1238</v>
      </c>
      <c r="G342" s="55" t="str">
        <f t="shared" si="33"/>
        <v>名田育子</v>
      </c>
      <c r="H342" s="57" t="s">
        <v>1233</v>
      </c>
      <c r="I342" s="154" t="s">
        <v>348</v>
      </c>
      <c r="J342" s="137">
        <v>1953</v>
      </c>
      <c r="K342" s="66">
        <f t="shared" si="34"/>
        <v>63</v>
      </c>
      <c r="L342" s="56" t="str">
        <f t="shared" si="32"/>
        <v>OK</v>
      </c>
      <c r="M342" s="150" t="s">
        <v>899</v>
      </c>
    </row>
    <row r="343" spans="1:13" s="70" customFormat="1" ht="13.5">
      <c r="A343" s="148" t="s">
        <v>1239</v>
      </c>
      <c r="B343" s="149" t="s">
        <v>620</v>
      </c>
      <c r="C343" s="149" t="s">
        <v>621</v>
      </c>
      <c r="D343" s="57" t="s">
        <v>1233</v>
      </c>
      <c r="E343" s="94"/>
      <c r="F343" s="148" t="s">
        <v>1239</v>
      </c>
      <c r="G343" s="54" t="str">
        <f t="shared" si="33"/>
        <v>徳永 剛</v>
      </c>
      <c r="H343" s="57" t="s">
        <v>1233</v>
      </c>
      <c r="I343" s="94" t="s">
        <v>901</v>
      </c>
      <c r="J343" s="94">
        <v>1966</v>
      </c>
      <c r="K343" s="66">
        <f t="shared" si="34"/>
        <v>50</v>
      </c>
      <c r="L343" s="56" t="str">
        <f t="shared" si="32"/>
        <v>OK</v>
      </c>
      <c r="M343" s="152" t="s">
        <v>1444</v>
      </c>
    </row>
    <row r="344" spans="1:13" s="70" customFormat="1" ht="13.5">
      <c r="A344" s="148" t="s">
        <v>1241</v>
      </c>
      <c r="B344" s="149" t="s">
        <v>1249</v>
      </c>
      <c r="C344" s="149" t="s">
        <v>1250</v>
      </c>
      <c r="D344" s="57" t="s">
        <v>1233</v>
      </c>
      <c r="E344" s="94"/>
      <c r="F344" s="148" t="s">
        <v>1241</v>
      </c>
      <c r="G344" s="54" t="str">
        <f t="shared" si="33"/>
        <v>杉山邦夫</v>
      </c>
      <c r="H344" s="57" t="s">
        <v>1233</v>
      </c>
      <c r="I344" s="94" t="s">
        <v>349</v>
      </c>
      <c r="J344" s="94">
        <v>1950</v>
      </c>
      <c r="K344" s="66">
        <f t="shared" si="34"/>
        <v>66</v>
      </c>
      <c r="L344" s="56" t="str">
        <f t="shared" si="32"/>
        <v>OK</v>
      </c>
      <c r="M344" s="94" t="s">
        <v>1473</v>
      </c>
    </row>
    <row r="345" spans="1:13" s="70" customFormat="1" ht="13.5">
      <c r="A345" s="148" t="s">
        <v>1242</v>
      </c>
      <c r="B345" s="149" t="s">
        <v>1252</v>
      </c>
      <c r="C345" s="149" t="s">
        <v>1253</v>
      </c>
      <c r="D345" s="57" t="s">
        <v>1233</v>
      </c>
      <c r="E345" s="94"/>
      <c r="F345" s="148" t="s">
        <v>1242</v>
      </c>
      <c r="G345" s="54" t="str">
        <f t="shared" si="33"/>
        <v>杉本龍平</v>
      </c>
      <c r="H345" s="57" t="s">
        <v>1233</v>
      </c>
      <c r="I345" s="94" t="s">
        <v>1393</v>
      </c>
      <c r="J345" s="94">
        <v>1976</v>
      </c>
      <c r="K345" s="66">
        <f t="shared" si="34"/>
        <v>40</v>
      </c>
      <c r="L345" s="56" t="str">
        <f t="shared" si="32"/>
        <v>OK</v>
      </c>
      <c r="M345" s="94" t="s">
        <v>1416</v>
      </c>
    </row>
    <row r="346" spans="1:13" s="70" customFormat="1" ht="13.5">
      <c r="A346" s="148" t="s">
        <v>1243</v>
      </c>
      <c r="B346" s="149" t="s">
        <v>1255</v>
      </c>
      <c r="C346" s="149" t="s">
        <v>1256</v>
      </c>
      <c r="D346" s="57" t="s">
        <v>1233</v>
      </c>
      <c r="E346" s="94"/>
      <c r="F346" s="148" t="s">
        <v>1243</v>
      </c>
      <c r="G346" s="54" t="str">
        <f t="shared" si="33"/>
        <v>西内友也</v>
      </c>
      <c r="H346" s="57" t="s">
        <v>1233</v>
      </c>
      <c r="I346" s="94" t="s">
        <v>1393</v>
      </c>
      <c r="J346" s="94">
        <v>1981</v>
      </c>
      <c r="K346" s="66">
        <f t="shared" si="34"/>
        <v>35</v>
      </c>
      <c r="L346" s="56" t="str">
        <f t="shared" si="32"/>
        <v>OK</v>
      </c>
      <c r="M346" s="94" t="s">
        <v>1405</v>
      </c>
    </row>
    <row r="347" spans="1:13" s="70" customFormat="1" ht="13.5">
      <c r="A347" s="148" t="s">
        <v>1244</v>
      </c>
      <c r="B347" s="149" t="s">
        <v>1178</v>
      </c>
      <c r="C347" s="149" t="s">
        <v>1259</v>
      </c>
      <c r="D347" s="57" t="s">
        <v>1233</v>
      </c>
      <c r="E347" s="94"/>
      <c r="F347" s="148" t="s">
        <v>1244</v>
      </c>
      <c r="G347" s="54" t="str">
        <f t="shared" si="33"/>
        <v>川上英二</v>
      </c>
      <c r="H347" s="57" t="s">
        <v>1233</v>
      </c>
      <c r="I347" s="94" t="s">
        <v>1393</v>
      </c>
      <c r="J347" s="94">
        <v>1963</v>
      </c>
      <c r="K347" s="66">
        <f t="shared" si="34"/>
        <v>53</v>
      </c>
      <c r="L347" s="56" t="str">
        <f t="shared" si="32"/>
        <v>OK</v>
      </c>
      <c r="M347" s="150" t="s">
        <v>899</v>
      </c>
    </row>
    <row r="348" spans="1:13" s="70" customFormat="1" ht="13.5">
      <c r="A348" s="148" t="s">
        <v>1246</v>
      </c>
      <c r="B348" s="149" t="s">
        <v>1261</v>
      </c>
      <c r="C348" s="149" t="s">
        <v>1262</v>
      </c>
      <c r="D348" s="57" t="s">
        <v>1233</v>
      </c>
      <c r="E348" s="94"/>
      <c r="F348" s="148" t="s">
        <v>1246</v>
      </c>
      <c r="G348" s="54" t="str">
        <f t="shared" si="33"/>
        <v>泉谷純也</v>
      </c>
      <c r="H348" s="57" t="s">
        <v>1233</v>
      </c>
      <c r="I348" s="94" t="s">
        <v>901</v>
      </c>
      <c r="J348" s="94">
        <v>1982</v>
      </c>
      <c r="K348" s="66">
        <f t="shared" si="34"/>
        <v>34</v>
      </c>
      <c r="L348" s="56" t="str">
        <f t="shared" si="32"/>
        <v>OK</v>
      </c>
      <c r="M348" s="150" t="s">
        <v>899</v>
      </c>
    </row>
    <row r="349" spans="1:13" s="70" customFormat="1" ht="13.5">
      <c r="A349" s="148" t="s">
        <v>1247</v>
      </c>
      <c r="B349" s="149" t="s">
        <v>1220</v>
      </c>
      <c r="C349" s="149" t="s">
        <v>1264</v>
      </c>
      <c r="D349" s="57" t="s">
        <v>1233</v>
      </c>
      <c r="E349" s="94"/>
      <c r="F349" s="148" t="s">
        <v>1247</v>
      </c>
      <c r="G349" s="54" t="str">
        <f t="shared" si="33"/>
        <v>浅田隆昭</v>
      </c>
      <c r="H349" s="57" t="s">
        <v>1233</v>
      </c>
      <c r="I349" s="94" t="s">
        <v>901</v>
      </c>
      <c r="J349" s="94">
        <v>1964</v>
      </c>
      <c r="K349" s="66">
        <f t="shared" si="34"/>
        <v>52</v>
      </c>
      <c r="L349" s="56" t="str">
        <f t="shared" si="32"/>
        <v>OK</v>
      </c>
      <c r="M349" s="94" t="s">
        <v>1417</v>
      </c>
    </row>
    <row r="350" spans="1:13" s="70" customFormat="1" ht="13.5">
      <c r="A350" s="148" t="s">
        <v>1248</v>
      </c>
      <c r="B350" s="149" t="s">
        <v>1266</v>
      </c>
      <c r="C350" s="149" t="s">
        <v>1267</v>
      </c>
      <c r="D350" s="57" t="s">
        <v>1233</v>
      </c>
      <c r="E350" s="94"/>
      <c r="F350" s="148" t="s">
        <v>1248</v>
      </c>
      <c r="G350" s="54" t="str">
        <f t="shared" si="33"/>
        <v>前田雅人</v>
      </c>
      <c r="H350" s="57" t="s">
        <v>1233</v>
      </c>
      <c r="I350" s="94" t="s">
        <v>1393</v>
      </c>
      <c r="J350" s="94">
        <v>1959</v>
      </c>
      <c r="K350" s="66">
        <f t="shared" si="34"/>
        <v>57</v>
      </c>
      <c r="L350" s="56" t="str">
        <f t="shared" si="32"/>
        <v>OK</v>
      </c>
      <c r="M350" s="94" t="s">
        <v>1422</v>
      </c>
    </row>
    <row r="351" spans="1:13" s="70" customFormat="1" ht="13.5">
      <c r="A351" s="148" t="s">
        <v>1251</v>
      </c>
      <c r="B351" s="153" t="s">
        <v>903</v>
      </c>
      <c r="C351" s="136" t="s">
        <v>904</v>
      </c>
      <c r="D351" s="57" t="s">
        <v>1233</v>
      </c>
      <c r="E351" s="94"/>
      <c r="F351" s="148" t="s">
        <v>1251</v>
      </c>
      <c r="G351" s="54" t="str">
        <f t="shared" si="33"/>
        <v>土田典人</v>
      </c>
      <c r="H351" s="57" t="s">
        <v>1233</v>
      </c>
      <c r="I351" s="94" t="s">
        <v>350</v>
      </c>
      <c r="J351" s="94">
        <v>1964</v>
      </c>
      <c r="K351" s="66">
        <f t="shared" si="34"/>
        <v>52</v>
      </c>
      <c r="L351" s="56" t="str">
        <f t="shared" si="32"/>
        <v>OK</v>
      </c>
      <c r="M351" s="94" t="s">
        <v>1416</v>
      </c>
    </row>
    <row r="352" spans="1:13" s="70" customFormat="1" ht="13.5">
      <c r="A352" s="148" t="s">
        <v>1254</v>
      </c>
      <c r="B352" s="149" t="s">
        <v>839</v>
      </c>
      <c r="C352" s="149" t="s">
        <v>840</v>
      </c>
      <c r="D352" s="57" t="s">
        <v>1233</v>
      </c>
      <c r="E352" s="94"/>
      <c r="F352" s="148" t="s">
        <v>1254</v>
      </c>
      <c r="G352" s="54" t="str">
        <f t="shared" si="33"/>
        <v>二ツ井裕也</v>
      </c>
      <c r="H352" s="57" t="s">
        <v>1233</v>
      </c>
      <c r="I352" s="94" t="s">
        <v>351</v>
      </c>
      <c r="J352" s="94">
        <v>1990</v>
      </c>
      <c r="K352" s="66">
        <f t="shared" si="34"/>
        <v>26</v>
      </c>
      <c r="L352" s="56" t="str">
        <f t="shared" si="32"/>
        <v>OK</v>
      </c>
      <c r="M352" s="150" t="s">
        <v>899</v>
      </c>
    </row>
    <row r="353" spans="1:13" s="70" customFormat="1" ht="13.5">
      <c r="A353" s="148" t="s">
        <v>1257</v>
      </c>
      <c r="B353" s="149" t="s">
        <v>841</v>
      </c>
      <c r="C353" s="149" t="s">
        <v>842</v>
      </c>
      <c r="D353" s="57" t="s">
        <v>1233</v>
      </c>
      <c r="E353" s="94"/>
      <c r="F353" s="148" t="s">
        <v>1257</v>
      </c>
      <c r="G353" s="54" t="str">
        <f t="shared" si="33"/>
        <v>森永洋介</v>
      </c>
      <c r="H353" s="57" t="s">
        <v>1233</v>
      </c>
      <c r="I353" s="94" t="s">
        <v>901</v>
      </c>
      <c r="J353" s="94">
        <v>1989</v>
      </c>
      <c r="K353" s="66">
        <f t="shared" si="34"/>
        <v>27</v>
      </c>
      <c r="L353" s="56" t="str">
        <f t="shared" si="32"/>
        <v>OK</v>
      </c>
      <c r="M353" s="148" t="s">
        <v>1411</v>
      </c>
    </row>
    <row r="354" spans="1:13" s="70" customFormat="1" ht="13.5">
      <c r="A354" s="148" t="s">
        <v>1258</v>
      </c>
      <c r="B354" s="149" t="s">
        <v>1274</v>
      </c>
      <c r="C354" s="149" t="s">
        <v>1275</v>
      </c>
      <c r="D354" s="57" t="s">
        <v>1233</v>
      </c>
      <c r="E354" s="94"/>
      <c r="F354" s="148" t="s">
        <v>1258</v>
      </c>
      <c r="G354" s="54" t="str">
        <f t="shared" si="33"/>
        <v>冨田哲弥</v>
      </c>
      <c r="H354" s="57" t="s">
        <v>1233</v>
      </c>
      <c r="I354" s="94" t="s">
        <v>1393</v>
      </c>
      <c r="J354" s="94">
        <v>1966</v>
      </c>
      <c r="K354" s="66">
        <f t="shared" si="34"/>
        <v>50</v>
      </c>
      <c r="L354" s="56" t="str">
        <f t="shared" si="32"/>
        <v>OK</v>
      </c>
      <c r="M354" s="94" t="s">
        <v>1444</v>
      </c>
    </row>
    <row r="355" spans="1:13" s="70" customFormat="1" ht="13.5">
      <c r="A355" s="148" t="s">
        <v>1260</v>
      </c>
      <c r="B355" s="149" t="s">
        <v>1133</v>
      </c>
      <c r="C355" s="149" t="s">
        <v>1277</v>
      </c>
      <c r="D355" s="57" t="s">
        <v>1233</v>
      </c>
      <c r="E355" s="94"/>
      <c r="F355" s="148" t="s">
        <v>1260</v>
      </c>
      <c r="G355" s="54" t="str">
        <f t="shared" si="33"/>
        <v>並河康訓</v>
      </c>
      <c r="H355" s="57" t="s">
        <v>1233</v>
      </c>
      <c r="I355" s="94" t="s">
        <v>349</v>
      </c>
      <c r="J355" s="94">
        <v>1959</v>
      </c>
      <c r="K355" s="66">
        <f t="shared" si="34"/>
        <v>57</v>
      </c>
      <c r="L355" s="56" t="str">
        <f t="shared" si="32"/>
        <v>OK</v>
      </c>
      <c r="M355" s="94" t="s">
        <v>902</v>
      </c>
    </row>
    <row r="356" spans="1:13" s="70" customFormat="1" ht="13.5">
      <c r="A356" s="148" t="s">
        <v>1263</v>
      </c>
      <c r="B356" s="149" t="s">
        <v>1279</v>
      </c>
      <c r="C356" s="149" t="s">
        <v>1280</v>
      </c>
      <c r="D356" s="57" t="s">
        <v>1233</v>
      </c>
      <c r="E356" s="94"/>
      <c r="F356" s="148" t="s">
        <v>1263</v>
      </c>
      <c r="G356" s="54" t="str">
        <f t="shared" si="33"/>
        <v>名田一茂</v>
      </c>
      <c r="H356" s="57" t="s">
        <v>1233</v>
      </c>
      <c r="I356" s="94" t="s">
        <v>1667</v>
      </c>
      <c r="J356" s="94">
        <v>1953</v>
      </c>
      <c r="K356" s="66">
        <f t="shared" si="34"/>
        <v>63</v>
      </c>
      <c r="L356" s="56" t="str">
        <f t="shared" si="32"/>
        <v>OK</v>
      </c>
      <c r="M356" s="154" t="s">
        <v>899</v>
      </c>
    </row>
    <row r="357" spans="1:13" s="70" customFormat="1" ht="13.5">
      <c r="A357" s="148" t="s">
        <v>1265</v>
      </c>
      <c r="B357" s="149" t="s">
        <v>905</v>
      </c>
      <c r="C357" s="149" t="s">
        <v>622</v>
      </c>
      <c r="D357" s="57" t="s">
        <v>1233</v>
      </c>
      <c r="E357" s="94"/>
      <c r="F357" s="148" t="s">
        <v>1265</v>
      </c>
      <c r="G357" s="54" t="str">
        <f t="shared" si="33"/>
        <v>辰巳悟朗</v>
      </c>
      <c r="H357" s="57" t="s">
        <v>1233</v>
      </c>
      <c r="I357" s="94" t="s">
        <v>901</v>
      </c>
      <c r="J357" s="94">
        <v>1974</v>
      </c>
      <c r="K357" s="66">
        <f t="shared" si="34"/>
        <v>42</v>
      </c>
      <c r="L357" s="56" t="str">
        <f t="shared" si="32"/>
        <v>OK</v>
      </c>
      <c r="M357" s="94" t="s">
        <v>902</v>
      </c>
    </row>
    <row r="358" spans="1:13" s="70" customFormat="1" ht="13.5">
      <c r="A358" s="148" t="s">
        <v>1268</v>
      </c>
      <c r="B358" s="151" t="s">
        <v>1240</v>
      </c>
      <c r="C358" s="151" t="s">
        <v>1286</v>
      </c>
      <c r="D358" s="57" t="s">
        <v>1233</v>
      </c>
      <c r="E358" s="94"/>
      <c r="F358" s="148" t="s">
        <v>1268</v>
      </c>
      <c r="G358" s="55" t="str">
        <f t="shared" si="33"/>
        <v>河野晶子</v>
      </c>
      <c r="H358" s="57" t="s">
        <v>1233</v>
      </c>
      <c r="I358" s="154" t="s">
        <v>352</v>
      </c>
      <c r="J358" s="94">
        <v>1970</v>
      </c>
      <c r="K358" s="66">
        <f t="shared" si="34"/>
        <v>46</v>
      </c>
      <c r="L358" s="56" t="str">
        <f t="shared" si="32"/>
        <v>OK</v>
      </c>
      <c r="M358" s="94" t="s">
        <v>902</v>
      </c>
    </row>
    <row r="359" spans="1:13" s="70" customFormat="1" ht="13.5">
      <c r="A359" s="148" t="s">
        <v>1271</v>
      </c>
      <c r="B359" s="151" t="s">
        <v>1289</v>
      </c>
      <c r="C359" s="151" t="s">
        <v>1290</v>
      </c>
      <c r="D359" s="57" t="s">
        <v>1233</v>
      </c>
      <c r="E359" s="94"/>
      <c r="F359" s="148" t="s">
        <v>1271</v>
      </c>
      <c r="G359" s="55" t="str">
        <f t="shared" si="33"/>
        <v>森田恵美</v>
      </c>
      <c r="H359" s="57" t="s">
        <v>1233</v>
      </c>
      <c r="I359" s="154" t="s">
        <v>352</v>
      </c>
      <c r="J359" s="94">
        <v>1971</v>
      </c>
      <c r="K359" s="66">
        <f t="shared" si="34"/>
        <v>45</v>
      </c>
      <c r="L359" s="56" t="str">
        <f t="shared" si="32"/>
        <v>OK</v>
      </c>
      <c r="M359" s="150" t="s">
        <v>899</v>
      </c>
    </row>
    <row r="360" spans="1:13" s="70" customFormat="1" ht="13.5">
      <c r="A360" s="148" t="s">
        <v>1272</v>
      </c>
      <c r="B360" s="151" t="s">
        <v>1149</v>
      </c>
      <c r="C360" s="151" t="s">
        <v>1293</v>
      </c>
      <c r="D360" s="57" t="s">
        <v>1233</v>
      </c>
      <c r="E360" s="94"/>
      <c r="F360" s="148" t="s">
        <v>1272</v>
      </c>
      <c r="G360" s="55" t="str">
        <f t="shared" si="33"/>
        <v>西澤友紀</v>
      </c>
      <c r="H360" s="57" t="s">
        <v>1233</v>
      </c>
      <c r="I360" s="154" t="s">
        <v>353</v>
      </c>
      <c r="J360" s="94">
        <v>1975</v>
      </c>
      <c r="K360" s="66">
        <f t="shared" si="34"/>
        <v>41</v>
      </c>
      <c r="L360" s="56" t="str">
        <f t="shared" si="32"/>
        <v>OK</v>
      </c>
      <c r="M360" s="150" t="s">
        <v>899</v>
      </c>
    </row>
    <row r="361" spans="1:13" s="70" customFormat="1" ht="13.5">
      <c r="A361" s="148" t="s">
        <v>1273</v>
      </c>
      <c r="B361" s="151" t="s">
        <v>1150</v>
      </c>
      <c r="C361" s="151" t="s">
        <v>1019</v>
      </c>
      <c r="D361" s="57" t="s">
        <v>1233</v>
      </c>
      <c r="E361" s="94"/>
      <c r="F361" s="148" t="s">
        <v>1273</v>
      </c>
      <c r="G361" s="55" t="str">
        <f t="shared" si="33"/>
        <v>速水直美</v>
      </c>
      <c r="H361" s="57" t="s">
        <v>1233</v>
      </c>
      <c r="I361" s="154" t="s">
        <v>353</v>
      </c>
      <c r="J361" s="94">
        <v>1967</v>
      </c>
      <c r="K361" s="66">
        <f t="shared" si="34"/>
        <v>49</v>
      </c>
      <c r="L361" s="56" t="str">
        <f t="shared" si="32"/>
        <v>OK</v>
      </c>
      <c r="M361" s="150" t="s">
        <v>899</v>
      </c>
    </row>
    <row r="362" spans="1:13" s="70" customFormat="1" ht="13.5">
      <c r="A362" s="148" t="s">
        <v>1276</v>
      </c>
      <c r="B362" s="151" t="s">
        <v>1297</v>
      </c>
      <c r="C362" s="151" t="s">
        <v>1298</v>
      </c>
      <c r="D362" s="57" t="s">
        <v>1233</v>
      </c>
      <c r="E362" s="94"/>
      <c r="F362" s="148" t="s">
        <v>1276</v>
      </c>
      <c r="G362" s="55" t="str">
        <f t="shared" si="33"/>
        <v>多田麻実</v>
      </c>
      <c r="H362" s="57" t="s">
        <v>1233</v>
      </c>
      <c r="I362" s="154" t="s">
        <v>353</v>
      </c>
      <c r="J362" s="94">
        <v>1980</v>
      </c>
      <c r="K362" s="66">
        <f t="shared" si="34"/>
        <v>36</v>
      </c>
      <c r="L362" s="56" t="str">
        <f t="shared" si="32"/>
        <v>OK</v>
      </c>
      <c r="M362" s="94" t="s">
        <v>906</v>
      </c>
    </row>
    <row r="363" spans="1:13" s="70" customFormat="1" ht="13.5">
      <c r="A363" s="148" t="s">
        <v>1278</v>
      </c>
      <c r="B363" s="151" t="s">
        <v>985</v>
      </c>
      <c r="C363" s="151" t="s">
        <v>1300</v>
      </c>
      <c r="D363" s="57" t="s">
        <v>1233</v>
      </c>
      <c r="E363" s="94"/>
      <c r="F363" s="148" t="s">
        <v>1278</v>
      </c>
      <c r="G363" s="55" t="str">
        <f t="shared" si="33"/>
        <v>中村純子</v>
      </c>
      <c r="H363" s="57" t="s">
        <v>1233</v>
      </c>
      <c r="I363" s="154" t="s">
        <v>907</v>
      </c>
      <c r="J363" s="94">
        <v>1982</v>
      </c>
      <c r="K363" s="66">
        <f t="shared" si="34"/>
        <v>34</v>
      </c>
      <c r="L363" s="56" t="str">
        <f t="shared" si="32"/>
        <v>OK</v>
      </c>
      <c r="M363" s="94" t="s">
        <v>906</v>
      </c>
    </row>
    <row r="364" spans="1:13" s="70" customFormat="1" ht="13.5">
      <c r="A364" s="148" t="s">
        <v>1281</v>
      </c>
      <c r="B364" s="151" t="s">
        <v>1303</v>
      </c>
      <c r="C364" s="151" t="s">
        <v>1304</v>
      </c>
      <c r="D364" s="57" t="s">
        <v>1233</v>
      </c>
      <c r="E364" s="94"/>
      <c r="F364" s="148" t="s">
        <v>1281</v>
      </c>
      <c r="G364" s="55" t="str">
        <f t="shared" si="33"/>
        <v>堀田明子</v>
      </c>
      <c r="H364" s="57" t="s">
        <v>1233</v>
      </c>
      <c r="I364" s="154" t="s">
        <v>907</v>
      </c>
      <c r="J364" s="94">
        <v>1970</v>
      </c>
      <c r="K364" s="66">
        <f t="shared" si="34"/>
        <v>46</v>
      </c>
      <c r="L364" s="56" t="str">
        <f t="shared" si="32"/>
        <v>OK</v>
      </c>
      <c r="M364" s="154" t="s">
        <v>899</v>
      </c>
    </row>
    <row r="365" spans="1:13" ht="13.5">
      <c r="A365" s="148" t="s">
        <v>1282</v>
      </c>
      <c r="B365" s="155" t="s">
        <v>354</v>
      </c>
      <c r="C365" s="155" t="s">
        <v>908</v>
      </c>
      <c r="D365" s="57" t="s">
        <v>1233</v>
      </c>
      <c r="E365" s="147"/>
      <c r="F365" s="148" t="s">
        <v>1282</v>
      </c>
      <c r="G365" s="55" t="str">
        <f t="shared" si="33"/>
        <v>岡川恭子</v>
      </c>
      <c r="H365" s="57" t="s">
        <v>1233</v>
      </c>
      <c r="I365" s="154" t="s">
        <v>1450</v>
      </c>
      <c r="J365" s="94">
        <v>1969</v>
      </c>
      <c r="K365" s="66">
        <f t="shared" si="34"/>
        <v>47</v>
      </c>
      <c r="L365" s="56" t="str">
        <f t="shared" si="32"/>
        <v>OK</v>
      </c>
      <c r="M365" s="94" t="s">
        <v>902</v>
      </c>
    </row>
    <row r="366" spans="1:13" s="70" customFormat="1" ht="13.5">
      <c r="A366" s="148" t="s">
        <v>1283</v>
      </c>
      <c r="B366" s="156" t="s">
        <v>909</v>
      </c>
      <c r="C366" s="156" t="s">
        <v>355</v>
      </c>
      <c r="D366" s="57" t="s">
        <v>1233</v>
      </c>
      <c r="E366" s="94"/>
      <c r="F366" s="148" t="s">
        <v>1283</v>
      </c>
      <c r="G366" s="55" t="str">
        <f t="shared" si="33"/>
        <v>富田さおり</v>
      </c>
      <c r="H366" s="57" t="s">
        <v>1233</v>
      </c>
      <c r="I366" s="154" t="s">
        <v>352</v>
      </c>
      <c r="J366" s="94">
        <v>1973</v>
      </c>
      <c r="K366" s="66">
        <f t="shared" si="34"/>
        <v>43</v>
      </c>
      <c r="L366" s="56" t="str">
        <f t="shared" si="32"/>
        <v>OK</v>
      </c>
      <c r="M366" s="94" t="s">
        <v>1444</v>
      </c>
    </row>
    <row r="367" spans="1:13" s="70" customFormat="1" ht="13.5">
      <c r="A367" s="148" t="s">
        <v>1284</v>
      </c>
      <c r="B367" s="151" t="s">
        <v>1269</v>
      </c>
      <c r="C367" s="151" t="s">
        <v>1270</v>
      </c>
      <c r="D367" s="57" t="s">
        <v>1233</v>
      </c>
      <c r="E367" s="94"/>
      <c r="F367" s="148" t="s">
        <v>1284</v>
      </c>
      <c r="G367" s="55" t="str">
        <f t="shared" si="33"/>
        <v>大脇和世</v>
      </c>
      <c r="H367" s="57" t="s">
        <v>1233</v>
      </c>
      <c r="I367" s="154" t="s">
        <v>356</v>
      </c>
      <c r="J367" s="94">
        <v>1970</v>
      </c>
      <c r="K367" s="66">
        <f t="shared" si="34"/>
        <v>46</v>
      </c>
      <c r="L367" s="56" t="str">
        <f t="shared" si="32"/>
        <v>OK</v>
      </c>
      <c r="M367" s="94" t="s">
        <v>910</v>
      </c>
    </row>
    <row r="368" spans="1:13" ht="13.5">
      <c r="A368" s="148" t="s">
        <v>1285</v>
      </c>
      <c r="B368" s="157" t="s">
        <v>911</v>
      </c>
      <c r="C368" s="157" t="s">
        <v>912</v>
      </c>
      <c r="D368" s="57" t="s">
        <v>1233</v>
      </c>
      <c r="F368" s="148" t="s">
        <v>1285</v>
      </c>
      <c r="G368" s="55" t="str">
        <f t="shared" si="33"/>
        <v>後藤圭介</v>
      </c>
      <c r="H368" s="57" t="s">
        <v>1233</v>
      </c>
      <c r="I368" s="158" t="s">
        <v>1393</v>
      </c>
      <c r="J368" s="152">
        <v>1974</v>
      </c>
      <c r="K368" s="66">
        <f t="shared" si="34"/>
        <v>42</v>
      </c>
      <c r="L368" s="56" t="str">
        <f aca="true" t="shared" si="35" ref="L368:L375">IF(B368="","",IF(COUNTIF($G$3:$G$670,B368)&gt;1,"2重登録","OK"))</f>
        <v>OK</v>
      </c>
      <c r="M368" s="152" t="s">
        <v>1417</v>
      </c>
    </row>
    <row r="369" spans="1:13" ht="13.5">
      <c r="A369" s="148" t="s">
        <v>1287</v>
      </c>
      <c r="B369" s="157" t="s">
        <v>1476</v>
      </c>
      <c r="C369" s="157" t="s">
        <v>913</v>
      </c>
      <c r="D369" s="57" t="s">
        <v>1233</v>
      </c>
      <c r="F369" s="148" t="s">
        <v>1287</v>
      </c>
      <c r="G369" s="55" t="str">
        <f t="shared" si="33"/>
        <v>長谷川晃平</v>
      </c>
      <c r="H369" s="57" t="s">
        <v>1233</v>
      </c>
      <c r="I369" s="158" t="s">
        <v>1393</v>
      </c>
      <c r="J369" s="152">
        <v>1968</v>
      </c>
      <c r="K369" s="66">
        <f t="shared" si="34"/>
        <v>48</v>
      </c>
      <c r="L369" s="56" t="str">
        <f t="shared" si="35"/>
        <v>OK</v>
      </c>
      <c r="M369" s="152" t="s">
        <v>1422</v>
      </c>
    </row>
    <row r="370" spans="1:13" ht="13.5">
      <c r="A370" s="148" t="s">
        <v>1288</v>
      </c>
      <c r="B370" s="157" t="s">
        <v>914</v>
      </c>
      <c r="C370" s="157" t="s">
        <v>915</v>
      </c>
      <c r="D370" s="57" t="s">
        <v>1233</v>
      </c>
      <c r="F370" s="148" t="s">
        <v>1288</v>
      </c>
      <c r="G370" s="55" t="str">
        <f t="shared" si="33"/>
        <v>原田真稔</v>
      </c>
      <c r="H370" s="57" t="s">
        <v>1233</v>
      </c>
      <c r="I370" s="158" t="s">
        <v>1466</v>
      </c>
      <c r="J370" s="152">
        <v>1974</v>
      </c>
      <c r="K370" s="66">
        <f t="shared" si="34"/>
        <v>42</v>
      </c>
      <c r="L370" s="56" t="str">
        <f t="shared" si="35"/>
        <v>OK</v>
      </c>
      <c r="M370" s="152" t="s">
        <v>1444</v>
      </c>
    </row>
    <row r="371" spans="1:13" ht="13.5">
      <c r="A371" s="148" t="s">
        <v>1291</v>
      </c>
      <c r="B371" s="157" t="s">
        <v>916</v>
      </c>
      <c r="C371" s="157" t="s">
        <v>917</v>
      </c>
      <c r="D371" s="57" t="s">
        <v>1233</v>
      </c>
      <c r="F371" s="148" t="s">
        <v>1291</v>
      </c>
      <c r="G371" s="55" t="str">
        <f t="shared" si="33"/>
        <v>池内伸介</v>
      </c>
      <c r="H371" s="57" t="s">
        <v>1233</v>
      </c>
      <c r="I371" s="158" t="s">
        <v>349</v>
      </c>
      <c r="J371" s="152">
        <v>1983</v>
      </c>
      <c r="K371" s="66">
        <f t="shared" si="34"/>
        <v>33</v>
      </c>
      <c r="L371" s="56" t="str">
        <f t="shared" si="35"/>
        <v>OK</v>
      </c>
      <c r="M371" s="152" t="s">
        <v>1422</v>
      </c>
    </row>
    <row r="372" spans="1:13" ht="13.5">
      <c r="A372" s="148" t="s">
        <v>1292</v>
      </c>
      <c r="B372" s="157" t="s">
        <v>1367</v>
      </c>
      <c r="C372" s="157" t="s">
        <v>843</v>
      </c>
      <c r="D372" s="57" t="s">
        <v>1233</v>
      </c>
      <c r="F372" s="148" t="s">
        <v>1292</v>
      </c>
      <c r="G372" s="55" t="str">
        <f t="shared" si="33"/>
        <v>藤田彰</v>
      </c>
      <c r="H372" s="57" t="s">
        <v>1233</v>
      </c>
      <c r="I372" s="158" t="s">
        <v>357</v>
      </c>
      <c r="J372" s="152">
        <v>1981</v>
      </c>
      <c r="K372" s="66">
        <f t="shared" si="34"/>
        <v>35</v>
      </c>
      <c r="L372" s="56" t="str">
        <f t="shared" si="35"/>
        <v>OK</v>
      </c>
      <c r="M372" s="152" t="s">
        <v>1422</v>
      </c>
    </row>
    <row r="373" spans="1:13" ht="13.5">
      <c r="A373" s="148" t="s">
        <v>1294</v>
      </c>
      <c r="B373" s="157" t="s">
        <v>918</v>
      </c>
      <c r="C373" s="157" t="s">
        <v>919</v>
      </c>
      <c r="D373" s="57" t="s">
        <v>1233</v>
      </c>
      <c r="F373" s="148" t="s">
        <v>1294</v>
      </c>
      <c r="G373" s="55" t="str">
        <f t="shared" si="33"/>
        <v>佐用康啓</v>
      </c>
      <c r="H373" s="57" t="s">
        <v>1233</v>
      </c>
      <c r="I373" s="158" t="s">
        <v>1425</v>
      </c>
      <c r="J373" s="152">
        <v>1983</v>
      </c>
      <c r="K373" s="66">
        <f t="shared" si="34"/>
        <v>33</v>
      </c>
      <c r="L373" s="56" t="str">
        <f t="shared" si="35"/>
        <v>OK</v>
      </c>
      <c r="M373" s="152" t="s">
        <v>1417</v>
      </c>
    </row>
    <row r="374" spans="1:13" ht="13.5">
      <c r="A374" s="148" t="s">
        <v>1295</v>
      </c>
      <c r="B374" s="157" t="s">
        <v>920</v>
      </c>
      <c r="C374" s="157" t="s">
        <v>921</v>
      </c>
      <c r="D374" s="57" t="s">
        <v>1233</v>
      </c>
      <c r="F374" s="148" t="s">
        <v>1295</v>
      </c>
      <c r="G374" s="55" t="str">
        <f t="shared" si="33"/>
        <v>岩田光央</v>
      </c>
      <c r="H374" s="57" t="s">
        <v>1233</v>
      </c>
      <c r="I374" s="158" t="s">
        <v>1426</v>
      </c>
      <c r="J374" s="152">
        <v>1985</v>
      </c>
      <c r="K374" s="66">
        <f t="shared" si="34"/>
        <v>31</v>
      </c>
      <c r="L374" s="56" t="str">
        <f t="shared" si="35"/>
        <v>OK</v>
      </c>
      <c r="M374" s="152" t="s">
        <v>1405</v>
      </c>
    </row>
    <row r="375" spans="1:13" ht="13.5">
      <c r="A375" s="148" t="s">
        <v>1296</v>
      </c>
      <c r="B375" s="157" t="s">
        <v>922</v>
      </c>
      <c r="C375" s="157" t="s">
        <v>624</v>
      </c>
      <c r="D375" s="57" t="s">
        <v>1233</v>
      </c>
      <c r="F375" s="148" t="s">
        <v>1296</v>
      </c>
      <c r="G375" s="55" t="str">
        <f t="shared" si="33"/>
        <v>月森 大</v>
      </c>
      <c r="H375" s="57" t="s">
        <v>1233</v>
      </c>
      <c r="I375" s="158" t="s">
        <v>1393</v>
      </c>
      <c r="J375" s="152">
        <v>1980</v>
      </c>
      <c r="K375" s="66">
        <f t="shared" si="34"/>
        <v>36</v>
      </c>
      <c r="L375" s="56" t="str">
        <f t="shared" si="35"/>
        <v>OK</v>
      </c>
      <c r="M375" s="150" t="s">
        <v>899</v>
      </c>
    </row>
    <row r="376" spans="1:13" ht="13.5">
      <c r="A376" s="148" t="s">
        <v>1299</v>
      </c>
      <c r="B376" s="64" t="s">
        <v>358</v>
      </c>
      <c r="C376" s="64" t="s">
        <v>359</v>
      </c>
      <c r="D376" s="57" t="s">
        <v>1233</v>
      </c>
      <c r="F376" s="148" t="s">
        <v>1299</v>
      </c>
      <c r="G376" s="55" t="str">
        <f t="shared" si="33"/>
        <v>三神秀嗣</v>
      </c>
      <c r="H376" s="57" t="s">
        <v>1233</v>
      </c>
      <c r="I376" s="158" t="s">
        <v>901</v>
      </c>
      <c r="J376" s="67">
        <v>1982</v>
      </c>
      <c r="K376" s="66">
        <f t="shared" si="34"/>
        <v>34</v>
      </c>
      <c r="L376" s="56" t="str">
        <f>IF(G376="","",IF(COUNTIF($G$3:$G$670,G376)&gt;1,"2重登録","OK"))</f>
        <v>OK</v>
      </c>
      <c r="M376" s="57" t="s">
        <v>783</v>
      </c>
    </row>
    <row r="377" spans="1:13" ht="13.5">
      <c r="A377" s="148" t="s">
        <v>1301</v>
      </c>
      <c r="B377" s="114" t="s">
        <v>1395</v>
      </c>
      <c r="C377" s="114" t="s">
        <v>893</v>
      </c>
      <c r="D377" s="57" t="s">
        <v>1233</v>
      </c>
      <c r="F377" s="148" t="s">
        <v>1301</v>
      </c>
      <c r="G377" s="55" t="str">
        <f t="shared" si="33"/>
        <v>佐藤庸子</v>
      </c>
      <c r="H377" s="57" t="s">
        <v>1233</v>
      </c>
      <c r="I377" s="59" t="s">
        <v>1397</v>
      </c>
      <c r="J377" s="67">
        <v>1978</v>
      </c>
      <c r="K377" s="66">
        <f t="shared" si="34"/>
        <v>38</v>
      </c>
      <c r="L377" s="56" t="str">
        <f>IF(G377="","",IF(COUNTIF($G$3:$G$611,G377)&gt;1,"2重登録","OK"))</f>
        <v>OK</v>
      </c>
      <c r="M377" s="59" t="s">
        <v>899</v>
      </c>
    </row>
    <row r="378" spans="1:13" ht="13.5">
      <c r="A378" s="148" t="s">
        <v>1302</v>
      </c>
      <c r="B378" s="64" t="s">
        <v>785</v>
      </c>
      <c r="C378" s="64" t="s">
        <v>786</v>
      </c>
      <c r="D378" s="57" t="s">
        <v>1233</v>
      </c>
      <c r="F378" s="148" t="s">
        <v>1302</v>
      </c>
      <c r="G378" s="55" t="str">
        <f t="shared" si="33"/>
        <v>遠崎大樹</v>
      </c>
      <c r="H378" s="57" t="s">
        <v>1233</v>
      </c>
      <c r="I378" s="57" t="s">
        <v>1426</v>
      </c>
      <c r="J378" s="67">
        <v>1985</v>
      </c>
      <c r="K378" s="66">
        <f t="shared" si="34"/>
        <v>31</v>
      </c>
      <c r="L378" s="56" t="str">
        <f aca="true" t="shared" si="36" ref="L378:L390">IF(G378="","",IF(COUNTIF($G$3:$G$670,G378)&gt;1,"2重登録","OK"))</f>
        <v>OK</v>
      </c>
      <c r="M378" s="146" t="s">
        <v>1422</v>
      </c>
    </row>
    <row r="379" spans="1:13" ht="13.5">
      <c r="A379" s="148" t="s">
        <v>1305</v>
      </c>
      <c r="B379" s="114" t="s">
        <v>360</v>
      </c>
      <c r="C379" s="114" t="s">
        <v>788</v>
      </c>
      <c r="D379" s="57" t="s">
        <v>1233</v>
      </c>
      <c r="F379" s="148" t="s">
        <v>1305</v>
      </c>
      <c r="G379" s="55" t="str">
        <f t="shared" si="33"/>
        <v>村田朋子</v>
      </c>
      <c r="H379" s="57" t="s">
        <v>1233</v>
      </c>
      <c r="I379" s="59" t="s">
        <v>361</v>
      </c>
      <c r="J379" s="67">
        <v>1959</v>
      </c>
      <c r="K379" s="66">
        <f t="shared" si="34"/>
        <v>57</v>
      </c>
      <c r="L379" s="56" t="str">
        <f t="shared" si="36"/>
        <v>OK</v>
      </c>
      <c r="M379" s="59" t="s">
        <v>899</v>
      </c>
    </row>
    <row r="380" spans="1:13" ht="13.5">
      <c r="A380" s="148" t="s">
        <v>1306</v>
      </c>
      <c r="B380" s="114" t="s">
        <v>362</v>
      </c>
      <c r="C380" s="114" t="s">
        <v>363</v>
      </c>
      <c r="D380" s="57" t="s">
        <v>1233</v>
      </c>
      <c r="F380" s="148" t="s">
        <v>1306</v>
      </c>
      <c r="G380" s="55" t="str">
        <f t="shared" si="33"/>
        <v>杉山あずさ</v>
      </c>
      <c r="H380" s="57" t="s">
        <v>1233</v>
      </c>
      <c r="I380" s="59" t="s">
        <v>353</v>
      </c>
      <c r="J380" s="67">
        <v>1978</v>
      </c>
      <c r="K380" s="66">
        <f t="shared" si="34"/>
        <v>38</v>
      </c>
      <c r="L380" s="56" t="str">
        <f t="shared" si="36"/>
        <v>OK</v>
      </c>
      <c r="M380" s="94" t="s">
        <v>1473</v>
      </c>
    </row>
    <row r="381" spans="1:13" ht="13.5">
      <c r="A381" s="148" t="s">
        <v>1307</v>
      </c>
      <c r="B381" s="114" t="s">
        <v>1347</v>
      </c>
      <c r="C381" s="113" t="s">
        <v>625</v>
      </c>
      <c r="D381" s="57" t="s">
        <v>1233</v>
      </c>
      <c r="E381" s="147"/>
      <c r="F381" s="148" t="s">
        <v>1307</v>
      </c>
      <c r="G381" s="55" t="str">
        <f t="shared" si="33"/>
        <v>西村文代</v>
      </c>
      <c r="H381" s="57" t="s">
        <v>1233</v>
      </c>
      <c r="I381" s="59" t="s">
        <v>1397</v>
      </c>
      <c r="J381" s="73">
        <v>1964</v>
      </c>
      <c r="K381" s="66">
        <f t="shared" si="34"/>
        <v>52</v>
      </c>
      <c r="L381" s="56" t="str">
        <f t="shared" si="36"/>
        <v>OK</v>
      </c>
      <c r="M381" s="94" t="s">
        <v>1416</v>
      </c>
    </row>
    <row r="382" spans="1:13" ht="13.5">
      <c r="A382" s="148" t="s">
        <v>923</v>
      </c>
      <c r="B382" s="113" t="s">
        <v>626</v>
      </c>
      <c r="C382" s="113" t="s">
        <v>1551</v>
      </c>
      <c r="D382" s="57" t="s">
        <v>1233</v>
      </c>
      <c r="E382" s="147"/>
      <c r="F382" s="148" t="s">
        <v>923</v>
      </c>
      <c r="G382" s="55" t="str">
        <f t="shared" si="33"/>
        <v>村田彩子</v>
      </c>
      <c r="H382" s="57" t="s">
        <v>1233</v>
      </c>
      <c r="I382" s="59" t="s">
        <v>1397</v>
      </c>
      <c r="J382" s="73">
        <v>1968</v>
      </c>
      <c r="K382" s="66">
        <f t="shared" si="34"/>
        <v>48</v>
      </c>
      <c r="L382" s="147" t="str">
        <f t="shared" si="36"/>
        <v>OK</v>
      </c>
      <c r="M382" s="147" t="s">
        <v>902</v>
      </c>
    </row>
    <row r="383" spans="1:13" ht="13.5">
      <c r="A383" s="148" t="s">
        <v>892</v>
      </c>
      <c r="B383" s="113" t="s">
        <v>627</v>
      </c>
      <c r="C383" s="114" t="s">
        <v>893</v>
      </c>
      <c r="D383" s="57" t="s">
        <v>1233</v>
      </c>
      <c r="E383" s="147"/>
      <c r="F383" s="148" t="s">
        <v>892</v>
      </c>
      <c r="G383" s="55" t="str">
        <f t="shared" si="33"/>
        <v>村川庸子</v>
      </c>
      <c r="H383" s="57" t="s">
        <v>1233</v>
      </c>
      <c r="I383" s="59" t="s">
        <v>352</v>
      </c>
      <c r="J383" s="73">
        <v>1969</v>
      </c>
      <c r="K383" s="66">
        <f t="shared" si="34"/>
        <v>47</v>
      </c>
      <c r="L383" s="147" t="str">
        <f t="shared" si="36"/>
        <v>OK</v>
      </c>
      <c r="M383" s="147" t="s">
        <v>910</v>
      </c>
    </row>
    <row r="384" spans="1:13" ht="13.5">
      <c r="A384" s="148" t="s">
        <v>784</v>
      </c>
      <c r="B384" s="73" t="s">
        <v>830</v>
      </c>
      <c r="C384" s="73" t="s">
        <v>628</v>
      </c>
      <c r="D384" s="57" t="s">
        <v>1233</v>
      </c>
      <c r="E384" s="73"/>
      <c r="F384" s="148" t="s">
        <v>784</v>
      </c>
      <c r="G384" s="55" t="str">
        <f t="shared" si="33"/>
        <v>藤井洋平</v>
      </c>
      <c r="H384" s="57" t="s">
        <v>1233</v>
      </c>
      <c r="I384" s="73" t="s">
        <v>1393</v>
      </c>
      <c r="J384" s="73">
        <v>1991</v>
      </c>
      <c r="K384" s="66">
        <f t="shared" si="34"/>
        <v>25</v>
      </c>
      <c r="L384" s="73" t="str">
        <f t="shared" si="36"/>
        <v>OK</v>
      </c>
      <c r="M384" s="113" t="s">
        <v>899</v>
      </c>
    </row>
    <row r="385" spans="1:13" ht="13.5">
      <c r="A385" s="148" t="s">
        <v>787</v>
      </c>
      <c r="B385" s="73" t="s">
        <v>629</v>
      </c>
      <c r="C385" s="73" t="s">
        <v>630</v>
      </c>
      <c r="D385" s="57" t="s">
        <v>1233</v>
      </c>
      <c r="E385" s="73"/>
      <c r="F385" s="148" t="s">
        <v>787</v>
      </c>
      <c r="G385" s="55" t="str">
        <f t="shared" si="33"/>
        <v>田淵敏史</v>
      </c>
      <c r="H385" s="57" t="s">
        <v>1233</v>
      </c>
      <c r="I385" s="73" t="s">
        <v>901</v>
      </c>
      <c r="J385" s="73">
        <v>1991</v>
      </c>
      <c r="K385" s="66">
        <f t="shared" si="34"/>
        <v>25</v>
      </c>
      <c r="L385" s="73" t="str">
        <f t="shared" si="36"/>
        <v>OK</v>
      </c>
      <c r="M385" s="113" t="s">
        <v>899</v>
      </c>
    </row>
    <row r="386" spans="1:13" ht="13.5">
      <c r="A386" s="148" t="s">
        <v>631</v>
      </c>
      <c r="B386" s="73" t="s">
        <v>632</v>
      </c>
      <c r="C386" s="73" t="s">
        <v>633</v>
      </c>
      <c r="D386" s="57" t="s">
        <v>1233</v>
      </c>
      <c r="E386" s="73"/>
      <c r="F386" s="148" t="s">
        <v>631</v>
      </c>
      <c r="G386" s="55" t="str">
        <f t="shared" si="33"/>
        <v>穐山  航</v>
      </c>
      <c r="H386" s="57" t="s">
        <v>1233</v>
      </c>
      <c r="I386" s="73" t="s">
        <v>901</v>
      </c>
      <c r="J386" s="73">
        <v>1989</v>
      </c>
      <c r="K386" s="66">
        <f t="shared" si="34"/>
        <v>27</v>
      </c>
      <c r="L386" s="73" t="str">
        <f t="shared" si="36"/>
        <v>OK</v>
      </c>
      <c r="M386" s="113" t="s">
        <v>899</v>
      </c>
    </row>
    <row r="387" spans="1:13" ht="13.5">
      <c r="A387" s="148" t="s">
        <v>634</v>
      </c>
      <c r="B387" s="73" t="s">
        <v>1347</v>
      </c>
      <c r="C387" s="73" t="s">
        <v>635</v>
      </c>
      <c r="D387" s="57" t="s">
        <v>1233</v>
      </c>
      <c r="E387" s="147"/>
      <c r="F387" s="148" t="s">
        <v>634</v>
      </c>
      <c r="G387" s="55" t="str">
        <f t="shared" si="33"/>
        <v>西村国太郎</v>
      </c>
      <c r="H387" s="57" t="s">
        <v>1233</v>
      </c>
      <c r="I387" s="73" t="s">
        <v>901</v>
      </c>
      <c r="J387" s="73">
        <v>1942</v>
      </c>
      <c r="K387" s="73">
        <f t="shared" si="34"/>
        <v>74</v>
      </c>
      <c r="L387" s="73" t="str">
        <f t="shared" si="36"/>
        <v>OK</v>
      </c>
      <c r="M387" s="113" t="s">
        <v>899</v>
      </c>
    </row>
    <row r="388" spans="1:14" s="169" customFormat="1" ht="13.5">
      <c r="A388" s="152" t="s">
        <v>636</v>
      </c>
      <c r="B388" s="113" t="s">
        <v>364</v>
      </c>
      <c r="C388" s="113" t="s">
        <v>365</v>
      </c>
      <c r="D388" s="57" t="s">
        <v>1233</v>
      </c>
      <c r="E388" s="187"/>
      <c r="F388" s="152" t="s">
        <v>636</v>
      </c>
      <c r="G388" s="73" t="s">
        <v>366</v>
      </c>
      <c r="H388" s="57" t="s">
        <v>1233</v>
      </c>
      <c r="I388" s="73" t="s">
        <v>367</v>
      </c>
      <c r="J388" s="73">
        <v>1994</v>
      </c>
      <c r="K388" s="73">
        <f>IF(J388="","",(2016-J388))</f>
        <v>22</v>
      </c>
      <c r="L388" s="73" t="str">
        <f t="shared" si="36"/>
        <v>OK</v>
      </c>
      <c r="M388" s="73" t="s">
        <v>1453</v>
      </c>
      <c r="N388" s="188"/>
    </row>
    <row r="389" spans="1:14" s="169" customFormat="1" ht="13.5">
      <c r="A389" s="152" t="s">
        <v>637</v>
      </c>
      <c r="B389" s="113" t="s">
        <v>1691</v>
      </c>
      <c r="C389" s="113" t="s">
        <v>368</v>
      </c>
      <c r="D389" s="57" t="s">
        <v>1233</v>
      </c>
      <c r="E389" s="187"/>
      <c r="F389" s="152" t="s">
        <v>637</v>
      </c>
      <c r="G389" s="73" t="s">
        <v>369</v>
      </c>
      <c r="H389" s="57" t="s">
        <v>1233</v>
      </c>
      <c r="I389" s="73" t="s">
        <v>1397</v>
      </c>
      <c r="J389" s="73">
        <v>1970</v>
      </c>
      <c r="K389" s="73">
        <f>IF(J389="","",(2016-J389))</f>
        <v>46</v>
      </c>
      <c r="L389" s="73" t="str">
        <f t="shared" si="36"/>
        <v>OK</v>
      </c>
      <c r="M389" s="73" t="s">
        <v>1416</v>
      </c>
      <c r="N389" s="188"/>
    </row>
    <row r="390" spans="1:14" ht="13.5">
      <c r="A390" s="148" t="s">
        <v>370</v>
      </c>
      <c r="B390" s="73" t="s">
        <v>371</v>
      </c>
      <c r="C390" s="73" t="s">
        <v>372</v>
      </c>
      <c r="D390" s="57" t="s">
        <v>1233</v>
      </c>
      <c r="E390" s="147"/>
      <c r="F390" s="148" t="s">
        <v>370</v>
      </c>
      <c r="G390" s="73" t="s">
        <v>373</v>
      </c>
      <c r="H390" s="57" t="s">
        <v>1233</v>
      </c>
      <c r="I390" s="73" t="s">
        <v>623</v>
      </c>
      <c r="J390" s="73">
        <v>2004</v>
      </c>
      <c r="K390" s="73">
        <f>IF(J390="","",(2016-J390))</f>
        <v>12</v>
      </c>
      <c r="L390" s="73" t="str">
        <f t="shared" si="36"/>
        <v>OK</v>
      </c>
      <c r="M390" s="73" t="s">
        <v>1473</v>
      </c>
      <c r="N390" s="147"/>
    </row>
    <row r="391" spans="2:13" ht="13.5">
      <c r="B391" s="64"/>
      <c r="C391" s="64"/>
      <c r="D391" s="57"/>
      <c r="E391" s="55"/>
      <c r="F391" s="56"/>
      <c r="G391" s="55"/>
      <c r="H391" s="57"/>
      <c r="I391" s="57"/>
      <c r="J391" s="67"/>
      <c r="K391" s="66"/>
      <c r="L391" s="56">
        <f aca="true" t="shared" si="37" ref="L391:L398">IF(G391="","",IF(COUNTIF($G$6:$G$593,G391)&gt;1,"2重登録","OK"))</f>
      </c>
      <c r="M391" s="57"/>
    </row>
    <row r="392" spans="2:13" ht="13.5">
      <c r="B392" s="64"/>
      <c r="C392" s="64"/>
      <c r="D392" s="57"/>
      <c r="E392" s="55"/>
      <c r="F392" s="56"/>
      <c r="G392" s="55"/>
      <c r="H392" s="57"/>
      <c r="I392" s="57"/>
      <c r="J392" s="67"/>
      <c r="K392" s="66"/>
      <c r="L392" s="56">
        <f t="shared" si="37"/>
      </c>
      <c r="M392" s="57"/>
    </row>
    <row r="393" spans="2:13" ht="13.5">
      <c r="B393" s="64"/>
      <c r="C393" s="64"/>
      <c r="D393" s="57"/>
      <c r="E393" s="55"/>
      <c r="F393" s="56"/>
      <c r="G393" s="55"/>
      <c r="H393" s="57"/>
      <c r="I393" s="57"/>
      <c r="J393" s="67"/>
      <c r="K393" s="66"/>
      <c r="L393" s="56">
        <f t="shared" si="37"/>
      </c>
      <c r="M393" s="57"/>
    </row>
    <row r="394" spans="2:13" ht="13.5">
      <c r="B394" s="64"/>
      <c r="C394" s="64"/>
      <c r="D394" s="57"/>
      <c r="E394" s="55"/>
      <c r="F394" s="56"/>
      <c r="G394" s="55"/>
      <c r="H394" s="57"/>
      <c r="I394" s="57"/>
      <c r="J394" s="67"/>
      <c r="K394" s="66"/>
      <c r="L394" s="56">
        <f t="shared" si="37"/>
      </c>
      <c r="M394" s="57"/>
    </row>
    <row r="395" spans="2:13" ht="13.5">
      <c r="B395" s="64"/>
      <c r="C395" s="64"/>
      <c r="D395" s="57"/>
      <c r="E395" s="55"/>
      <c r="F395" s="56"/>
      <c r="G395" s="55"/>
      <c r="H395" s="57"/>
      <c r="I395" s="57"/>
      <c r="J395" s="67"/>
      <c r="K395" s="66"/>
      <c r="L395" s="56">
        <f t="shared" si="37"/>
      </c>
      <c r="M395" s="57"/>
    </row>
    <row r="396" spans="2:13" ht="13.5">
      <c r="B396" s="55"/>
      <c r="C396" s="55"/>
      <c r="D396" s="55"/>
      <c r="E396" s="55"/>
      <c r="F396" s="56"/>
      <c r="G396" s="55"/>
      <c r="H396" s="55"/>
      <c r="I396" s="58"/>
      <c r="J396" s="68"/>
      <c r="K396" s="66"/>
      <c r="L396" s="56">
        <f t="shared" si="37"/>
      </c>
      <c r="M396" s="60"/>
    </row>
    <row r="397" spans="2:13" ht="13.5">
      <c r="B397" s="718" t="s">
        <v>638</v>
      </c>
      <c r="C397" s="718"/>
      <c r="D397" s="719" t="s">
        <v>374</v>
      </c>
      <c r="E397" s="719"/>
      <c r="F397" s="719"/>
      <c r="G397" s="719"/>
      <c r="H397" s="719"/>
      <c r="J397" s="71"/>
      <c r="K397" s="71"/>
      <c r="L397" s="56">
        <f t="shared" si="37"/>
      </c>
      <c r="M397" s="71"/>
    </row>
    <row r="398" spans="1:12" s="71" customFormat="1" ht="13.5">
      <c r="A398" s="54"/>
      <c r="B398" s="718"/>
      <c r="C398" s="718"/>
      <c r="D398" s="719"/>
      <c r="E398" s="719"/>
      <c r="F398" s="719"/>
      <c r="G398" s="719"/>
      <c r="H398" s="719"/>
      <c r="I398" s="56">
        <f>IF(D398="","",IF(COUNTIF($G$1:$G$33,D398)&gt;1,"2重登録","OK"))</f>
      </c>
      <c r="J398" s="54"/>
      <c r="L398" s="56">
        <f t="shared" si="37"/>
      </c>
    </row>
    <row r="399" spans="1:12" s="71" customFormat="1" ht="15">
      <c r="A399" s="54"/>
      <c r="B399" s="138"/>
      <c r="C399" s="97"/>
      <c r="G399" s="54" t="s">
        <v>1431</v>
      </c>
      <c r="H399" s="715" t="s">
        <v>1432</v>
      </c>
      <c r="I399" s="715"/>
      <c r="J399" s="715"/>
      <c r="K399" s="56"/>
      <c r="L399" s="56"/>
    </row>
    <row r="400" spans="1:12" s="71" customFormat="1" ht="13.5">
      <c r="A400" s="54"/>
      <c r="B400" s="139"/>
      <c r="C400" s="97"/>
      <c r="G400" s="86">
        <f>COUNTIF(M403:M428,"東近江市")</f>
        <v>4</v>
      </c>
      <c r="H400" s="716">
        <f>(G400/RIGHT(A434,2))</f>
        <v>0.125</v>
      </c>
      <c r="I400" s="716"/>
      <c r="J400" s="716"/>
      <c r="K400" s="56"/>
      <c r="L400" s="56"/>
    </row>
    <row r="401" spans="1:13" s="71" customFormat="1" ht="13.5">
      <c r="A401" s="54"/>
      <c r="B401" s="55" t="s">
        <v>875</v>
      </c>
      <c r="C401" s="55"/>
      <c r="D401" s="97"/>
      <c r="E401" s="54"/>
      <c r="F401" s="56"/>
      <c r="G401" s="54"/>
      <c r="H401" s="54"/>
      <c r="I401" s="54"/>
      <c r="J401" s="65"/>
      <c r="K401" s="66"/>
      <c r="L401" s="56">
        <f>IF(G401="","",IF(COUNTIF($G$6:$G$593,G401)&gt;1,"2重登録","OK"))</f>
      </c>
      <c r="M401" s="54"/>
    </row>
    <row r="402" spans="1:13" s="71" customFormat="1" ht="13.5">
      <c r="A402" s="54"/>
      <c r="B402" s="729" t="s">
        <v>1318</v>
      </c>
      <c r="C402" s="727"/>
      <c r="D402" s="54"/>
      <c r="E402" s="54"/>
      <c r="F402" s="56"/>
      <c r="G402" s="54" t="str">
        <f aca="true" t="shared" si="38" ref="G402:G434">B402&amp;C402</f>
        <v>湖東プラチナ</v>
      </c>
      <c r="H402" s="54"/>
      <c r="I402" s="54"/>
      <c r="J402" s="65"/>
      <c r="K402" s="66" t="s">
        <v>654</v>
      </c>
      <c r="L402" s="56"/>
      <c r="M402" s="54"/>
    </row>
    <row r="403" spans="1:13" s="71" customFormat="1" ht="13.5">
      <c r="A403" s="54" t="s">
        <v>639</v>
      </c>
      <c r="B403" s="55" t="s">
        <v>847</v>
      </c>
      <c r="C403" s="55" t="s">
        <v>925</v>
      </c>
      <c r="D403" s="54" t="s">
        <v>1398</v>
      </c>
      <c r="E403" s="54"/>
      <c r="F403" s="54" t="s">
        <v>375</v>
      </c>
      <c r="G403" s="54" t="str">
        <f t="shared" si="38"/>
        <v>大林久</v>
      </c>
      <c r="H403" s="58" t="s">
        <v>1318</v>
      </c>
      <c r="I403" s="58" t="s">
        <v>1315</v>
      </c>
      <c r="J403" s="115">
        <v>1938</v>
      </c>
      <c r="K403" s="66">
        <f>IF(J403="","",(2016-J403))</f>
        <v>78</v>
      </c>
      <c r="L403" s="56" t="str">
        <f aca="true" t="shared" si="39" ref="L403:L446">IF(G403="","",IF(COUNTIF($G$6:$G$593,G403)&gt;1,"2重登録","OK"))</f>
        <v>OK</v>
      </c>
      <c r="M403" s="55" t="s">
        <v>1408</v>
      </c>
    </row>
    <row r="404" spans="1:13" s="71" customFormat="1" ht="13.5">
      <c r="A404" s="54" t="s">
        <v>376</v>
      </c>
      <c r="B404" s="55" t="s">
        <v>853</v>
      </c>
      <c r="C404" s="55" t="s">
        <v>854</v>
      </c>
      <c r="D404" s="54" t="s">
        <v>1398</v>
      </c>
      <c r="F404" s="54" t="s">
        <v>377</v>
      </c>
      <c r="G404" s="54" t="str">
        <f t="shared" si="38"/>
        <v>高田洋治</v>
      </c>
      <c r="H404" s="58" t="s">
        <v>1318</v>
      </c>
      <c r="I404" s="58" t="s">
        <v>1315</v>
      </c>
      <c r="J404" s="115">
        <v>1942</v>
      </c>
      <c r="K404" s="66">
        <f aca="true" t="shared" si="40" ref="K404:K434">IF(J404="","",(2016-J404))</f>
        <v>74</v>
      </c>
      <c r="L404" s="56" t="str">
        <f t="shared" si="39"/>
        <v>OK</v>
      </c>
      <c r="M404" s="55" t="s">
        <v>1408</v>
      </c>
    </row>
    <row r="405" spans="1:13" s="71" customFormat="1" ht="13.5">
      <c r="A405" s="54" t="s">
        <v>845</v>
      </c>
      <c r="B405" s="55" t="s">
        <v>1320</v>
      </c>
      <c r="C405" s="55" t="s">
        <v>640</v>
      </c>
      <c r="D405" s="54" t="s">
        <v>1398</v>
      </c>
      <c r="F405" s="54" t="s">
        <v>845</v>
      </c>
      <c r="G405" s="54" t="str">
        <f t="shared" si="38"/>
        <v>中野 潤</v>
      </c>
      <c r="H405" s="58" t="s">
        <v>1318</v>
      </c>
      <c r="I405" s="58" t="s">
        <v>1315</v>
      </c>
      <c r="J405" s="115">
        <v>1948</v>
      </c>
      <c r="K405" s="66">
        <f t="shared" si="40"/>
        <v>68</v>
      </c>
      <c r="L405" s="56" t="str">
        <f t="shared" si="39"/>
        <v>OK</v>
      </c>
      <c r="M405" s="55" t="s">
        <v>1443</v>
      </c>
    </row>
    <row r="406" spans="1:13" s="71" customFormat="1" ht="13.5">
      <c r="A406" s="54" t="s">
        <v>846</v>
      </c>
      <c r="B406" s="55" t="s">
        <v>1320</v>
      </c>
      <c r="C406" s="55" t="s">
        <v>1321</v>
      </c>
      <c r="D406" s="54" t="s">
        <v>1398</v>
      </c>
      <c r="F406" s="54" t="s">
        <v>846</v>
      </c>
      <c r="G406" s="54" t="str">
        <f>B406&amp;C406</f>
        <v>中野哲也</v>
      </c>
      <c r="H406" s="58" t="s">
        <v>1318</v>
      </c>
      <c r="I406" s="58" t="s">
        <v>1315</v>
      </c>
      <c r="J406" s="115">
        <v>1947</v>
      </c>
      <c r="K406" s="66">
        <f t="shared" si="40"/>
        <v>69</v>
      </c>
      <c r="L406" s="56" t="str">
        <f t="shared" si="39"/>
        <v>OK</v>
      </c>
      <c r="M406" s="55" t="s">
        <v>1408</v>
      </c>
    </row>
    <row r="407" spans="1:13" s="71" customFormat="1" ht="13.5">
      <c r="A407" s="54" t="s">
        <v>848</v>
      </c>
      <c r="B407" s="54" t="s">
        <v>641</v>
      </c>
      <c r="C407" s="54" t="s">
        <v>642</v>
      </c>
      <c r="D407" s="54" t="s">
        <v>378</v>
      </c>
      <c r="E407"/>
      <c r="F407" s="54" t="s">
        <v>848</v>
      </c>
      <c r="G407" s="54" t="str">
        <f>B407&amp;C407</f>
        <v>堀江孝信</v>
      </c>
      <c r="H407" s="136" t="s">
        <v>379</v>
      </c>
      <c r="I407" s="58" t="s">
        <v>1393</v>
      </c>
      <c r="J407" s="115">
        <v>1942</v>
      </c>
      <c r="K407" s="66">
        <f t="shared" si="40"/>
        <v>74</v>
      </c>
      <c r="L407" s="56" t="str">
        <f t="shared" si="39"/>
        <v>OK</v>
      </c>
      <c r="M407" s="140" t="s">
        <v>1408</v>
      </c>
    </row>
    <row r="408" spans="1:15" ht="13.5">
      <c r="A408" s="54" t="s">
        <v>849</v>
      </c>
      <c r="B408" s="55" t="s">
        <v>861</v>
      </c>
      <c r="C408" s="55" t="s">
        <v>862</v>
      </c>
      <c r="D408" s="54" t="s">
        <v>1398</v>
      </c>
      <c r="E408" s="71"/>
      <c r="F408" s="54" t="s">
        <v>849</v>
      </c>
      <c r="G408" s="54" t="str">
        <f t="shared" si="38"/>
        <v>羽田昭夫</v>
      </c>
      <c r="H408" s="58" t="s">
        <v>1318</v>
      </c>
      <c r="I408" s="58" t="s">
        <v>1315</v>
      </c>
      <c r="J408" s="115">
        <v>1943</v>
      </c>
      <c r="K408" s="66">
        <f t="shared" si="40"/>
        <v>73</v>
      </c>
      <c r="L408" s="56" t="str">
        <f t="shared" si="39"/>
        <v>OK</v>
      </c>
      <c r="M408" s="55" t="s">
        <v>1580</v>
      </c>
      <c r="O408" s="167"/>
    </row>
    <row r="409" spans="1:13" s="71" customFormat="1" ht="13.5">
      <c r="A409" s="54" t="s">
        <v>850</v>
      </c>
      <c r="B409" s="55" t="s">
        <v>864</v>
      </c>
      <c r="C409" s="55" t="s">
        <v>865</v>
      </c>
      <c r="D409" s="54" t="s">
        <v>1398</v>
      </c>
      <c r="F409" s="54" t="s">
        <v>850</v>
      </c>
      <c r="G409" s="54" t="str">
        <f t="shared" si="38"/>
        <v>樋山達哉</v>
      </c>
      <c r="H409" s="58" t="s">
        <v>1318</v>
      </c>
      <c r="I409" s="58" t="s">
        <v>1315</v>
      </c>
      <c r="J409" s="115">
        <v>1944</v>
      </c>
      <c r="K409" s="66">
        <f t="shared" si="40"/>
        <v>72</v>
      </c>
      <c r="L409" s="56" t="str">
        <f t="shared" si="39"/>
        <v>OK</v>
      </c>
      <c r="M409" s="55" t="s">
        <v>1437</v>
      </c>
    </row>
    <row r="410" spans="1:13" s="71" customFormat="1" ht="13.5">
      <c r="A410" s="54" t="s">
        <v>851</v>
      </c>
      <c r="B410" s="55" t="s">
        <v>1322</v>
      </c>
      <c r="C410" s="55" t="s">
        <v>1323</v>
      </c>
      <c r="D410" s="54" t="s">
        <v>380</v>
      </c>
      <c r="F410" s="54" t="s">
        <v>851</v>
      </c>
      <c r="G410" s="54" t="str">
        <f t="shared" si="38"/>
        <v>藤本昌彦</v>
      </c>
      <c r="H410" s="58" t="s">
        <v>1318</v>
      </c>
      <c r="I410" s="58" t="s">
        <v>1315</v>
      </c>
      <c r="J410" s="115">
        <v>1939</v>
      </c>
      <c r="K410" s="66">
        <f t="shared" si="40"/>
        <v>77</v>
      </c>
      <c r="L410" s="56" t="str">
        <f t="shared" si="39"/>
        <v>OK</v>
      </c>
      <c r="M410" s="55" t="s">
        <v>1408</v>
      </c>
    </row>
    <row r="411" spans="1:13" s="71" customFormat="1" ht="13.5">
      <c r="A411" s="54" t="s">
        <v>852</v>
      </c>
      <c r="B411" s="55" t="s">
        <v>1324</v>
      </c>
      <c r="C411" s="55" t="s">
        <v>1325</v>
      </c>
      <c r="D411" s="54" t="s">
        <v>381</v>
      </c>
      <c r="F411" s="54" t="s">
        <v>852</v>
      </c>
      <c r="G411" s="54" t="str">
        <f t="shared" si="38"/>
        <v>安田和彦</v>
      </c>
      <c r="H411" s="58" t="s">
        <v>1318</v>
      </c>
      <c r="I411" s="58" t="s">
        <v>1315</v>
      </c>
      <c r="J411" s="115">
        <v>1945</v>
      </c>
      <c r="K411" s="66">
        <f t="shared" si="40"/>
        <v>71</v>
      </c>
      <c r="L411" s="56" t="str">
        <f t="shared" si="39"/>
        <v>OK</v>
      </c>
      <c r="M411" s="55" t="s">
        <v>1408</v>
      </c>
    </row>
    <row r="412" spans="1:13" s="71" customFormat="1" ht="13.5">
      <c r="A412" s="54" t="s">
        <v>855</v>
      </c>
      <c r="B412" s="55" t="s">
        <v>1334</v>
      </c>
      <c r="C412" s="55" t="s">
        <v>874</v>
      </c>
      <c r="D412" s="54" t="s">
        <v>875</v>
      </c>
      <c r="F412" s="54" t="s">
        <v>855</v>
      </c>
      <c r="G412" s="54" t="str">
        <f t="shared" si="38"/>
        <v>吉田知司</v>
      </c>
      <c r="H412" s="58" t="s">
        <v>1318</v>
      </c>
      <c r="I412" s="58" t="s">
        <v>1315</v>
      </c>
      <c r="J412" s="115">
        <v>1948</v>
      </c>
      <c r="K412" s="66">
        <f t="shared" si="40"/>
        <v>68</v>
      </c>
      <c r="L412" s="56" t="str">
        <f t="shared" si="39"/>
        <v>OK</v>
      </c>
      <c r="M412" s="55" t="s">
        <v>1408</v>
      </c>
    </row>
    <row r="413" spans="1:13" s="71" customFormat="1" ht="13.5">
      <c r="A413" s="54" t="s">
        <v>856</v>
      </c>
      <c r="B413" s="55" t="s">
        <v>1419</v>
      </c>
      <c r="C413" s="55" t="s">
        <v>789</v>
      </c>
      <c r="D413" s="54" t="s">
        <v>382</v>
      </c>
      <c r="E413" s="54"/>
      <c r="F413" s="54" t="s">
        <v>856</v>
      </c>
      <c r="G413" s="54" t="str">
        <f>B413&amp;C413</f>
        <v>山田直八</v>
      </c>
      <c r="H413" s="58" t="s">
        <v>1318</v>
      </c>
      <c r="I413" s="58" t="s">
        <v>1315</v>
      </c>
      <c r="J413" s="115">
        <v>1972</v>
      </c>
      <c r="K413" s="66">
        <f t="shared" si="40"/>
        <v>44</v>
      </c>
      <c r="L413" s="56" t="str">
        <f t="shared" si="39"/>
        <v>OK</v>
      </c>
      <c r="M413" s="55" t="s">
        <v>1437</v>
      </c>
    </row>
    <row r="414" spans="1:13" s="71" customFormat="1" ht="13.5">
      <c r="A414" s="54" t="s">
        <v>857</v>
      </c>
      <c r="B414" s="55" t="s">
        <v>643</v>
      </c>
      <c r="C414" s="55" t="s">
        <v>644</v>
      </c>
      <c r="D414" s="54" t="s">
        <v>1398</v>
      </c>
      <c r="E414" s="54"/>
      <c r="F414" s="54" t="s">
        <v>857</v>
      </c>
      <c r="G414" s="54" t="str">
        <f>B414&amp;C414</f>
        <v>新屋正男</v>
      </c>
      <c r="H414" s="58" t="s">
        <v>1318</v>
      </c>
      <c r="I414" s="58" t="s">
        <v>1393</v>
      </c>
      <c r="J414" s="115">
        <v>1943</v>
      </c>
      <c r="K414" s="66">
        <f t="shared" si="40"/>
        <v>73</v>
      </c>
      <c r="L414" s="56" t="str">
        <f t="shared" si="39"/>
        <v>OK</v>
      </c>
      <c r="M414" s="55" t="s">
        <v>1408</v>
      </c>
    </row>
    <row r="415" spans="1:13" s="71" customFormat="1" ht="13.5">
      <c r="A415" s="54" t="s">
        <v>858</v>
      </c>
      <c r="B415" s="55" t="s">
        <v>645</v>
      </c>
      <c r="C415" s="55" t="s">
        <v>646</v>
      </c>
      <c r="D415" s="54" t="s">
        <v>383</v>
      </c>
      <c r="E415" s="54"/>
      <c r="F415" s="54" t="s">
        <v>858</v>
      </c>
      <c r="G415" s="54" t="str">
        <f>B415&amp;C415</f>
        <v>青木保憲</v>
      </c>
      <c r="H415" s="58" t="s">
        <v>1318</v>
      </c>
      <c r="I415" s="58" t="s">
        <v>1393</v>
      </c>
      <c r="J415" s="115">
        <v>1949</v>
      </c>
      <c r="K415" s="66">
        <f t="shared" si="40"/>
        <v>67</v>
      </c>
      <c r="L415" s="56" t="str">
        <f t="shared" si="39"/>
        <v>OK</v>
      </c>
      <c r="M415" s="55" t="s">
        <v>1408</v>
      </c>
    </row>
    <row r="416" spans="1:13" s="71" customFormat="1" ht="13.5">
      <c r="A416" s="54" t="s">
        <v>859</v>
      </c>
      <c r="B416" s="55" t="s">
        <v>1319</v>
      </c>
      <c r="C416" s="55" t="s">
        <v>647</v>
      </c>
      <c r="D416" s="54" t="s">
        <v>1398</v>
      </c>
      <c r="E416" s="54"/>
      <c r="F416" s="54" t="s">
        <v>859</v>
      </c>
      <c r="G416" s="54" t="str">
        <f>B416&amp;C416</f>
        <v>谷口一男</v>
      </c>
      <c r="H416" s="58" t="s">
        <v>1318</v>
      </c>
      <c r="I416" s="58" t="s">
        <v>1393</v>
      </c>
      <c r="J416" s="115">
        <v>1947</v>
      </c>
      <c r="K416" s="66">
        <f t="shared" si="40"/>
        <v>69</v>
      </c>
      <c r="L416" s="56" t="str">
        <f t="shared" si="39"/>
        <v>OK</v>
      </c>
      <c r="M416" s="60" t="s">
        <v>1424</v>
      </c>
    </row>
    <row r="417" spans="1:13" s="71" customFormat="1" ht="13.5">
      <c r="A417" s="54" t="s">
        <v>860</v>
      </c>
      <c r="B417" s="60" t="s">
        <v>877</v>
      </c>
      <c r="C417" s="60" t="s">
        <v>1326</v>
      </c>
      <c r="D417" s="54" t="s">
        <v>384</v>
      </c>
      <c r="F417" s="54" t="s">
        <v>860</v>
      </c>
      <c r="G417" s="54" t="str">
        <f t="shared" si="38"/>
        <v>飯塚アイ子</v>
      </c>
      <c r="H417" s="58" t="s">
        <v>1318</v>
      </c>
      <c r="I417" s="61" t="s">
        <v>1508</v>
      </c>
      <c r="J417" s="115">
        <v>1943</v>
      </c>
      <c r="K417" s="66">
        <f t="shared" si="40"/>
        <v>73</v>
      </c>
      <c r="L417" s="56" t="str">
        <f t="shared" si="39"/>
        <v>OK</v>
      </c>
      <c r="M417" s="55" t="s">
        <v>1408</v>
      </c>
    </row>
    <row r="418" spans="1:13" s="71" customFormat="1" ht="13.5">
      <c r="A418" s="54" t="s">
        <v>863</v>
      </c>
      <c r="B418" s="60" t="s">
        <v>1327</v>
      </c>
      <c r="C418" s="60" t="s">
        <v>1328</v>
      </c>
      <c r="D418" s="54" t="s">
        <v>1398</v>
      </c>
      <c r="F418" s="54" t="s">
        <v>863</v>
      </c>
      <c r="G418" s="54" t="str">
        <f t="shared" si="38"/>
        <v>大橋富子</v>
      </c>
      <c r="H418" s="58" t="s">
        <v>1318</v>
      </c>
      <c r="I418" s="61" t="s">
        <v>1508</v>
      </c>
      <c r="J418" s="115">
        <v>1949</v>
      </c>
      <c r="K418" s="66">
        <f t="shared" si="40"/>
        <v>67</v>
      </c>
      <c r="L418" s="56" t="str">
        <f t="shared" si="39"/>
        <v>OK</v>
      </c>
      <c r="M418" s="55" t="s">
        <v>1416</v>
      </c>
    </row>
    <row r="419" spans="1:13" s="71" customFormat="1" ht="13.5">
      <c r="A419" s="54" t="s">
        <v>866</v>
      </c>
      <c r="B419" s="60" t="s">
        <v>1505</v>
      </c>
      <c r="C419" s="60" t="s">
        <v>790</v>
      </c>
      <c r="D419" s="54" t="s">
        <v>1398</v>
      </c>
      <c r="E419"/>
      <c r="F419" s="54" t="s">
        <v>866</v>
      </c>
      <c r="G419" s="54" t="str">
        <f>B419&amp;C419</f>
        <v>北川美由紀</v>
      </c>
      <c r="H419" s="58" t="s">
        <v>1318</v>
      </c>
      <c r="I419" s="61" t="s">
        <v>1508</v>
      </c>
      <c r="J419" s="115">
        <v>1949</v>
      </c>
      <c r="K419" s="66">
        <f t="shared" si="40"/>
        <v>67</v>
      </c>
      <c r="L419" s="56" t="str">
        <f t="shared" si="39"/>
        <v>OK</v>
      </c>
      <c r="M419" s="55" t="s">
        <v>1437</v>
      </c>
    </row>
    <row r="420" spans="1:13" ht="13.5">
      <c r="A420" s="54" t="s">
        <v>867</v>
      </c>
      <c r="B420" s="60" t="s">
        <v>894</v>
      </c>
      <c r="C420" s="60" t="s">
        <v>895</v>
      </c>
      <c r="D420" s="54" t="s">
        <v>1398</v>
      </c>
      <c r="E420" s="71"/>
      <c r="F420" s="54" t="s">
        <v>867</v>
      </c>
      <c r="G420" s="54" t="str">
        <f t="shared" si="38"/>
        <v>澤井恵子</v>
      </c>
      <c r="H420" s="58" t="s">
        <v>1318</v>
      </c>
      <c r="I420" s="61" t="s">
        <v>1508</v>
      </c>
      <c r="J420" s="115">
        <v>1948</v>
      </c>
      <c r="K420" s="66">
        <f t="shared" si="40"/>
        <v>68</v>
      </c>
      <c r="L420" s="56" t="str">
        <f t="shared" si="39"/>
        <v>OK</v>
      </c>
      <c r="M420" s="60" t="s">
        <v>1424</v>
      </c>
    </row>
    <row r="421" spans="1:13" s="71" customFormat="1" ht="13.5">
      <c r="A421" s="54" t="s">
        <v>868</v>
      </c>
      <c r="B421" s="60" t="s">
        <v>1399</v>
      </c>
      <c r="C421" s="60" t="s">
        <v>1400</v>
      </c>
      <c r="D421" s="54" t="s">
        <v>1398</v>
      </c>
      <c r="F421" s="54" t="s">
        <v>868</v>
      </c>
      <c r="G421" s="54" t="str">
        <f t="shared" si="38"/>
        <v>平野志津子</v>
      </c>
      <c r="H421" s="58" t="s">
        <v>1318</v>
      </c>
      <c r="I421" s="61" t="s">
        <v>1508</v>
      </c>
      <c r="J421" s="115">
        <v>1956</v>
      </c>
      <c r="K421" s="66">
        <f t="shared" si="40"/>
        <v>60</v>
      </c>
      <c r="L421" s="56" t="str">
        <f t="shared" si="39"/>
        <v>OK</v>
      </c>
      <c r="M421" s="55" t="s">
        <v>1408</v>
      </c>
    </row>
    <row r="422" spans="1:13" s="71" customFormat="1" ht="13.5">
      <c r="A422" s="54" t="s">
        <v>871</v>
      </c>
      <c r="B422" s="60" t="s">
        <v>1329</v>
      </c>
      <c r="C422" s="60" t="s">
        <v>1330</v>
      </c>
      <c r="D422" s="54" t="s">
        <v>1398</v>
      </c>
      <c r="F422" s="54" t="s">
        <v>871</v>
      </c>
      <c r="G422" s="54" t="str">
        <f t="shared" si="38"/>
        <v>堀部品子</v>
      </c>
      <c r="H422" s="58" t="s">
        <v>1318</v>
      </c>
      <c r="I422" s="61" t="s">
        <v>1508</v>
      </c>
      <c r="J422" s="115">
        <v>1951</v>
      </c>
      <c r="K422" s="66">
        <f t="shared" si="40"/>
        <v>65</v>
      </c>
      <c r="L422" s="56" t="str">
        <f t="shared" si="39"/>
        <v>OK</v>
      </c>
      <c r="M422" s="60" t="s">
        <v>1424</v>
      </c>
    </row>
    <row r="423" spans="1:13" s="71" customFormat="1" ht="13.5">
      <c r="A423" s="54" t="s">
        <v>872</v>
      </c>
      <c r="B423" s="60" t="s">
        <v>1332</v>
      </c>
      <c r="C423" s="60" t="s">
        <v>1333</v>
      </c>
      <c r="D423" s="54" t="s">
        <v>1398</v>
      </c>
      <c r="F423" s="54" t="s">
        <v>872</v>
      </c>
      <c r="G423" s="54" t="str">
        <f t="shared" si="38"/>
        <v>森谷洋子</v>
      </c>
      <c r="H423" s="58" t="s">
        <v>1318</v>
      </c>
      <c r="I423" s="61" t="s">
        <v>1508</v>
      </c>
      <c r="J423" s="115">
        <v>1951</v>
      </c>
      <c r="K423" s="66">
        <f t="shared" si="40"/>
        <v>65</v>
      </c>
      <c r="L423" s="56" t="str">
        <f t="shared" si="39"/>
        <v>OK</v>
      </c>
      <c r="M423" s="55" t="s">
        <v>1437</v>
      </c>
    </row>
    <row r="424" spans="1:13" s="71" customFormat="1" ht="13.5">
      <c r="A424" s="54" t="s">
        <v>873</v>
      </c>
      <c r="B424" s="60" t="s">
        <v>1552</v>
      </c>
      <c r="C424" s="60" t="s">
        <v>1553</v>
      </c>
      <c r="D424" s="54" t="s">
        <v>1398</v>
      </c>
      <c r="E424"/>
      <c r="F424" s="54" t="s">
        <v>873</v>
      </c>
      <c r="G424" s="54" t="str">
        <f t="shared" si="38"/>
        <v>川勝豊子</v>
      </c>
      <c r="H424" s="58" t="s">
        <v>1318</v>
      </c>
      <c r="I424" s="61" t="s">
        <v>1508</v>
      </c>
      <c r="J424" s="115">
        <v>1946</v>
      </c>
      <c r="K424" s="66">
        <f t="shared" si="40"/>
        <v>70</v>
      </c>
      <c r="L424" s="56" t="str">
        <f t="shared" si="39"/>
        <v>OK</v>
      </c>
      <c r="M424" s="55" t="s">
        <v>1453</v>
      </c>
    </row>
    <row r="425" spans="1:13" ht="13.5">
      <c r="A425" s="54" t="s">
        <v>876</v>
      </c>
      <c r="B425" s="60" t="s">
        <v>881</v>
      </c>
      <c r="C425" s="60" t="s">
        <v>1470</v>
      </c>
      <c r="D425" s="54" t="s">
        <v>1398</v>
      </c>
      <c r="E425" s="71"/>
      <c r="F425" s="54" t="s">
        <v>876</v>
      </c>
      <c r="G425" s="54" t="str">
        <f t="shared" si="38"/>
        <v>田邉俊子</v>
      </c>
      <c r="H425" s="58" t="s">
        <v>1318</v>
      </c>
      <c r="I425" s="61" t="s">
        <v>1508</v>
      </c>
      <c r="J425" s="115">
        <v>1958</v>
      </c>
      <c r="K425" s="66">
        <f t="shared" si="40"/>
        <v>58</v>
      </c>
      <c r="L425" s="56" t="str">
        <f t="shared" si="39"/>
        <v>OK</v>
      </c>
      <c r="M425" s="55" t="s">
        <v>1416</v>
      </c>
    </row>
    <row r="426" spans="1:13" s="71" customFormat="1" ht="13.5">
      <c r="A426" s="54" t="s">
        <v>878</v>
      </c>
      <c r="B426" s="60" t="s">
        <v>792</v>
      </c>
      <c r="C426" s="60" t="s">
        <v>1468</v>
      </c>
      <c r="D426" s="54" t="s">
        <v>385</v>
      </c>
      <c r="F426" s="54" t="s">
        <v>878</v>
      </c>
      <c r="G426" s="54" t="str">
        <f t="shared" si="38"/>
        <v>松田順子</v>
      </c>
      <c r="H426" s="58" t="s">
        <v>1318</v>
      </c>
      <c r="I426" s="61" t="s">
        <v>1508</v>
      </c>
      <c r="J426" s="115">
        <v>1965</v>
      </c>
      <c r="K426" s="66">
        <f t="shared" si="40"/>
        <v>51</v>
      </c>
      <c r="L426" s="56" t="str">
        <f t="shared" si="39"/>
        <v>OK</v>
      </c>
      <c r="M426" s="60" t="s">
        <v>1424</v>
      </c>
    </row>
    <row r="427" spans="1:13" s="71" customFormat="1" ht="13.5">
      <c r="A427" s="54" t="s">
        <v>879</v>
      </c>
      <c r="B427" s="60" t="s">
        <v>1383</v>
      </c>
      <c r="C427" s="60" t="s">
        <v>1384</v>
      </c>
      <c r="D427" s="54" t="s">
        <v>1398</v>
      </c>
      <c r="E427"/>
      <c r="F427" s="54" t="s">
        <v>879</v>
      </c>
      <c r="G427" s="54" t="str">
        <f t="shared" si="38"/>
        <v>本池清子</v>
      </c>
      <c r="H427" s="58" t="s">
        <v>1318</v>
      </c>
      <c r="I427" s="61" t="s">
        <v>1508</v>
      </c>
      <c r="J427" s="115">
        <v>1967</v>
      </c>
      <c r="K427" s="66">
        <f t="shared" si="40"/>
        <v>49</v>
      </c>
      <c r="L427" s="56" t="str">
        <f t="shared" si="39"/>
        <v>OK</v>
      </c>
      <c r="M427" s="55" t="s">
        <v>1473</v>
      </c>
    </row>
    <row r="428" spans="1:13" ht="13.5">
      <c r="A428" s="54" t="s">
        <v>880</v>
      </c>
      <c r="B428" s="60" t="s">
        <v>1419</v>
      </c>
      <c r="C428" s="60" t="s">
        <v>793</v>
      </c>
      <c r="D428" s="54" t="s">
        <v>875</v>
      </c>
      <c r="F428" s="54" t="s">
        <v>880</v>
      </c>
      <c r="G428" s="54" t="str">
        <f t="shared" si="38"/>
        <v>山田晶枝</v>
      </c>
      <c r="H428" s="58" t="s">
        <v>1318</v>
      </c>
      <c r="I428" s="61" t="s">
        <v>1508</v>
      </c>
      <c r="J428" s="115">
        <v>1972</v>
      </c>
      <c r="K428" s="66">
        <f t="shared" si="40"/>
        <v>44</v>
      </c>
      <c r="L428" s="56" t="str">
        <f t="shared" si="39"/>
        <v>OK</v>
      </c>
      <c r="M428" s="55" t="s">
        <v>1437</v>
      </c>
    </row>
    <row r="429" spans="1:13" ht="13.5">
      <c r="A429" s="54" t="s">
        <v>386</v>
      </c>
      <c r="B429" s="54" t="s">
        <v>869</v>
      </c>
      <c r="C429" s="54" t="s">
        <v>870</v>
      </c>
      <c r="D429" s="54" t="s">
        <v>1398</v>
      </c>
      <c r="E429" s="168"/>
      <c r="F429" s="56" t="str">
        <f aca="true" t="shared" si="41" ref="F429:F434">A429</f>
        <v>P27</v>
      </c>
      <c r="G429" s="54" t="str">
        <f t="shared" si="38"/>
        <v>前田征人</v>
      </c>
      <c r="H429" s="58" t="s">
        <v>1318</v>
      </c>
      <c r="I429" s="58" t="s">
        <v>1393</v>
      </c>
      <c r="J429" s="115">
        <v>1944</v>
      </c>
      <c r="K429" s="66">
        <f t="shared" si="40"/>
        <v>72</v>
      </c>
      <c r="L429" s="56" t="str">
        <f t="shared" si="39"/>
        <v>OK</v>
      </c>
      <c r="M429" s="55" t="s">
        <v>1416</v>
      </c>
    </row>
    <row r="430" spans="1:13" ht="13.5" customHeight="1">
      <c r="A430" s="54" t="s">
        <v>387</v>
      </c>
      <c r="B430" s="54" t="s">
        <v>648</v>
      </c>
      <c r="C430" s="54" t="s">
        <v>649</v>
      </c>
      <c r="D430" s="54" t="s">
        <v>1398</v>
      </c>
      <c r="F430" s="54" t="str">
        <f t="shared" si="41"/>
        <v>P28</v>
      </c>
      <c r="G430" s="54" t="str">
        <f t="shared" si="38"/>
        <v>鶴田 進</v>
      </c>
      <c r="H430" s="54" t="s">
        <v>1318</v>
      </c>
      <c r="I430" s="54" t="s">
        <v>1393</v>
      </c>
      <c r="J430" s="65">
        <v>1950</v>
      </c>
      <c r="K430" s="66">
        <f t="shared" si="40"/>
        <v>66</v>
      </c>
      <c r="L430" s="56" t="str">
        <f t="shared" si="39"/>
        <v>OK</v>
      </c>
      <c r="M430" s="54" t="s">
        <v>1408</v>
      </c>
    </row>
    <row r="431" spans="1:13" ht="13.5" customHeight="1">
      <c r="A431" s="54" t="s">
        <v>388</v>
      </c>
      <c r="B431" s="60" t="s">
        <v>869</v>
      </c>
      <c r="C431" s="60" t="s">
        <v>1331</v>
      </c>
      <c r="D431" s="54" t="s">
        <v>1398</v>
      </c>
      <c r="F431" s="54" t="str">
        <f t="shared" si="41"/>
        <v>P29</v>
      </c>
      <c r="G431" s="54" t="str">
        <f t="shared" si="38"/>
        <v>前田喜久子</v>
      </c>
      <c r="H431" s="54" t="s">
        <v>1318</v>
      </c>
      <c r="I431" s="60" t="s">
        <v>1508</v>
      </c>
      <c r="J431" s="65">
        <v>1945</v>
      </c>
      <c r="K431" s="66">
        <f t="shared" si="40"/>
        <v>71</v>
      </c>
      <c r="L431" s="56" t="str">
        <f t="shared" si="39"/>
        <v>OK</v>
      </c>
      <c r="M431" s="54" t="s">
        <v>1416</v>
      </c>
    </row>
    <row r="432" spans="1:13" ht="13.5" customHeight="1">
      <c r="A432" s="54" t="s">
        <v>389</v>
      </c>
      <c r="B432" s="60" t="s">
        <v>604</v>
      </c>
      <c r="C432" s="60" t="s">
        <v>1361</v>
      </c>
      <c r="D432" s="54" t="s">
        <v>1398</v>
      </c>
      <c r="F432" s="54" t="str">
        <f t="shared" si="41"/>
        <v>P30</v>
      </c>
      <c r="G432" s="54" t="str">
        <f t="shared" si="38"/>
        <v>岡本直美</v>
      </c>
      <c r="H432" s="54" t="s">
        <v>1318</v>
      </c>
      <c r="I432" s="60" t="s">
        <v>1508</v>
      </c>
      <c r="J432" s="65">
        <v>1969</v>
      </c>
      <c r="K432" s="66">
        <f t="shared" si="40"/>
        <v>47</v>
      </c>
      <c r="L432" s="56" t="str">
        <f t="shared" si="39"/>
        <v>OK</v>
      </c>
      <c r="M432" s="54" t="s">
        <v>1408</v>
      </c>
    </row>
    <row r="433" spans="1:13" ht="13.5" customHeight="1">
      <c r="A433" s="54" t="s">
        <v>390</v>
      </c>
      <c r="B433" s="60" t="s">
        <v>650</v>
      </c>
      <c r="C433" s="60" t="s">
        <v>651</v>
      </c>
      <c r="D433" s="54" t="s">
        <v>1398</v>
      </c>
      <c r="F433" s="54" t="str">
        <f t="shared" si="41"/>
        <v>P31</v>
      </c>
      <c r="G433" s="54" t="str">
        <f t="shared" si="38"/>
        <v>苗村裕子</v>
      </c>
      <c r="H433" s="54" t="s">
        <v>1318</v>
      </c>
      <c r="I433" s="60" t="s">
        <v>1508</v>
      </c>
      <c r="J433" s="65">
        <v>1975</v>
      </c>
      <c r="K433" s="66">
        <f t="shared" si="40"/>
        <v>41</v>
      </c>
      <c r="L433" s="56" t="str">
        <f t="shared" si="39"/>
        <v>OK</v>
      </c>
      <c r="M433" s="54" t="s">
        <v>1408</v>
      </c>
    </row>
    <row r="434" spans="1:13" ht="13.5" customHeight="1">
      <c r="A434" s="54" t="s">
        <v>391</v>
      </c>
      <c r="B434" s="54" t="s">
        <v>652</v>
      </c>
      <c r="C434" s="54" t="s">
        <v>653</v>
      </c>
      <c r="D434" s="54" t="s">
        <v>1398</v>
      </c>
      <c r="F434" s="54" t="str">
        <f t="shared" si="41"/>
        <v>P32</v>
      </c>
      <c r="G434" s="54" t="str">
        <f t="shared" si="38"/>
        <v>五十嵐英毅</v>
      </c>
      <c r="H434" s="54" t="s">
        <v>1318</v>
      </c>
      <c r="I434" s="54" t="s">
        <v>1393</v>
      </c>
      <c r="J434" s="65">
        <v>1958</v>
      </c>
      <c r="K434" s="66">
        <f t="shared" si="40"/>
        <v>58</v>
      </c>
      <c r="L434" s="56" t="str">
        <f t="shared" si="39"/>
        <v>OK</v>
      </c>
      <c r="M434" s="54" t="s">
        <v>1417</v>
      </c>
    </row>
    <row r="435" spans="2:13" ht="13.5">
      <c r="B435" s="60"/>
      <c r="C435" s="60"/>
      <c r="F435" s="56"/>
      <c r="H435" s="58"/>
      <c r="I435" s="58"/>
      <c r="J435" s="115"/>
      <c r="K435" s="66"/>
      <c r="L435" s="56">
        <f t="shared" si="39"/>
      </c>
      <c r="M435" s="55"/>
    </row>
    <row r="436" spans="2:13" ht="13.5">
      <c r="B436" s="60"/>
      <c r="C436" s="60"/>
      <c r="F436" s="56"/>
      <c r="H436" s="58"/>
      <c r="I436" s="58"/>
      <c r="J436" s="115"/>
      <c r="K436" s="66"/>
      <c r="L436" s="56">
        <f t="shared" si="39"/>
      </c>
      <c r="M436" s="55"/>
    </row>
    <row r="437" spans="2:13" ht="13.5">
      <c r="B437" s="60"/>
      <c r="C437" s="60"/>
      <c r="F437" s="56"/>
      <c r="H437" s="58"/>
      <c r="I437" s="58"/>
      <c r="J437" s="115"/>
      <c r="K437" s="66"/>
      <c r="L437" s="56">
        <f t="shared" si="39"/>
      </c>
      <c r="M437" s="55"/>
    </row>
    <row r="438" spans="2:13" ht="13.5">
      <c r="B438" s="60"/>
      <c r="C438" s="60"/>
      <c r="F438" s="56"/>
      <c r="H438" s="58"/>
      <c r="I438" s="58"/>
      <c r="J438" s="115"/>
      <c r="K438" s="66"/>
      <c r="L438" s="56">
        <f t="shared" si="39"/>
      </c>
      <c r="M438" s="55"/>
    </row>
    <row r="439" spans="2:13" ht="13.5">
      <c r="B439" s="60"/>
      <c r="C439" s="60"/>
      <c r="F439" s="56"/>
      <c r="H439" s="58"/>
      <c r="I439" s="58"/>
      <c r="J439" s="115"/>
      <c r="K439" s="66"/>
      <c r="L439" s="56">
        <f t="shared" si="39"/>
      </c>
      <c r="M439" s="55"/>
    </row>
    <row r="440" spans="2:13" ht="13.5">
      <c r="B440" s="60"/>
      <c r="C440" s="60"/>
      <c r="F440" s="56"/>
      <c r="H440" s="58"/>
      <c r="I440" s="58"/>
      <c r="J440" s="115"/>
      <c r="K440" s="66"/>
      <c r="L440" s="56">
        <f t="shared" si="39"/>
      </c>
      <c r="M440" s="55"/>
    </row>
    <row r="441" spans="2:13" ht="13.5">
      <c r="B441" s="60"/>
      <c r="C441" s="60"/>
      <c r="F441" s="56"/>
      <c r="H441" s="58"/>
      <c r="I441" s="58"/>
      <c r="J441" s="115"/>
      <c r="K441" s="66"/>
      <c r="L441" s="56">
        <f t="shared" si="39"/>
      </c>
      <c r="M441" s="55"/>
    </row>
    <row r="442" spans="2:13" ht="13.5">
      <c r="B442" s="60"/>
      <c r="C442" s="60"/>
      <c r="F442" s="56"/>
      <c r="H442" s="58"/>
      <c r="I442" s="58"/>
      <c r="J442" s="115"/>
      <c r="K442" s="66"/>
      <c r="L442" s="56">
        <f t="shared" si="39"/>
      </c>
      <c r="M442" s="55"/>
    </row>
    <row r="443" spans="2:13" ht="13.5">
      <c r="B443" s="60"/>
      <c r="C443" s="60"/>
      <c r="F443" s="56"/>
      <c r="H443" s="58"/>
      <c r="I443" s="58"/>
      <c r="J443" s="115"/>
      <c r="K443" s="66"/>
      <c r="L443" s="56">
        <f t="shared" si="39"/>
      </c>
      <c r="M443" s="55"/>
    </row>
    <row r="444" spans="2:12" ht="13.5">
      <c r="B444" s="718" t="s">
        <v>392</v>
      </c>
      <c r="C444" s="718"/>
      <c r="D444" s="723" t="s">
        <v>393</v>
      </c>
      <c r="E444" s="723"/>
      <c r="F444" s="723"/>
      <c r="G444" s="723"/>
      <c r="H444" s="54" t="s">
        <v>896</v>
      </c>
      <c r="I444" s="715" t="s">
        <v>897</v>
      </c>
      <c r="J444" s="715"/>
      <c r="K444" s="715"/>
      <c r="L444" s="56">
        <f t="shared" si="39"/>
      </c>
    </row>
    <row r="445" spans="2:12" ht="13.5">
      <c r="B445" s="718"/>
      <c r="C445" s="718"/>
      <c r="D445" s="723"/>
      <c r="E445" s="723"/>
      <c r="F445" s="723"/>
      <c r="G445" s="723"/>
      <c r="H445" s="86">
        <f>COUNTIF(M448:M470,"東近江市")</f>
        <v>5</v>
      </c>
      <c r="I445" s="716">
        <f>(H445/RIGHT(A467,2))</f>
        <v>0.25</v>
      </c>
      <c r="J445" s="716"/>
      <c r="K445" s="716"/>
      <c r="L445" s="56">
        <f t="shared" si="39"/>
      </c>
    </row>
    <row r="446" spans="2:12" ht="13.5">
      <c r="B446" s="55" t="s">
        <v>884</v>
      </c>
      <c r="C446" s="55"/>
      <c r="D446" s="97"/>
      <c r="F446" s="56">
        <f aca="true" t="shared" si="42" ref="F446:F461">A446</f>
        <v>0</v>
      </c>
      <c r="K446" s="66">
        <f>IF(J446="","",(2012-J446))</f>
      </c>
      <c r="L446" s="56">
        <f t="shared" si="39"/>
      </c>
    </row>
    <row r="447" spans="2:12" ht="13.5">
      <c r="B447" s="727" t="s">
        <v>883</v>
      </c>
      <c r="C447" s="727"/>
      <c r="F447" s="56">
        <f t="shared" si="42"/>
        <v>0</v>
      </c>
      <c r="G447" s="54" t="str">
        <f>B447&amp;C447</f>
        <v>サプライズ</v>
      </c>
      <c r="K447" s="66"/>
      <c r="L447" s="56"/>
    </row>
    <row r="448" spans="1:13" ht="13.5">
      <c r="A448" s="54" t="s">
        <v>394</v>
      </c>
      <c r="B448" s="117" t="s">
        <v>395</v>
      </c>
      <c r="C448" s="117" t="s">
        <v>962</v>
      </c>
      <c r="D448" s="54" t="str">
        <f>B446</f>
        <v>サプラ　</v>
      </c>
      <c r="F448" s="56" t="str">
        <f t="shared" si="42"/>
        <v>S01</v>
      </c>
      <c r="G448" s="54" t="str">
        <f>B448&amp;C448</f>
        <v>宇尾数行</v>
      </c>
      <c r="H448" s="58" t="s">
        <v>883</v>
      </c>
      <c r="I448" s="58" t="s">
        <v>1315</v>
      </c>
      <c r="J448" s="68">
        <v>1960</v>
      </c>
      <c r="K448" s="66">
        <f>IF(J448="","",(2016-J448))</f>
        <v>56</v>
      </c>
      <c r="L448" s="56" t="str">
        <f aca="true" t="shared" si="43" ref="L448:L475">IF(G448="","",IF(COUNTIF($G$6:$G$593,G448)&gt;1,"2重登録","OK"))</f>
        <v>OK</v>
      </c>
      <c r="M448" s="60" t="s">
        <v>1424</v>
      </c>
    </row>
    <row r="449" spans="1:13" ht="13.5">
      <c r="A449" s="54" t="s">
        <v>396</v>
      </c>
      <c r="B449" s="117" t="s">
        <v>967</v>
      </c>
      <c r="C449" s="118" t="s">
        <v>968</v>
      </c>
      <c r="D449" s="55" t="s">
        <v>884</v>
      </c>
      <c r="F449" s="54" t="str">
        <f t="shared" si="42"/>
        <v>S02</v>
      </c>
      <c r="G449" s="54" t="str">
        <f>B449&amp;C449</f>
        <v>小倉俊郎</v>
      </c>
      <c r="H449" s="58" t="s">
        <v>883</v>
      </c>
      <c r="I449" s="58" t="s">
        <v>1315</v>
      </c>
      <c r="J449" s="68">
        <v>1959</v>
      </c>
      <c r="K449" s="66">
        <f aca="true" t="shared" si="44" ref="K449:K466">IF(J449="","",(2016-J449))</f>
        <v>57</v>
      </c>
      <c r="L449" s="56" t="str">
        <f t="shared" si="43"/>
        <v>OK</v>
      </c>
      <c r="M449" s="60"/>
    </row>
    <row r="450" spans="1:13" ht="13.5">
      <c r="A450" s="54" t="s">
        <v>794</v>
      </c>
      <c r="B450" s="55" t="s">
        <v>397</v>
      </c>
      <c r="C450" s="55" t="s">
        <v>654</v>
      </c>
      <c r="D450" s="55" t="s">
        <v>884</v>
      </c>
      <c r="F450" s="56" t="str">
        <f t="shared" si="42"/>
        <v>S03</v>
      </c>
      <c r="G450" s="54" t="str">
        <f>B450&amp;C450</f>
        <v>梅田 </v>
      </c>
      <c r="H450" s="58" t="s">
        <v>883</v>
      </c>
      <c r="I450" s="58" t="s">
        <v>1315</v>
      </c>
      <c r="J450" s="68">
        <v>1966</v>
      </c>
      <c r="K450" s="66">
        <f t="shared" si="44"/>
        <v>50</v>
      </c>
      <c r="L450" s="56" t="str">
        <f t="shared" si="43"/>
        <v>OK</v>
      </c>
      <c r="M450" s="60"/>
    </row>
    <row r="451" spans="1:13" ht="13.5">
      <c r="A451" s="54" t="s">
        <v>795</v>
      </c>
      <c r="B451" s="117" t="s">
        <v>973</v>
      </c>
      <c r="C451" s="118" t="s">
        <v>974</v>
      </c>
      <c r="D451" s="55" t="s">
        <v>884</v>
      </c>
      <c r="F451" s="56" t="str">
        <f t="shared" si="42"/>
        <v>S04</v>
      </c>
      <c r="G451" s="54" t="str">
        <f aca="true" t="shared" si="45" ref="G451:G463">B451&amp;C451</f>
        <v>北野智尋</v>
      </c>
      <c r="H451" s="58" t="s">
        <v>883</v>
      </c>
      <c r="I451" s="58" t="s">
        <v>1315</v>
      </c>
      <c r="J451" s="65">
        <v>1970</v>
      </c>
      <c r="K451" s="66">
        <f t="shared" si="44"/>
        <v>46</v>
      </c>
      <c r="L451" s="56" t="str">
        <f t="shared" si="43"/>
        <v>OK</v>
      </c>
      <c r="M451" s="60"/>
    </row>
    <row r="452" spans="1:13" ht="13.5">
      <c r="A452" s="54" t="s">
        <v>796</v>
      </c>
      <c r="B452" s="117" t="s">
        <v>976</v>
      </c>
      <c r="C452" s="117" t="s">
        <v>977</v>
      </c>
      <c r="D452" s="55" t="s">
        <v>398</v>
      </c>
      <c r="F452" s="56" t="str">
        <f t="shared" si="42"/>
        <v>S05</v>
      </c>
      <c r="G452" s="54" t="str">
        <f t="shared" si="45"/>
        <v>木森厚志</v>
      </c>
      <c r="H452" s="58" t="s">
        <v>883</v>
      </c>
      <c r="I452" s="58" t="s">
        <v>1315</v>
      </c>
      <c r="J452" s="68">
        <v>1961</v>
      </c>
      <c r="K452" s="66">
        <f t="shared" si="44"/>
        <v>55</v>
      </c>
      <c r="L452" s="56" t="str">
        <f t="shared" si="43"/>
        <v>OK</v>
      </c>
      <c r="M452" s="60"/>
    </row>
    <row r="453" spans="1:13" ht="13.5">
      <c r="A453" s="54" t="s">
        <v>797</v>
      </c>
      <c r="B453" s="117" t="s">
        <v>981</v>
      </c>
      <c r="C453" s="118" t="s">
        <v>982</v>
      </c>
      <c r="D453" s="55" t="s">
        <v>884</v>
      </c>
      <c r="F453" s="56" t="str">
        <f t="shared" si="42"/>
        <v>S06</v>
      </c>
      <c r="G453" s="54" t="str">
        <f t="shared" si="45"/>
        <v>田中宏樹</v>
      </c>
      <c r="H453" s="58" t="s">
        <v>883</v>
      </c>
      <c r="I453" s="58" t="s">
        <v>1315</v>
      </c>
      <c r="J453" s="65">
        <v>1965</v>
      </c>
      <c r="K453" s="66">
        <f t="shared" si="44"/>
        <v>51</v>
      </c>
      <c r="L453" s="56" t="str">
        <f t="shared" si="43"/>
        <v>OK</v>
      </c>
      <c r="M453" s="60"/>
    </row>
    <row r="454" spans="1:13" ht="13.5">
      <c r="A454" s="54" t="s">
        <v>798</v>
      </c>
      <c r="B454" s="117" t="s">
        <v>983</v>
      </c>
      <c r="C454" s="118" t="s">
        <v>984</v>
      </c>
      <c r="D454" s="55" t="s">
        <v>884</v>
      </c>
      <c r="F454" s="56" t="str">
        <f t="shared" si="42"/>
        <v>S07</v>
      </c>
      <c r="G454" s="54" t="str">
        <f t="shared" si="45"/>
        <v>坪田敏裕</v>
      </c>
      <c r="H454" s="58" t="s">
        <v>883</v>
      </c>
      <c r="I454" s="58" t="s">
        <v>1315</v>
      </c>
      <c r="J454" s="68">
        <v>1965</v>
      </c>
      <c r="K454" s="66">
        <f t="shared" si="44"/>
        <v>51</v>
      </c>
      <c r="L454" s="56" t="str">
        <f t="shared" si="43"/>
        <v>OK</v>
      </c>
      <c r="M454" s="60"/>
    </row>
    <row r="455" spans="1:13" ht="13.5">
      <c r="A455" s="54" t="s">
        <v>799</v>
      </c>
      <c r="B455" s="117" t="s">
        <v>1427</v>
      </c>
      <c r="C455" s="118" t="s">
        <v>1396</v>
      </c>
      <c r="D455" s="55" t="s">
        <v>882</v>
      </c>
      <c r="F455" s="56" t="str">
        <f t="shared" si="42"/>
        <v>S08</v>
      </c>
      <c r="G455" s="54" t="str">
        <f t="shared" si="45"/>
        <v>坂口直也</v>
      </c>
      <c r="H455" s="58" t="s">
        <v>883</v>
      </c>
      <c r="I455" s="58" t="s">
        <v>1315</v>
      </c>
      <c r="J455" s="68">
        <v>1971</v>
      </c>
      <c r="K455" s="66">
        <f t="shared" si="44"/>
        <v>45</v>
      </c>
      <c r="L455" s="56" t="str">
        <f t="shared" si="43"/>
        <v>OK</v>
      </c>
      <c r="M455" s="60"/>
    </row>
    <row r="456" spans="1:13" ht="13.5">
      <c r="A456" s="54" t="s">
        <v>800</v>
      </c>
      <c r="B456" s="117" t="s">
        <v>986</v>
      </c>
      <c r="C456" s="118" t="s">
        <v>987</v>
      </c>
      <c r="D456" s="55" t="s">
        <v>884</v>
      </c>
      <c r="F456" s="56" t="str">
        <f t="shared" si="42"/>
        <v>S09</v>
      </c>
      <c r="G456" s="54" t="str">
        <f t="shared" si="45"/>
        <v>生岩寛史</v>
      </c>
      <c r="H456" s="58" t="s">
        <v>883</v>
      </c>
      <c r="I456" s="58" t="s">
        <v>1315</v>
      </c>
      <c r="J456" s="68">
        <v>1978</v>
      </c>
      <c r="K456" s="66">
        <f t="shared" si="44"/>
        <v>38</v>
      </c>
      <c r="L456" s="56" t="str">
        <f t="shared" si="43"/>
        <v>OK</v>
      </c>
      <c r="M456" s="60"/>
    </row>
    <row r="457" spans="1:13" ht="13.5">
      <c r="A457" s="54" t="s">
        <v>801</v>
      </c>
      <c r="B457" s="117" t="s">
        <v>885</v>
      </c>
      <c r="C457" s="118" t="s">
        <v>399</v>
      </c>
      <c r="D457" s="55" t="s">
        <v>884</v>
      </c>
      <c r="F457" s="56" t="str">
        <f t="shared" si="42"/>
        <v>S10</v>
      </c>
      <c r="G457" s="54" t="str">
        <f t="shared" si="45"/>
        <v>濱田 毅</v>
      </c>
      <c r="H457" s="58" t="s">
        <v>883</v>
      </c>
      <c r="I457" s="58" t="s">
        <v>1315</v>
      </c>
      <c r="J457" s="68">
        <v>1962</v>
      </c>
      <c r="K457" s="66">
        <f t="shared" si="44"/>
        <v>54</v>
      </c>
      <c r="L457" s="56" t="str">
        <f t="shared" si="43"/>
        <v>OK</v>
      </c>
      <c r="M457" s="60"/>
    </row>
    <row r="458" spans="1:13" ht="13.5">
      <c r="A458" s="54" t="s">
        <v>802</v>
      </c>
      <c r="B458" s="117" t="s">
        <v>988</v>
      </c>
      <c r="C458" s="118" t="s">
        <v>989</v>
      </c>
      <c r="D458" s="55" t="s">
        <v>884</v>
      </c>
      <c r="F458" s="56" t="str">
        <f t="shared" si="42"/>
        <v>S11</v>
      </c>
      <c r="G458" s="54" t="str">
        <f t="shared" si="45"/>
        <v>別宮敏朗</v>
      </c>
      <c r="H458" s="58" t="s">
        <v>883</v>
      </c>
      <c r="I458" s="58" t="s">
        <v>1315</v>
      </c>
      <c r="J458" s="68">
        <v>1947</v>
      </c>
      <c r="K458" s="66">
        <f t="shared" si="44"/>
        <v>69</v>
      </c>
      <c r="L458" s="56" t="str">
        <f t="shared" si="43"/>
        <v>OK</v>
      </c>
      <c r="M458" s="60"/>
    </row>
    <row r="459" spans="1:13" ht="13.5">
      <c r="A459" s="54" t="s">
        <v>803</v>
      </c>
      <c r="B459" s="117" t="s">
        <v>792</v>
      </c>
      <c r="C459" s="102" t="s">
        <v>1060</v>
      </c>
      <c r="D459" s="55" t="s">
        <v>882</v>
      </c>
      <c r="F459" s="56" t="str">
        <f t="shared" si="42"/>
        <v>S12</v>
      </c>
      <c r="G459" s="54" t="str">
        <f>B459&amp;C459</f>
        <v>松田憲次</v>
      </c>
      <c r="H459" s="58" t="s">
        <v>883</v>
      </c>
      <c r="I459" s="58" t="s">
        <v>1315</v>
      </c>
      <c r="J459" s="68">
        <v>1964</v>
      </c>
      <c r="K459" s="66">
        <f t="shared" si="44"/>
        <v>52</v>
      </c>
      <c r="L459" s="56" t="str">
        <f t="shared" si="43"/>
        <v>OK</v>
      </c>
      <c r="M459" s="60" t="s">
        <v>1424</v>
      </c>
    </row>
    <row r="460" spans="1:13" ht="13.5">
      <c r="A460" s="54" t="s">
        <v>804</v>
      </c>
      <c r="B460" s="117" t="s">
        <v>395</v>
      </c>
      <c r="C460" s="117" t="s">
        <v>807</v>
      </c>
      <c r="D460" s="55" t="s">
        <v>884</v>
      </c>
      <c r="F460" s="56" t="str">
        <f t="shared" si="42"/>
        <v>S13</v>
      </c>
      <c r="G460" s="54" t="str">
        <f>B460&amp;C460</f>
        <v>宇尾 翼</v>
      </c>
      <c r="H460" s="58" t="s">
        <v>883</v>
      </c>
      <c r="I460" s="58" t="s">
        <v>1315</v>
      </c>
      <c r="J460" s="68">
        <v>1996</v>
      </c>
      <c r="K460" s="66">
        <f t="shared" si="44"/>
        <v>20</v>
      </c>
      <c r="L460" s="56" t="str">
        <f t="shared" si="43"/>
        <v>OK</v>
      </c>
      <c r="M460" s="60" t="s">
        <v>1424</v>
      </c>
    </row>
    <row r="461" spans="1:12" ht="13.5">
      <c r="A461" s="54" t="s">
        <v>805</v>
      </c>
      <c r="B461" s="117" t="s">
        <v>655</v>
      </c>
      <c r="C461" s="118" t="s">
        <v>656</v>
      </c>
      <c r="D461" s="55" t="s">
        <v>400</v>
      </c>
      <c r="F461" s="56" t="str">
        <f t="shared" si="42"/>
        <v>S14</v>
      </c>
      <c r="G461" s="54" t="str">
        <f>B461&amp;C461</f>
        <v>本田健一</v>
      </c>
      <c r="H461" s="58" t="s">
        <v>883</v>
      </c>
      <c r="I461" s="58" t="s">
        <v>937</v>
      </c>
      <c r="J461" s="158">
        <v>1973</v>
      </c>
      <c r="K461" s="66">
        <f t="shared" si="44"/>
        <v>43</v>
      </c>
      <c r="L461" s="56" t="str">
        <f t="shared" si="43"/>
        <v>OK</v>
      </c>
    </row>
    <row r="462" spans="1:13" ht="13.5">
      <c r="A462" s="54" t="s">
        <v>806</v>
      </c>
      <c r="B462" s="88" t="s">
        <v>991</v>
      </c>
      <c r="C462" s="89" t="s">
        <v>992</v>
      </c>
      <c r="D462" s="55" t="s">
        <v>884</v>
      </c>
      <c r="F462" s="56" t="str">
        <f aca="true" t="shared" si="46" ref="F462:F467">A463</f>
        <v>S16</v>
      </c>
      <c r="G462" s="54" t="str">
        <f t="shared" si="45"/>
        <v>梅田陽子</v>
      </c>
      <c r="H462" s="58" t="s">
        <v>883</v>
      </c>
      <c r="I462" s="61" t="s">
        <v>1508</v>
      </c>
      <c r="J462" s="68">
        <v>1967</v>
      </c>
      <c r="K462" s="66">
        <f t="shared" si="44"/>
        <v>49</v>
      </c>
      <c r="L462" s="56" t="str">
        <f t="shared" si="43"/>
        <v>OK</v>
      </c>
      <c r="M462" s="60"/>
    </row>
    <row r="463" spans="1:13" ht="13.5">
      <c r="A463" s="54" t="s">
        <v>808</v>
      </c>
      <c r="B463" s="88" t="s">
        <v>993</v>
      </c>
      <c r="C463" s="89" t="s">
        <v>994</v>
      </c>
      <c r="D463" s="55" t="s">
        <v>884</v>
      </c>
      <c r="F463" s="56" t="str">
        <f t="shared" si="46"/>
        <v>S17</v>
      </c>
      <c r="G463" s="54" t="str">
        <f t="shared" si="45"/>
        <v>鈴木春美</v>
      </c>
      <c r="H463" s="58" t="s">
        <v>883</v>
      </c>
      <c r="I463" s="61" t="s">
        <v>1508</v>
      </c>
      <c r="J463" s="68">
        <v>1965</v>
      </c>
      <c r="K463" s="66">
        <f t="shared" si="44"/>
        <v>51</v>
      </c>
      <c r="L463" s="56" t="str">
        <f t="shared" si="43"/>
        <v>OK</v>
      </c>
      <c r="M463" s="60" t="s">
        <v>1424</v>
      </c>
    </row>
    <row r="464" spans="1:13" ht="13.5">
      <c r="A464" s="54" t="s">
        <v>809</v>
      </c>
      <c r="B464" s="88" t="s">
        <v>1439</v>
      </c>
      <c r="C464" s="89" t="s">
        <v>1440</v>
      </c>
      <c r="D464" s="55" t="s">
        <v>882</v>
      </c>
      <c r="F464" s="56" t="str">
        <f t="shared" si="46"/>
        <v>S18</v>
      </c>
      <c r="G464" s="54" t="str">
        <f>B464&amp;C464</f>
        <v>川端文子</v>
      </c>
      <c r="H464" s="58" t="s">
        <v>883</v>
      </c>
      <c r="I464" s="61" t="s">
        <v>1508</v>
      </c>
      <c r="J464" s="73">
        <v>1967</v>
      </c>
      <c r="K464" s="66">
        <f t="shared" si="44"/>
        <v>49</v>
      </c>
      <c r="L464" s="56" t="str">
        <f t="shared" si="43"/>
        <v>OK</v>
      </c>
      <c r="M464" s="60" t="s">
        <v>1424</v>
      </c>
    </row>
    <row r="465" spans="1:13" ht="13.5">
      <c r="A465" s="54" t="s">
        <v>810</v>
      </c>
      <c r="B465" s="88" t="s">
        <v>812</v>
      </c>
      <c r="C465" s="76" t="s">
        <v>401</v>
      </c>
      <c r="D465" s="55" t="s">
        <v>402</v>
      </c>
      <c r="F465" s="56" t="str">
        <f t="shared" si="46"/>
        <v>S19</v>
      </c>
      <c r="G465" s="54" t="str">
        <f>B465&amp;C465</f>
        <v>更家真佐子</v>
      </c>
      <c r="H465" s="58" t="s">
        <v>883</v>
      </c>
      <c r="I465" s="61" t="s">
        <v>1508</v>
      </c>
      <c r="J465" s="73">
        <v>1951</v>
      </c>
      <c r="K465" s="66">
        <f t="shared" si="44"/>
        <v>65</v>
      </c>
      <c r="L465" s="56" t="str">
        <f t="shared" si="43"/>
        <v>OK</v>
      </c>
      <c r="M465" s="60"/>
    </row>
    <row r="466" spans="1:13" ht="13.5">
      <c r="A466" s="54" t="s">
        <v>811</v>
      </c>
      <c r="B466" s="88" t="s">
        <v>939</v>
      </c>
      <c r="C466" s="89" t="s">
        <v>814</v>
      </c>
      <c r="D466" s="55" t="s">
        <v>403</v>
      </c>
      <c r="F466" s="56" t="str">
        <f t="shared" si="46"/>
        <v>S20</v>
      </c>
      <c r="G466" s="54" t="str">
        <f>B466&amp;C466</f>
        <v>田中由紀</v>
      </c>
      <c r="H466" s="58" t="s">
        <v>883</v>
      </c>
      <c r="I466" s="61" t="s">
        <v>1508</v>
      </c>
      <c r="J466" s="73">
        <v>1968</v>
      </c>
      <c r="K466" s="66">
        <f t="shared" si="44"/>
        <v>48</v>
      </c>
      <c r="L466" s="56" t="str">
        <f t="shared" si="43"/>
        <v>OK</v>
      </c>
      <c r="M466" s="60"/>
    </row>
    <row r="467" spans="1:13" ht="13.5">
      <c r="A467" s="54" t="s">
        <v>813</v>
      </c>
      <c r="B467" s="117" t="s">
        <v>404</v>
      </c>
      <c r="C467" t="s">
        <v>405</v>
      </c>
      <c r="D467" s="55" t="s">
        <v>406</v>
      </c>
      <c r="F467" s="56" t="str">
        <f t="shared" si="46"/>
        <v>S21</v>
      </c>
      <c r="G467" s="54" t="str">
        <f>B467&amp;C467</f>
        <v>那須且良</v>
      </c>
      <c r="H467" s="58" t="s">
        <v>883</v>
      </c>
      <c r="I467" s="58" t="s">
        <v>1315</v>
      </c>
      <c r="L467" s="56" t="str">
        <f t="shared" si="43"/>
        <v>OK</v>
      </c>
      <c r="M467" t="s">
        <v>1411</v>
      </c>
    </row>
    <row r="468" spans="1:13" ht="13.5">
      <c r="A468" s="54" t="s">
        <v>407</v>
      </c>
      <c r="B468" s="117" t="s">
        <v>408</v>
      </c>
      <c r="C468" s="118" t="s">
        <v>409</v>
      </c>
      <c r="D468" s="55" t="s">
        <v>410</v>
      </c>
      <c r="F468" s="56" t="str">
        <f>A468</f>
        <v>S21</v>
      </c>
      <c r="G468" s="54" t="str">
        <f>B468&amp;C468</f>
        <v>高橋昌平</v>
      </c>
      <c r="H468" s="58" t="s">
        <v>883</v>
      </c>
      <c r="I468" s="58" t="s">
        <v>1315</v>
      </c>
      <c r="L468" s="56" t="str">
        <f t="shared" si="43"/>
        <v>OK</v>
      </c>
      <c r="M468" s="55" t="s">
        <v>411</v>
      </c>
    </row>
    <row r="469" spans="2:13" ht="13.5">
      <c r="B469" s="141"/>
      <c r="C469" s="141"/>
      <c r="D469" s="55"/>
      <c r="E469" s="57"/>
      <c r="H469" s="58"/>
      <c r="I469" s="57"/>
      <c r="J469" s="67"/>
      <c r="K469" s="77"/>
      <c r="L469" s="56">
        <f t="shared" si="43"/>
      </c>
      <c r="M469" s="54"/>
    </row>
    <row r="470" spans="2:12" ht="13.5">
      <c r="B470" s="141"/>
      <c r="C470" s="141"/>
      <c r="D470" s="55"/>
      <c r="E470" s="57"/>
      <c r="H470" s="58"/>
      <c r="I470" s="57"/>
      <c r="J470" s="67"/>
      <c r="K470" s="77"/>
      <c r="L470" s="56">
        <f t="shared" si="43"/>
      </c>
    </row>
    <row r="471" spans="2:12" ht="13.5">
      <c r="B471" s="141"/>
      <c r="C471" s="141"/>
      <c r="D471" s="55"/>
      <c r="E471" s="57"/>
      <c r="H471" s="58"/>
      <c r="I471" s="57"/>
      <c r="J471" s="67"/>
      <c r="K471" s="77"/>
      <c r="L471" s="56">
        <f t="shared" si="43"/>
      </c>
    </row>
    <row r="472" spans="2:12" ht="13.5">
      <c r="B472" s="141"/>
      <c r="C472" s="141"/>
      <c r="D472" s="55"/>
      <c r="E472" s="57"/>
      <c r="H472" s="58"/>
      <c r="I472" s="57"/>
      <c r="J472" s="67"/>
      <c r="K472" s="77"/>
      <c r="L472" s="56">
        <f t="shared" si="43"/>
      </c>
    </row>
    <row r="473" spans="2:12" ht="13.5">
      <c r="B473" s="141"/>
      <c r="C473" s="141"/>
      <c r="D473" s="55"/>
      <c r="E473" s="57"/>
      <c r="H473" s="58"/>
      <c r="I473" s="57"/>
      <c r="J473" s="67"/>
      <c r="K473" s="77"/>
      <c r="L473" s="56">
        <f t="shared" si="43"/>
      </c>
    </row>
    <row r="474" spans="2:12" ht="13.5">
      <c r="B474" s="718" t="s">
        <v>657</v>
      </c>
      <c r="C474" s="718"/>
      <c r="D474" s="719" t="s">
        <v>412</v>
      </c>
      <c r="E474" s="719"/>
      <c r="F474" s="719"/>
      <c r="G474" s="719"/>
      <c r="L474" s="56">
        <f t="shared" si="43"/>
      </c>
    </row>
    <row r="475" spans="2:12" ht="13.5">
      <c r="B475" s="718"/>
      <c r="C475" s="718"/>
      <c r="D475" s="719"/>
      <c r="E475" s="719"/>
      <c r="F475" s="719"/>
      <c r="G475" s="719"/>
      <c r="L475" s="56">
        <f t="shared" si="43"/>
      </c>
    </row>
    <row r="476" spans="2:12" ht="13.5">
      <c r="B476" s="55"/>
      <c r="C476" s="55"/>
      <c r="D476" s="55"/>
      <c r="F476" s="56"/>
      <c r="G476" s="54" t="s">
        <v>1431</v>
      </c>
      <c r="H476" s="715" t="s">
        <v>1432</v>
      </c>
      <c r="I476" s="715"/>
      <c r="J476" s="715"/>
      <c r="K476" s="56"/>
      <c r="L476" s="56"/>
    </row>
    <row r="477" spans="2:12" ht="13.5">
      <c r="B477" s="727" t="s">
        <v>671</v>
      </c>
      <c r="C477" s="727"/>
      <c r="F477" s="56"/>
      <c r="G477" s="86">
        <f>COUNTIF(M480:M493,"東近江市")</f>
        <v>0</v>
      </c>
      <c r="H477" s="716">
        <f>(G477/RIGHT(A490,2))</f>
        <v>0</v>
      </c>
      <c r="I477" s="716"/>
      <c r="J477" s="716"/>
      <c r="K477" s="56"/>
      <c r="L477" s="56" t="str">
        <f aca="true" t="shared" si="47" ref="L477:L503">IF(G477="","",IF(COUNTIF($G$6:$G$593,G477)&gt;1,"2重登録","OK"))</f>
        <v>2重登録</v>
      </c>
    </row>
    <row r="478" spans="2:12" ht="13.5">
      <c r="B478" s="131"/>
      <c r="C478" s="131"/>
      <c r="D478" s="73" t="s">
        <v>1558</v>
      </c>
      <c r="E478" s="73"/>
      <c r="F478" s="73"/>
      <c r="G478" s="86"/>
      <c r="H478" s="87" t="s">
        <v>1559</v>
      </c>
      <c r="I478" s="130"/>
      <c r="J478" s="130"/>
      <c r="K478" s="56"/>
      <c r="L478" s="56">
        <f t="shared" si="47"/>
      </c>
    </row>
    <row r="479" spans="1:13" ht="13.5" customHeight="1">
      <c r="A479" s="54" t="s">
        <v>413</v>
      </c>
      <c r="B479" s="55" t="s">
        <v>658</v>
      </c>
      <c r="C479" s="55" t="s">
        <v>659</v>
      </c>
      <c r="D479" s="54" t="s">
        <v>414</v>
      </c>
      <c r="F479" s="99" t="str">
        <f aca="true" t="shared" si="48" ref="F479:F498">A479</f>
        <v>T01</v>
      </c>
      <c r="G479" s="54" t="str">
        <f aca="true" t="shared" si="49" ref="G479:G493">B479&amp;C479</f>
        <v>野村良平</v>
      </c>
      <c r="H479" s="58" t="s">
        <v>671</v>
      </c>
      <c r="I479" s="58" t="s">
        <v>1315</v>
      </c>
      <c r="J479" s="68">
        <v>1989</v>
      </c>
      <c r="K479" s="66">
        <f>IF(J479="","",(2016-J479))</f>
        <v>27</v>
      </c>
      <c r="L479" s="56" t="str">
        <f t="shared" si="47"/>
        <v>OK</v>
      </c>
      <c r="M479" s="54" t="s">
        <v>1656</v>
      </c>
    </row>
    <row r="480" spans="1:13" ht="13.5" customHeight="1">
      <c r="A480" s="54" t="s">
        <v>415</v>
      </c>
      <c r="B480" s="57" t="s">
        <v>660</v>
      </c>
      <c r="C480" s="57" t="s">
        <v>661</v>
      </c>
      <c r="D480" s="54" t="s">
        <v>416</v>
      </c>
      <c r="F480" s="99" t="str">
        <f t="shared" si="48"/>
        <v>T02</v>
      </c>
      <c r="G480" s="54" t="str">
        <f t="shared" si="49"/>
        <v>鹿野雄大</v>
      </c>
      <c r="H480" s="58" t="s">
        <v>671</v>
      </c>
      <c r="I480" s="58" t="s">
        <v>1315</v>
      </c>
      <c r="J480" s="68">
        <v>1991</v>
      </c>
      <c r="K480" s="66">
        <f aca="true" t="shared" si="50" ref="K480:K493">IF(J480="","",(2016-J480))</f>
        <v>25</v>
      </c>
      <c r="L480" s="56" t="str">
        <f t="shared" si="47"/>
        <v>OK</v>
      </c>
      <c r="M480" s="54" t="s">
        <v>1416</v>
      </c>
    </row>
    <row r="481" spans="1:13" ht="13.5">
      <c r="A481" s="54" t="s">
        <v>662</v>
      </c>
      <c r="B481" s="55" t="s">
        <v>1319</v>
      </c>
      <c r="C481" s="55" t="s">
        <v>663</v>
      </c>
      <c r="D481" s="54" t="s">
        <v>417</v>
      </c>
      <c r="F481" s="99" t="str">
        <f t="shared" si="48"/>
        <v>T03</v>
      </c>
      <c r="G481" s="54" t="str">
        <f t="shared" si="49"/>
        <v>谷口 猛</v>
      </c>
      <c r="H481" s="58" t="s">
        <v>671</v>
      </c>
      <c r="I481" s="58" t="s">
        <v>1315</v>
      </c>
      <c r="J481" s="68">
        <v>1992</v>
      </c>
      <c r="K481" s="66">
        <f t="shared" si="50"/>
        <v>24</v>
      </c>
      <c r="L481" s="56" t="str">
        <f t="shared" si="47"/>
        <v>OK</v>
      </c>
      <c r="M481" s="54" t="s">
        <v>1435</v>
      </c>
    </row>
    <row r="482" spans="1:13" ht="13.5">
      <c r="A482" s="54" t="s">
        <v>665</v>
      </c>
      <c r="B482" s="55" t="s">
        <v>666</v>
      </c>
      <c r="C482" s="55" t="s">
        <v>667</v>
      </c>
      <c r="D482" s="54" t="s">
        <v>418</v>
      </c>
      <c r="F482" s="99" t="str">
        <f t="shared" si="48"/>
        <v>T04</v>
      </c>
      <c r="G482" s="54" t="str">
        <f t="shared" si="49"/>
        <v>上津慶和</v>
      </c>
      <c r="H482" s="58" t="s">
        <v>671</v>
      </c>
      <c r="I482" s="58" t="s">
        <v>1315</v>
      </c>
      <c r="J482" s="68">
        <v>1993</v>
      </c>
      <c r="K482" s="66">
        <f t="shared" si="50"/>
        <v>23</v>
      </c>
      <c r="L482" s="56" t="str">
        <f t="shared" si="47"/>
        <v>OK</v>
      </c>
      <c r="M482" s="54" t="s">
        <v>1435</v>
      </c>
    </row>
    <row r="483" spans="1:13" ht="13.5">
      <c r="A483" s="54" t="s">
        <v>668</v>
      </c>
      <c r="B483" s="55" t="s">
        <v>669</v>
      </c>
      <c r="C483" s="55" t="s">
        <v>670</v>
      </c>
      <c r="D483" s="54" t="s">
        <v>419</v>
      </c>
      <c r="F483" s="99" t="str">
        <f t="shared" si="48"/>
        <v>T05</v>
      </c>
      <c r="G483" s="54" t="str">
        <f t="shared" si="49"/>
        <v>松本遼太郎</v>
      </c>
      <c r="H483" s="58" t="s">
        <v>671</v>
      </c>
      <c r="I483" s="58" t="s">
        <v>1315</v>
      </c>
      <c r="J483" s="68">
        <v>1991</v>
      </c>
      <c r="K483" s="66">
        <f t="shared" si="50"/>
        <v>25</v>
      </c>
      <c r="L483" s="56" t="str">
        <f t="shared" si="47"/>
        <v>OK</v>
      </c>
      <c r="M483" s="54" t="s">
        <v>1416</v>
      </c>
    </row>
    <row r="484" spans="1:13" ht="13.5">
      <c r="A484" s="54" t="s">
        <v>672</v>
      </c>
      <c r="B484" s="60" t="s">
        <v>673</v>
      </c>
      <c r="C484" s="60" t="s">
        <v>674</v>
      </c>
      <c r="D484" s="54" t="s">
        <v>420</v>
      </c>
      <c r="F484" s="99" t="str">
        <f t="shared" si="48"/>
        <v>T06</v>
      </c>
      <c r="G484" s="55" t="str">
        <f t="shared" si="49"/>
        <v>吉居さつ紀</v>
      </c>
      <c r="H484" s="58" t="s">
        <v>671</v>
      </c>
      <c r="I484" s="61" t="s">
        <v>1508</v>
      </c>
      <c r="J484" s="68">
        <v>1991</v>
      </c>
      <c r="K484" s="66">
        <f t="shared" si="50"/>
        <v>25</v>
      </c>
      <c r="L484" s="56" t="str">
        <f t="shared" si="47"/>
        <v>OK</v>
      </c>
      <c r="M484" s="54" t="s">
        <v>1435</v>
      </c>
    </row>
    <row r="485" spans="1:13" ht="13.5">
      <c r="A485" s="54" t="s">
        <v>675</v>
      </c>
      <c r="B485" s="60" t="s">
        <v>676</v>
      </c>
      <c r="C485" s="60" t="s">
        <v>677</v>
      </c>
      <c r="D485" s="54" t="s">
        <v>671</v>
      </c>
      <c r="F485" s="99" t="str">
        <f t="shared" si="48"/>
        <v>T07</v>
      </c>
      <c r="G485" s="55" t="str">
        <f t="shared" si="49"/>
        <v>北川　円香</v>
      </c>
      <c r="H485" s="58" t="s">
        <v>671</v>
      </c>
      <c r="I485" s="61" t="s">
        <v>1508</v>
      </c>
      <c r="J485" s="68">
        <v>1991</v>
      </c>
      <c r="K485" s="66">
        <f t="shared" si="50"/>
        <v>25</v>
      </c>
      <c r="L485" s="56" t="str">
        <f t="shared" si="47"/>
        <v>OK</v>
      </c>
      <c r="M485" s="54" t="s">
        <v>1435</v>
      </c>
    </row>
    <row r="486" spans="1:13" ht="13.5">
      <c r="A486" s="54" t="s">
        <v>678</v>
      </c>
      <c r="B486" s="60" t="s">
        <v>679</v>
      </c>
      <c r="C486" s="60" t="s">
        <v>421</v>
      </c>
      <c r="D486" s="54" t="s">
        <v>686</v>
      </c>
      <c r="F486" s="99" t="str">
        <f t="shared" si="48"/>
        <v>T08</v>
      </c>
      <c r="G486" s="55" t="str">
        <f t="shared" si="49"/>
        <v>池田まき</v>
      </c>
      <c r="H486" s="58" t="s">
        <v>671</v>
      </c>
      <c r="I486" s="61" t="s">
        <v>1508</v>
      </c>
      <c r="J486" s="68">
        <v>1991</v>
      </c>
      <c r="K486" s="66">
        <f t="shared" si="50"/>
        <v>25</v>
      </c>
      <c r="L486" s="56" t="str">
        <f t="shared" si="47"/>
        <v>OK</v>
      </c>
      <c r="M486" s="54" t="s">
        <v>1435</v>
      </c>
    </row>
    <row r="487" spans="1:13" ht="13.5">
      <c r="A487" s="54" t="s">
        <v>680</v>
      </c>
      <c r="B487" s="60" t="s">
        <v>681</v>
      </c>
      <c r="C487" s="60" t="s">
        <v>682</v>
      </c>
      <c r="D487" s="54" t="s">
        <v>422</v>
      </c>
      <c r="F487" s="99" t="str">
        <f t="shared" si="48"/>
        <v>T09</v>
      </c>
      <c r="G487" s="55" t="str">
        <f t="shared" si="49"/>
        <v>前川美恵</v>
      </c>
      <c r="H487" s="58" t="s">
        <v>671</v>
      </c>
      <c r="I487" s="61" t="s">
        <v>1508</v>
      </c>
      <c r="J487" s="68">
        <v>1988</v>
      </c>
      <c r="K487" s="66">
        <f t="shared" si="50"/>
        <v>28</v>
      </c>
      <c r="L487" s="56" t="str">
        <f t="shared" si="47"/>
        <v>OK</v>
      </c>
      <c r="M487" s="54" t="s">
        <v>1434</v>
      </c>
    </row>
    <row r="488" spans="1:13" ht="13.5">
      <c r="A488" s="54" t="s">
        <v>683</v>
      </c>
      <c r="B488" s="60" t="s">
        <v>684</v>
      </c>
      <c r="C488" s="60" t="s">
        <v>685</v>
      </c>
      <c r="D488" s="54" t="s">
        <v>686</v>
      </c>
      <c r="F488" s="99" t="str">
        <f t="shared" si="48"/>
        <v>T10</v>
      </c>
      <c r="G488" s="55" t="str">
        <f t="shared" si="49"/>
        <v>草野菜摘</v>
      </c>
      <c r="H488" s="58" t="s">
        <v>671</v>
      </c>
      <c r="I488" s="61" t="s">
        <v>1508</v>
      </c>
      <c r="J488" s="68">
        <v>1993</v>
      </c>
      <c r="K488" s="66">
        <f t="shared" si="50"/>
        <v>23</v>
      </c>
      <c r="L488" s="56" t="str">
        <f t="shared" si="47"/>
        <v>OK</v>
      </c>
      <c r="M488" s="54" t="s">
        <v>1434</v>
      </c>
    </row>
    <row r="489" spans="1:13" ht="13.5">
      <c r="A489" s="54" t="s">
        <v>687</v>
      </c>
      <c r="B489" s="55" t="s">
        <v>688</v>
      </c>
      <c r="C489" s="55" t="s">
        <v>689</v>
      </c>
      <c r="D489" s="54" t="s">
        <v>686</v>
      </c>
      <c r="F489" s="99" t="str">
        <f t="shared" si="48"/>
        <v>T11</v>
      </c>
      <c r="G489" s="54" t="str">
        <f t="shared" si="49"/>
        <v>高橋和也</v>
      </c>
      <c r="H489" s="58" t="s">
        <v>671</v>
      </c>
      <c r="I489" s="58" t="s">
        <v>1393</v>
      </c>
      <c r="J489" s="68">
        <v>1994</v>
      </c>
      <c r="K489" s="66">
        <f t="shared" si="50"/>
        <v>22</v>
      </c>
      <c r="L489" s="56" t="str">
        <f t="shared" si="47"/>
        <v>OK</v>
      </c>
      <c r="M489" s="54" t="s">
        <v>1435</v>
      </c>
    </row>
    <row r="490" spans="1:13" ht="13.5">
      <c r="A490" s="54" t="s">
        <v>690</v>
      </c>
      <c r="B490" s="55" t="s">
        <v>691</v>
      </c>
      <c r="C490" s="55" t="s">
        <v>628</v>
      </c>
      <c r="D490" s="54" t="s">
        <v>423</v>
      </c>
      <c r="F490" s="99" t="str">
        <f t="shared" si="48"/>
        <v>T12</v>
      </c>
      <c r="G490" s="54" t="str">
        <f t="shared" si="49"/>
        <v>川下洋平</v>
      </c>
      <c r="H490" s="58" t="s">
        <v>671</v>
      </c>
      <c r="I490" s="58" t="s">
        <v>1393</v>
      </c>
      <c r="J490" s="68">
        <v>1988</v>
      </c>
      <c r="K490" s="66">
        <f t="shared" si="50"/>
        <v>28</v>
      </c>
      <c r="L490" s="56" t="str">
        <f t="shared" si="47"/>
        <v>OK</v>
      </c>
      <c r="M490" s="54" t="s">
        <v>1416</v>
      </c>
    </row>
    <row r="491" spans="1:13" ht="13.5">
      <c r="A491" s="54" t="s">
        <v>424</v>
      </c>
      <c r="B491" s="55" t="s">
        <v>692</v>
      </c>
      <c r="C491" s="55" t="s">
        <v>693</v>
      </c>
      <c r="D491" s="54" t="s">
        <v>425</v>
      </c>
      <c r="F491" s="99" t="str">
        <f t="shared" si="48"/>
        <v>T13</v>
      </c>
      <c r="G491" s="54" t="str">
        <f t="shared" si="49"/>
        <v>上原義弘</v>
      </c>
      <c r="H491" s="58" t="s">
        <v>671</v>
      </c>
      <c r="I491" s="58" t="s">
        <v>937</v>
      </c>
      <c r="J491" s="68">
        <v>1974</v>
      </c>
      <c r="K491" s="66">
        <f t="shared" si="50"/>
        <v>42</v>
      </c>
      <c r="L491" s="56" t="str">
        <f t="shared" si="47"/>
        <v>OK</v>
      </c>
      <c r="M491" s="54" t="s">
        <v>1416</v>
      </c>
    </row>
    <row r="492" spans="1:13" ht="13.5">
      <c r="A492" s="54" t="s">
        <v>426</v>
      </c>
      <c r="B492" s="55" t="s">
        <v>694</v>
      </c>
      <c r="C492" s="55" t="s">
        <v>695</v>
      </c>
      <c r="D492" s="54" t="s">
        <v>427</v>
      </c>
      <c r="F492" s="99" t="str">
        <f t="shared" si="48"/>
        <v>T14</v>
      </c>
      <c r="G492" s="54" t="str">
        <f t="shared" si="49"/>
        <v>東山 博</v>
      </c>
      <c r="H492" s="58" t="s">
        <v>671</v>
      </c>
      <c r="I492" s="58" t="s">
        <v>937</v>
      </c>
      <c r="J492" s="68">
        <v>1964</v>
      </c>
      <c r="K492" s="66">
        <f t="shared" si="50"/>
        <v>52</v>
      </c>
      <c r="L492" s="56" t="str">
        <f t="shared" si="47"/>
        <v>OK</v>
      </c>
      <c r="M492" s="54" t="s">
        <v>1416</v>
      </c>
    </row>
    <row r="493" spans="1:13" ht="13.5">
      <c r="A493" s="54" t="s">
        <v>428</v>
      </c>
      <c r="B493" s="54" t="s">
        <v>696</v>
      </c>
      <c r="C493" s="54" t="s">
        <v>697</v>
      </c>
      <c r="D493" s="54" t="s">
        <v>686</v>
      </c>
      <c r="F493" s="99" t="str">
        <f t="shared" si="48"/>
        <v>T15</v>
      </c>
      <c r="G493" s="54" t="str">
        <f t="shared" si="49"/>
        <v>中尾 巧</v>
      </c>
      <c r="H493" s="58" t="s">
        <v>671</v>
      </c>
      <c r="I493" s="144" t="s">
        <v>937</v>
      </c>
      <c r="J493" s="68">
        <v>1983</v>
      </c>
      <c r="K493" s="66">
        <f t="shared" si="50"/>
        <v>33</v>
      </c>
      <c r="L493" s="56" t="str">
        <f t="shared" si="47"/>
        <v>OK</v>
      </c>
      <c r="M493" s="54" t="s">
        <v>698</v>
      </c>
    </row>
    <row r="494" spans="1:13" ht="13.5">
      <c r="A494" s="54" t="s">
        <v>429</v>
      </c>
      <c r="B494" s="60" t="s">
        <v>430</v>
      </c>
      <c r="C494" s="60" t="s">
        <v>1365</v>
      </c>
      <c r="D494" s="54" t="s">
        <v>686</v>
      </c>
      <c r="F494" s="99" t="str">
        <f t="shared" si="48"/>
        <v>T16</v>
      </c>
      <c r="G494" s="60" t="s">
        <v>431</v>
      </c>
      <c r="H494" s="58" t="s">
        <v>432</v>
      </c>
      <c r="I494" s="61" t="s">
        <v>1508</v>
      </c>
      <c r="J494" s="68">
        <v>1972</v>
      </c>
      <c r="K494" s="66">
        <v>43</v>
      </c>
      <c r="L494" s="56" t="str">
        <f t="shared" si="47"/>
        <v>OK</v>
      </c>
      <c r="M494" s="54" t="s">
        <v>1434</v>
      </c>
    </row>
    <row r="495" spans="1:13" ht="13.5">
      <c r="A495" s="54" t="s">
        <v>433</v>
      </c>
      <c r="B495" s="60" t="s">
        <v>434</v>
      </c>
      <c r="C495" s="60" t="s">
        <v>435</v>
      </c>
      <c r="D495" s="54" t="s">
        <v>664</v>
      </c>
      <c r="F495" s="99" t="str">
        <f t="shared" si="48"/>
        <v>T17</v>
      </c>
      <c r="G495" s="60" t="s">
        <v>436</v>
      </c>
      <c r="H495" s="58" t="s">
        <v>671</v>
      </c>
      <c r="I495" s="61" t="s">
        <v>1508</v>
      </c>
      <c r="J495" s="68">
        <v>1982</v>
      </c>
      <c r="K495" s="66">
        <v>33</v>
      </c>
      <c r="L495" s="56" t="str">
        <f t="shared" si="47"/>
        <v>OK</v>
      </c>
      <c r="M495" s="54" t="s">
        <v>1416</v>
      </c>
    </row>
    <row r="496" spans="1:13" ht="13.5">
      <c r="A496" s="54" t="s">
        <v>437</v>
      </c>
      <c r="B496" s="60" t="s">
        <v>438</v>
      </c>
      <c r="C496" s="60" t="s">
        <v>439</v>
      </c>
      <c r="D496" s="54" t="s">
        <v>686</v>
      </c>
      <c r="F496" s="99" t="str">
        <f t="shared" si="48"/>
        <v>T18</v>
      </c>
      <c r="G496" s="60" t="s">
        <v>440</v>
      </c>
      <c r="H496" s="58" t="s">
        <v>441</v>
      </c>
      <c r="I496" s="61" t="s">
        <v>1508</v>
      </c>
      <c r="J496" s="68">
        <v>1977</v>
      </c>
      <c r="K496" s="66">
        <v>38</v>
      </c>
      <c r="L496" s="56" t="str">
        <f t="shared" si="47"/>
        <v>OK</v>
      </c>
      <c r="M496" s="54" t="s">
        <v>1416</v>
      </c>
    </row>
    <row r="497" spans="1:13" s="71" customFormat="1" ht="13.5">
      <c r="A497" s="54" t="s">
        <v>442</v>
      </c>
      <c r="B497" s="54" t="s">
        <v>438</v>
      </c>
      <c r="C497" s="54" t="s">
        <v>443</v>
      </c>
      <c r="D497" s="54" t="s">
        <v>444</v>
      </c>
      <c r="E497" s="54"/>
      <c r="F497" s="99" t="str">
        <f t="shared" si="48"/>
        <v>T19</v>
      </c>
      <c r="G497" s="54" t="s">
        <v>445</v>
      </c>
      <c r="H497" s="58" t="s">
        <v>446</v>
      </c>
      <c r="I497" s="54" t="s">
        <v>937</v>
      </c>
      <c r="J497" s="65">
        <v>1976</v>
      </c>
      <c r="K497" s="65">
        <v>39</v>
      </c>
      <c r="L497" s="56" t="str">
        <f t="shared" si="47"/>
        <v>OK</v>
      </c>
      <c r="M497" s="54" t="s">
        <v>1416</v>
      </c>
    </row>
    <row r="498" spans="1:13" ht="13.5">
      <c r="A498" s="54" t="s">
        <v>447</v>
      </c>
      <c r="B498" s="54" t="s">
        <v>448</v>
      </c>
      <c r="C498" s="54" t="s">
        <v>449</v>
      </c>
      <c r="D498" s="54" t="s">
        <v>450</v>
      </c>
      <c r="F498" s="99" t="str">
        <f t="shared" si="48"/>
        <v>T20</v>
      </c>
      <c r="G498" s="54" t="s">
        <v>451</v>
      </c>
      <c r="H498" s="58" t="s">
        <v>446</v>
      </c>
      <c r="I498" s="54" t="s">
        <v>937</v>
      </c>
      <c r="J498" s="65">
        <v>1981</v>
      </c>
      <c r="K498" s="65">
        <v>33</v>
      </c>
      <c r="L498" s="56" t="str">
        <f t="shared" si="47"/>
        <v>OK</v>
      </c>
      <c r="M498" s="54" t="s">
        <v>1434</v>
      </c>
    </row>
    <row r="500" spans="2:12" ht="13.5">
      <c r="B500" s="141"/>
      <c r="C500" s="141"/>
      <c r="D500" s="55"/>
      <c r="E500" s="57"/>
      <c r="H500" s="58"/>
      <c r="I500" s="57"/>
      <c r="J500" s="67"/>
      <c r="K500" s="77"/>
      <c r="L500" s="56">
        <f t="shared" si="47"/>
      </c>
    </row>
    <row r="501" spans="2:12" ht="13.5">
      <c r="B501" s="141"/>
      <c r="C501" s="141"/>
      <c r="D501" s="55"/>
      <c r="E501" s="57"/>
      <c r="H501" s="58"/>
      <c r="I501" s="57"/>
      <c r="J501" s="67"/>
      <c r="K501" s="77"/>
      <c r="L501" s="56">
        <f t="shared" si="47"/>
      </c>
    </row>
    <row r="502" spans="1:13" ht="13.5">
      <c r="A502" s="116"/>
      <c r="B502" s="728" t="s">
        <v>886</v>
      </c>
      <c r="C502" s="728"/>
      <c r="D502" s="728" t="s">
        <v>452</v>
      </c>
      <c r="E502" s="728"/>
      <c r="F502" s="728"/>
      <c r="G502" s="728"/>
      <c r="H502" s="116"/>
      <c r="I502" s="116"/>
      <c r="J502" s="143"/>
      <c r="K502" s="116"/>
      <c r="L502" s="56">
        <f t="shared" si="47"/>
      </c>
      <c r="M502" s="116"/>
    </row>
    <row r="503" spans="1:14" ht="13.5">
      <c r="A503" s="116"/>
      <c r="B503" s="728"/>
      <c r="C503" s="728"/>
      <c r="D503" s="728"/>
      <c r="E503" s="728"/>
      <c r="F503" s="728"/>
      <c r="G503" s="728"/>
      <c r="H503" s="116"/>
      <c r="I503" s="116"/>
      <c r="J503" s="143"/>
      <c r="K503" s="116"/>
      <c r="L503" s="56">
        <f t="shared" si="47"/>
      </c>
      <c r="M503" s="116"/>
      <c r="N503" s="160"/>
    </row>
    <row r="504" spans="1:14" ht="13.5">
      <c r="A504" s="57"/>
      <c r="B504" s="57" t="s">
        <v>1312</v>
      </c>
      <c r="C504" s="57"/>
      <c r="E504" s="57"/>
      <c r="F504" s="99"/>
      <c r="G504" s="54" t="s">
        <v>1431</v>
      </c>
      <c r="H504" s="715" t="s">
        <v>1432</v>
      </c>
      <c r="I504" s="715"/>
      <c r="J504" s="715"/>
      <c r="K504" s="77"/>
      <c r="L504" s="56"/>
      <c r="N504" s="160"/>
    </row>
    <row r="505" spans="1:15" ht="13.5">
      <c r="A505" s="57"/>
      <c r="B505" s="730" t="s">
        <v>699</v>
      </c>
      <c r="C505" s="730"/>
      <c r="D505" s="730"/>
      <c r="E505" s="57"/>
      <c r="F505" s="99" t="e">
        <f>#REF!</f>
        <v>#REF!</v>
      </c>
      <c r="G505" s="86">
        <f>COUNTIF(M506:M554,"東近江市")</f>
        <v>8</v>
      </c>
      <c r="H505" s="716">
        <f>(G505/RIGHT(A551,2))</f>
        <v>0.17391304347826086</v>
      </c>
      <c r="I505" s="716"/>
      <c r="J505" s="716"/>
      <c r="K505" s="77"/>
      <c r="L505" s="56"/>
      <c r="N505" s="170"/>
      <c r="O505" s="171"/>
    </row>
    <row r="506" spans="1:14" ht="14.25">
      <c r="A506" s="172" t="s">
        <v>453</v>
      </c>
      <c r="B506" s="79" t="s">
        <v>1403</v>
      </c>
      <c r="C506" s="79" t="s">
        <v>1404</v>
      </c>
      <c r="D506" s="57" t="s">
        <v>1312</v>
      </c>
      <c r="E506" s="78"/>
      <c r="F506" s="99" t="str">
        <f aca="true" t="shared" si="51" ref="F506:F550">A506</f>
        <v>u01</v>
      </c>
      <c r="G506" s="116" t="str">
        <f>B506&amp;C506</f>
        <v>池上浩幸</v>
      </c>
      <c r="H506" s="57" t="s">
        <v>887</v>
      </c>
      <c r="I506" s="57" t="s">
        <v>1315</v>
      </c>
      <c r="J506" s="81">
        <v>1965</v>
      </c>
      <c r="K506" s="77">
        <f aca="true" t="shared" si="52" ref="K506:K555">2016-J506</f>
        <v>51</v>
      </c>
      <c r="L506" s="56" t="str">
        <f aca="true" t="shared" si="53" ref="L506:L554">IF(G506="","",IF(COUNTIF($G$6:$G$593,G506)&gt;1,"2重登録","OK"))</f>
        <v>OK</v>
      </c>
      <c r="M506" s="82" t="s">
        <v>1405</v>
      </c>
      <c r="N506" s="160"/>
    </row>
    <row r="507" spans="1:14" ht="14.25">
      <c r="A507" s="172" t="s">
        <v>454</v>
      </c>
      <c r="B507" s="79" t="s">
        <v>1406</v>
      </c>
      <c r="C507" s="79" t="s">
        <v>1407</v>
      </c>
      <c r="D507" s="57" t="s">
        <v>1312</v>
      </c>
      <c r="E507" s="78"/>
      <c r="F507" s="99" t="str">
        <f t="shared" si="51"/>
        <v>u02</v>
      </c>
      <c r="G507" s="116" t="str">
        <f>B507&amp;C507</f>
        <v>石井正俊</v>
      </c>
      <c r="H507" s="57" t="s">
        <v>887</v>
      </c>
      <c r="I507" s="57" t="s">
        <v>1315</v>
      </c>
      <c r="J507" s="81">
        <v>1975</v>
      </c>
      <c r="K507" s="77">
        <f t="shared" si="52"/>
        <v>41</v>
      </c>
      <c r="L507" s="56" t="str">
        <f t="shared" si="53"/>
        <v>OK</v>
      </c>
      <c r="M507" s="82" t="s">
        <v>1408</v>
      </c>
      <c r="N507" s="160"/>
    </row>
    <row r="508" spans="1:14" ht="13.5">
      <c r="A508" s="172" t="s">
        <v>700</v>
      </c>
      <c r="B508" s="100" t="s">
        <v>815</v>
      </c>
      <c r="C508" s="100" t="s">
        <v>807</v>
      </c>
      <c r="D508" s="57" t="s">
        <v>1312</v>
      </c>
      <c r="E508" s="78"/>
      <c r="F508" s="99" t="str">
        <f t="shared" si="51"/>
        <v>u03</v>
      </c>
      <c r="G508" s="116" t="str">
        <f>B508&amp;C508</f>
        <v>一色 翼</v>
      </c>
      <c r="H508" s="57" t="s">
        <v>887</v>
      </c>
      <c r="I508" s="85" t="s">
        <v>1315</v>
      </c>
      <c r="J508" s="119">
        <v>1983</v>
      </c>
      <c r="K508" s="77">
        <f t="shared" si="52"/>
        <v>33</v>
      </c>
      <c r="L508" s="56" t="str">
        <f t="shared" si="53"/>
        <v>OK</v>
      </c>
      <c r="M508" s="95" t="s">
        <v>1475</v>
      </c>
      <c r="N508" s="160"/>
    </row>
    <row r="509" spans="1:14" ht="13.5">
      <c r="A509" s="172" t="s">
        <v>701</v>
      </c>
      <c r="B509" s="96" t="s">
        <v>702</v>
      </c>
      <c r="C509" s="116" t="s">
        <v>703</v>
      </c>
      <c r="D509" s="57" t="s">
        <v>1312</v>
      </c>
      <c r="E509" s="116"/>
      <c r="F509" s="99" t="str">
        <f t="shared" si="51"/>
        <v>u04</v>
      </c>
      <c r="G509" s="116" t="s">
        <v>704</v>
      </c>
      <c r="H509" s="57" t="s">
        <v>887</v>
      </c>
      <c r="I509" s="85" t="s">
        <v>455</v>
      </c>
      <c r="J509" s="143">
        <v>1988</v>
      </c>
      <c r="K509" s="77">
        <f t="shared" si="52"/>
        <v>28</v>
      </c>
      <c r="L509" s="56" t="str">
        <f t="shared" si="53"/>
        <v>OK</v>
      </c>
      <c r="M509" s="82" t="s">
        <v>1408</v>
      </c>
      <c r="N509" s="160"/>
    </row>
    <row r="510" spans="1:13" ht="14.25">
      <c r="A510" s="172" t="s">
        <v>705</v>
      </c>
      <c r="B510" s="80" t="s">
        <v>1409</v>
      </c>
      <c r="C510" s="80" t="s">
        <v>1410</v>
      </c>
      <c r="D510" s="57" t="s">
        <v>1312</v>
      </c>
      <c r="E510" s="78"/>
      <c r="F510" s="99" t="str">
        <f t="shared" si="51"/>
        <v>u05</v>
      </c>
      <c r="G510" s="116" t="str">
        <f>B510&amp;C510</f>
        <v>片岡一寿</v>
      </c>
      <c r="H510" s="57" t="s">
        <v>887</v>
      </c>
      <c r="I510" s="57" t="s">
        <v>1315</v>
      </c>
      <c r="J510" s="81">
        <v>1971</v>
      </c>
      <c r="K510" s="77">
        <f t="shared" si="52"/>
        <v>45</v>
      </c>
      <c r="L510" s="56" t="str">
        <f t="shared" si="53"/>
        <v>OK</v>
      </c>
      <c r="M510" s="82" t="s">
        <v>1411</v>
      </c>
    </row>
    <row r="511" spans="1:14" ht="14.25">
      <c r="A511" s="172" t="s">
        <v>706</v>
      </c>
      <c r="B511" s="80" t="s">
        <v>1412</v>
      </c>
      <c r="C511" s="80" t="s">
        <v>1413</v>
      </c>
      <c r="D511" s="57" t="s">
        <v>1312</v>
      </c>
      <c r="E511" s="78"/>
      <c r="F511" s="99" t="str">
        <f t="shared" si="51"/>
        <v>u06</v>
      </c>
      <c r="G511" s="116" t="str">
        <f>B511&amp;C511</f>
        <v>片岡  大</v>
      </c>
      <c r="H511" s="57" t="s">
        <v>887</v>
      </c>
      <c r="I511" s="57" t="s">
        <v>1315</v>
      </c>
      <c r="J511" s="81">
        <v>1969</v>
      </c>
      <c r="K511" s="77">
        <f t="shared" si="52"/>
        <v>47</v>
      </c>
      <c r="L511" s="56" t="str">
        <f t="shared" si="53"/>
        <v>OK</v>
      </c>
      <c r="M511" s="82" t="s">
        <v>1401</v>
      </c>
      <c r="N511" s="160"/>
    </row>
    <row r="512" spans="1:14" ht="13.5">
      <c r="A512" s="172" t="s">
        <v>707</v>
      </c>
      <c r="B512" s="96" t="s">
        <v>708</v>
      </c>
      <c r="C512" s="116" t="s">
        <v>709</v>
      </c>
      <c r="D512" s="57" t="s">
        <v>1312</v>
      </c>
      <c r="E512" s="116"/>
      <c r="F512" s="99" t="str">
        <f t="shared" si="51"/>
        <v>u07</v>
      </c>
      <c r="G512" s="116" t="s">
        <v>710</v>
      </c>
      <c r="H512" s="57" t="s">
        <v>887</v>
      </c>
      <c r="I512" s="173" t="s">
        <v>456</v>
      </c>
      <c r="J512" s="143">
        <v>1981</v>
      </c>
      <c r="K512" s="77">
        <f t="shared" si="52"/>
        <v>35</v>
      </c>
      <c r="L512" s="56" t="str">
        <f t="shared" si="53"/>
        <v>OK</v>
      </c>
      <c r="M512" s="82" t="s">
        <v>1467</v>
      </c>
      <c r="N512" s="160"/>
    </row>
    <row r="513" spans="1:13" ht="14.25">
      <c r="A513" s="172" t="s">
        <v>711</v>
      </c>
      <c r="B513" s="96" t="s">
        <v>934</v>
      </c>
      <c r="C513" s="96" t="s">
        <v>649</v>
      </c>
      <c r="D513" s="57" t="s">
        <v>1312</v>
      </c>
      <c r="E513" s="100"/>
      <c r="F513" s="99" t="str">
        <f t="shared" si="51"/>
        <v>u08</v>
      </c>
      <c r="G513" s="116" t="str">
        <f>B513&amp;C513</f>
        <v>木下 進</v>
      </c>
      <c r="H513" s="57" t="s">
        <v>887</v>
      </c>
      <c r="I513" s="57" t="s">
        <v>1315</v>
      </c>
      <c r="J513" s="83">
        <v>1950</v>
      </c>
      <c r="K513" s="77">
        <f t="shared" si="52"/>
        <v>66</v>
      </c>
      <c r="L513" s="56" t="str">
        <f t="shared" si="53"/>
        <v>OK</v>
      </c>
      <c r="M513" s="82" t="s">
        <v>935</v>
      </c>
    </row>
    <row r="514" spans="1:14" ht="13.5">
      <c r="A514" s="172" t="s">
        <v>712</v>
      </c>
      <c r="B514" s="96" t="s">
        <v>1576</v>
      </c>
      <c r="C514" s="116" t="s">
        <v>818</v>
      </c>
      <c r="D514" s="57" t="s">
        <v>1312</v>
      </c>
      <c r="E514" s="116"/>
      <c r="F514" s="142" t="str">
        <f t="shared" si="51"/>
        <v>u09</v>
      </c>
      <c r="G514" s="116" t="str">
        <f>B514&amp;C514</f>
        <v>久保田勉</v>
      </c>
      <c r="H514" s="57" t="s">
        <v>887</v>
      </c>
      <c r="I514" s="85" t="s">
        <v>457</v>
      </c>
      <c r="J514" s="143">
        <v>1967</v>
      </c>
      <c r="K514" s="77">
        <f t="shared" si="52"/>
        <v>49</v>
      </c>
      <c r="L514" s="56" t="str">
        <f t="shared" si="53"/>
        <v>OK</v>
      </c>
      <c r="M514" s="82" t="s">
        <v>819</v>
      </c>
      <c r="N514" s="160"/>
    </row>
    <row r="515" spans="1:13" ht="13.5">
      <c r="A515" s="172" t="s">
        <v>713</v>
      </c>
      <c r="B515" s="96" t="s">
        <v>714</v>
      </c>
      <c r="C515" s="116" t="s">
        <v>715</v>
      </c>
      <c r="D515" s="57" t="s">
        <v>1312</v>
      </c>
      <c r="E515" s="78"/>
      <c r="F515" s="99" t="str">
        <f t="shared" si="51"/>
        <v>u10</v>
      </c>
      <c r="G515" s="116" t="s">
        <v>716</v>
      </c>
      <c r="H515" s="57" t="s">
        <v>887</v>
      </c>
      <c r="I515" s="85" t="s">
        <v>1393</v>
      </c>
      <c r="J515" s="143">
        <v>1997</v>
      </c>
      <c r="K515" s="77">
        <f t="shared" si="52"/>
        <v>19</v>
      </c>
      <c r="L515" s="56" t="str">
        <f t="shared" si="53"/>
        <v>OK</v>
      </c>
      <c r="M515" s="60" t="s">
        <v>938</v>
      </c>
    </row>
    <row r="516" spans="1:13" ht="13.5">
      <c r="A516" s="172" t="s">
        <v>717</v>
      </c>
      <c r="B516" s="105" t="s">
        <v>1524</v>
      </c>
      <c r="C516" s="105" t="s">
        <v>1525</v>
      </c>
      <c r="D516" s="57" t="s">
        <v>1312</v>
      </c>
      <c r="E516" s="94"/>
      <c r="F516" s="94" t="str">
        <f t="shared" si="51"/>
        <v>u11</v>
      </c>
      <c r="G516" s="54" t="str">
        <f>B516&amp;C516</f>
        <v>稙田優也</v>
      </c>
      <c r="H516" s="57" t="s">
        <v>887</v>
      </c>
      <c r="I516" s="54" t="s">
        <v>1315</v>
      </c>
      <c r="J516" s="129">
        <v>1982</v>
      </c>
      <c r="K516" s="77">
        <f t="shared" si="52"/>
        <v>34</v>
      </c>
      <c r="L516" s="56" t="str">
        <f t="shared" si="53"/>
        <v>OK</v>
      </c>
      <c r="M516" s="57" t="s">
        <v>1408</v>
      </c>
    </row>
    <row r="517" spans="1:20" ht="13.5">
      <c r="A517" s="172" t="s">
        <v>718</v>
      </c>
      <c r="B517" s="96" t="s">
        <v>719</v>
      </c>
      <c r="C517" s="116" t="s">
        <v>689</v>
      </c>
      <c r="D517" s="57" t="s">
        <v>1312</v>
      </c>
      <c r="E517" s="116"/>
      <c r="F517" s="99" t="str">
        <f t="shared" si="51"/>
        <v>u12</v>
      </c>
      <c r="G517" s="116" t="s">
        <v>720</v>
      </c>
      <c r="H517" s="57" t="s">
        <v>887</v>
      </c>
      <c r="I517" s="85" t="s">
        <v>594</v>
      </c>
      <c r="J517" s="143">
        <v>1987</v>
      </c>
      <c r="K517" s="77">
        <f t="shared" si="52"/>
        <v>29</v>
      </c>
      <c r="L517" s="56" t="str">
        <f t="shared" si="53"/>
        <v>OK</v>
      </c>
      <c r="M517" s="82" t="s">
        <v>1434</v>
      </c>
      <c r="N517" s="71"/>
      <c r="O517" s="71"/>
      <c r="P517" s="71"/>
      <c r="Q517" s="71"/>
      <c r="R517" s="71"/>
      <c r="S517" s="71"/>
      <c r="T517" s="71"/>
    </row>
    <row r="518" spans="1:13" ht="14.25">
      <c r="A518" s="172" t="s">
        <v>721</v>
      </c>
      <c r="B518" s="79" t="s">
        <v>1414</v>
      </c>
      <c r="C518" s="79" t="s">
        <v>1415</v>
      </c>
      <c r="D518" s="57" t="s">
        <v>1312</v>
      </c>
      <c r="E518" s="78"/>
      <c r="F518" s="99" t="str">
        <f t="shared" si="51"/>
        <v>u13</v>
      </c>
      <c r="G518" s="116" t="str">
        <f>B518&amp;C518</f>
        <v>竹田圭佑</v>
      </c>
      <c r="H518" s="57" t="s">
        <v>887</v>
      </c>
      <c r="I518" s="57" t="s">
        <v>1315</v>
      </c>
      <c r="J518" s="81">
        <v>1982</v>
      </c>
      <c r="K518" s="77">
        <f t="shared" si="52"/>
        <v>34</v>
      </c>
      <c r="L518" s="56" t="str">
        <f t="shared" si="53"/>
        <v>OK</v>
      </c>
      <c r="M518" s="82" t="s">
        <v>1416</v>
      </c>
    </row>
    <row r="519" spans="1:14" ht="13.5">
      <c r="A519" s="172" t="s">
        <v>722</v>
      </c>
      <c r="B519" s="96" t="s">
        <v>723</v>
      </c>
      <c r="C519" s="116" t="s">
        <v>724</v>
      </c>
      <c r="D519" s="57" t="s">
        <v>1312</v>
      </c>
      <c r="E519" s="116"/>
      <c r="F519" s="99" t="str">
        <f t="shared" si="51"/>
        <v>u14</v>
      </c>
      <c r="G519" s="116" t="s">
        <v>725</v>
      </c>
      <c r="H519" s="57" t="s">
        <v>887</v>
      </c>
      <c r="I519" s="173" t="s">
        <v>1315</v>
      </c>
      <c r="J519" s="143">
        <v>1967</v>
      </c>
      <c r="K519" s="77">
        <f t="shared" si="52"/>
        <v>49</v>
      </c>
      <c r="L519" s="56" t="str">
        <f t="shared" si="53"/>
        <v>OK</v>
      </c>
      <c r="M519" s="82" t="s">
        <v>1467</v>
      </c>
      <c r="N519" s="160"/>
    </row>
    <row r="520" spans="1:13" ht="13.5">
      <c r="A520" s="172" t="s">
        <v>726</v>
      </c>
      <c r="B520" s="96" t="s">
        <v>820</v>
      </c>
      <c r="C520" s="96" t="s">
        <v>821</v>
      </c>
      <c r="D520" s="57" t="s">
        <v>1312</v>
      </c>
      <c r="E520" s="116"/>
      <c r="F520" s="99" t="str">
        <f t="shared" si="51"/>
        <v>u15</v>
      </c>
      <c r="G520" s="116" t="str">
        <f>B520&amp;C520</f>
        <v>永瀬卓夫</v>
      </c>
      <c r="H520" s="57" t="s">
        <v>887</v>
      </c>
      <c r="I520" s="85" t="s">
        <v>594</v>
      </c>
      <c r="J520" s="143">
        <v>1950</v>
      </c>
      <c r="K520" s="77">
        <f t="shared" si="52"/>
        <v>66</v>
      </c>
      <c r="L520" s="56" t="str">
        <f t="shared" si="53"/>
        <v>OK</v>
      </c>
      <c r="M520" s="82" t="s">
        <v>1453</v>
      </c>
    </row>
    <row r="521" spans="1:20" s="71" customFormat="1" ht="13.5">
      <c r="A521" s="172" t="s">
        <v>727</v>
      </c>
      <c r="B521" s="96" t="s">
        <v>728</v>
      </c>
      <c r="C521" s="116" t="s">
        <v>729</v>
      </c>
      <c r="D521" s="57" t="s">
        <v>1312</v>
      </c>
      <c r="E521" s="116"/>
      <c r="F521" s="99" t="str">
        <f t="shared" si="51"/>
        <v>u16</v>
      </c>
      <c r="G521" s="116" t="str">
        <f>B521&amp;C521</f>
        <v>倍田 武</v>
      </c>
      <c r="H521" s="57" t="s">
        <v>887</v>
      </c>
      <c r="I521" s="173" t="s">
        <v>1315</v>
      </c>
      <c r="J521" s="143">
        <v>1970</v>
      </c>
      <c r="K521" s="77">
        <f t="shared" si="52"/>
        <v>46</v>
      </c>
      <c r="L521" s="56" t="str">
        <f t="shared" si="53"/>
        <v>OK</v>
      </c>
      <c r="M521" s="82" t="s">
        <v>1411</v>
      </c>
      <c r="N521"/>
      <c r="O521"/>
      <c r="P521"/>
      <c r="Q521"/>
      <c r="R521"/>
      <c r="S521"/>
      <c r="T521"/>
    </row>
    <row r="522" spans="1:20" s="71" customFormat="1" ht="13.5">
      <c r="A522" s="172" t="s">
        <v>730</v>
      </c>
      <c r="B522" s="96" t="s">
        <v>824</v>
      </c>
      <c r="C522" s="116" t="s">
        <v>731</v>
      </c>
      <c r="D522" s="57" t="s">
        <v>1312</v>
      </c>
      <c r="E522" s="116"/>
      <c r="F522" s="142" t="str">
        <f t="shared" si="51"/>
        <v>u17</v>
      </c>
      <c r="G522" s="116" t="str">
        <f aca="true" t="shared" si="54" ref="G522:G534">B522&amp;C522</f>
        <v>久田 彰</v>
      </c>
      <c r="H522" s="57" t="s">
        <v>887</v>
      </c>
      <c r="I522" s="85" t="s">
        <v>1315</v>
      </c>
      <c r="J522" s="143">
        <v>1971</v>
      </c>
      <c r="K522" s="77">
        <f t="shared" si="52"/>
        <v>45</v>
      </c>
      <c r="L522" s="56" t="str">
        <f t="shared" si="53"/>
        <v>OK</v>
      </c>
      <c r="M522" s="82" t="s">
        <v>1411</v>
      </c>
      <c r="N522"/>
      <c r="O522"/>
      <c r="P522"/>
      <c r="Q522"/>
      <c r="R522"/>
      <c r="S522"/>
      <c r="T522"/>
    </row>
    <row r="523" spans="1:20" s="71" customFormat="1" ht="14.25">
      <c r="A523" s="172" t="s">
        <v>732</v>
      </c>
      <c r="B523" s="79" t="s">
        <v>1419</v>
      </c>
      <c r="C523" s="79" t="s">
        <v>1420</v>
      </c>
      <c r="D523" s="57" t="s">
        <v>1312</v>
      </c>
      <c r="E523" s="78"/>
      <c r="F523" s="99" t="str">
        <f t="shared" si="51"/>
        <v>u18</v>
      </c>
      <c r="G523" s="116" t="str">
        <f t="shared" si="54"/>
        <v>山田智史</v>
      </c>
      <c r="H523" s="57" t="s">
        <v>887</v>
      </c>
      <c r="I523" s="57" t="s">
        <v>1315</v>
      </c>
      <c r="J523" s="81">
        <v>1969</v>
      </c>
      <c r="K523" s="77">
        <f t="shared" si="52"/>
        <v>47</v>
      </c>
      <c r="L523" s="56" t="str">
        <f t="shared" si="53"/>
        <v>OK</v>
      </c>
      <c r="M523" s="82" t="s">
        <v>1408</v>
      </c>
      <c r="N523"/>
      <c r="O523"/>
      <c r="P523"/>
      <c r="Q523"/>
      <c r="R523"/>
      <c r="S523"/>
      <c r="T523"/>
    </row>
    <row r="524" spans="1:20" s="71" customFormat="1" ht="14.25">
      <c r="A524" s="172" t="s">
        <v>733</v>
      </c>
      <c r="B524" s="79" t="s">
        <v>1354</v>
      </c>
      <c r="C524" s="79" t="s">
        <v>1421</v>
      </c>
      <c r="D524" s="57" t="s">
        <v>1312</v>
      </c>
      <c r="E524" s="78"/>
      <c r="F524" s="99" t="str">
        <f t="shared" si="51"/>
        <v>u19</v>
      </c>
      <c r="G524" s="116" t="str">
        <f t="shared" si="54"/>
        <v>山本昌紀</v>
      </c>
      <c r="H524" s="57" t="s">
        <v>887</v>
      </c>
      <c r="I524" s="57" t="s">
        <v>1315</v>
      </c>
      <c r="J524" s="81">
        <v>1970</v>
      </c>
      <c r="K524" s="77">
        <f t="shared" si="52"/>
        <v>46</v>
      </c>
      <c r="L524" s="56" t="str">
        <f t="shared" si="53"/>
        <v>OK</v>
      </c>
      <c r="M524" s="82" t="s">
        <v>1422</v>
      </c>
      <c r="N524" s="160"/>
      <c r="O524"/>
      <c r="P524"/>
      <c r="Q524"/>
      <c r="R524"/>
      <c r="S524"/>
      <c r="T524"/>
    </row>
    <row r="525" spans="1:14" ht="13.5">
      <c r="A525" s="172" t="s">
        <v>734</v>
      </c>
      <c r="B525" s="100" t="s">
        <v>942</v>
      </c>
      <c r="C525" s="100" t="s">
        <v>458</v>
      </c>
      <c r="D525" s="57" t="s">
        <v>1312</v>
      </c>
      <c r="E525" s="78"/>
      <c r="F525" s="99" t="str">
        <f t="shared" si="51"/>
        <v>u20</v>
      </c>
      <c r="G525" s="116" t="str">
        <f t="shared" si="54"/>
        <v>吉村 淳</v>
      </c>
      <c r="H525" s="57" t="s">
        <v>887</v>
      </c>
      <c r="I525" s="85" t="s">
        <v>1315</v>
      </c>
      <c r="J525" s="119">
        <v>1976</v>
      </c>
      <c r="K525" s="77">
        <f t="shared" si="52"/>
        <v>40</v>
      </c>
      <c r="L525" s="56" t="str">
        <f t="shared" si="53"/>
        <v>OK</v>
      </c>
      <c r="M525" s="82" t="s">
        <v>1442</v>
      </c>
      <c r="N525" s="160"/>
    </row>
    <row r="526" spans="1:14" ht="13.5">
      <c r="A526" s="172" t="s">
        <v>735</v>
      </c>
      <c r="B526" s="54" t="s">
        <v>1308</v>
      </c>
      <c r="C526" s="54" t="s">
        <v>1309</v>
      </c>
      <c r="D526" s="57" t="s">
        <v>1312</v>
      </c>
      <c r="E526" s="54"/>
      <c r="F526" s="54" t="str">
        <f t="shared" si="51"/>
        <v>u21</v>
      </c>
      <c r="G526" s="54" t="str">
        <f t="shared" si="54"/>
        <v>井内一博</v>
      </c>
      <c r="H526" s="57" t="s">
        <v>887</v>
      </c>
      <c r="I526" s="54" t="s">
        <v>1315</v>
      </c>
      <c r="J526" s="129">
        <v>1976</v>
      </c>
      <c r="K526" s="77">
        <f t="shared" si="52"/>
        <v>40</v>
      </c>
      <c r="L526" s="56" t="str">
        <f t="shared" si="53"/>
        <v>OK</v>
      </c>
      <c r="M526" s="54" t="s">
        <v>1437</v>
      </c>
      <c r="N526" s="160"/>
    </row>
    <row r="527" spans="1:20" ht="14.25">
      <c r="A527" s="172" t="s">
        <v>736</v>
      </c>
      <c r="B527" s="120" t="s">
        <v>888</v>
      </c>
      <c r="C527" s="121" t="s">
        <v>889</v>
      </c>
      <c r="D527" s="57" t="s">
        <v>1312</v>
      </c>
      <c r="E527" s="122"/>
      <c r="F527" s="99" t="str">
        <f t="shared" si="51"/>
        <v>u22</v>
      </c>
      <c r="G527" s="116" t="str">
        <f t="shared" si="54"/>
        <v>高瀬眞志</v>
      </c>
      <c r="H527" s="57" t="s">
        <v>887</v>
      </c>
      <c r="I527" s="57" t="s">
        <v>1315</v>
      </c>
      <c r="J527" s="123">
        <v>1959</v>
      </c>
      <c r="K527" s="77">
        <f t="shared" si="52"/>
        <v>57</v>
      </c>
      <c r="L527" s="56" t="str">
        <f t="shared" si="53"/>
        <v>OK</v>
      </c>
      <c r="M527" s="82" t="s">
        <v>1405</v>
      </c>
      <c r="N527" s="71"/>
      <c r="O527" s="71"/>
      <c r="P527" s="71"/>
      <c r="Q527" s="71"/>
      <c r="R527" s="71"/>
      <c r="S527" s="71"/>
      <c r="T527" s="73"/>
    </row>
    <row r="528" spans="1:14" ht="13.5">
      <c r="A528" s="172" t="s">
        <v>737</v>
      </c>
      <c r="B528" s="55" t="s">
        <v>1310</v>
      </c>
      <c r="C528" s="55" t="s">
        <v>1311</v>
      </c>
      <c r="D528" s="57" t="s">
        <v>1312</v>
      </c>
      <c r="E528" s="54"/>
      <c r="F528" s="54" t="str">
        <f t="shared" si="51"/>
        <v>u23</v>
      </c>
      <c r="G528" s="54" t="str">
        <f t="shared" si="54"/>
        <v>竹下英伸</v>
      </c>
      <c r="H528" s="57" t="s">
        <v>887</v>
      </c>
      <c r="I528" s="54" t="s">
        <v>1315</v>
      </c>
      <c r="J528" s="129">
        <v>1972</v>
      </c>
      <c r="K528" s="77">
        <f t="shared" si="52"/>
        <v>44</v>
      </c>
      <c r="L528" s="56" t="str">
        <f t="shared" si="53"/>
        <v>OK</v>
      </c>
      <c r="M528" s="60" t="s">
        <v>938</v>
      </c>
      <c r="N528" s="160"/>
    </row>
    <row r="529" spans="1:20" ht="13.5">
      <c r="A529" s="172" t="s">
        <v>738</v>
      </c>
      <c r="B529" s="55" t="s">
        <v>459</v>
      </c>
      <c r="C529" s="55" t="s">
        <v>460</v>
      </c>
      <c r="D529" s="57" t="s">
        <v>1312</v>
      </c>
      <c r="E529" s="54"/>
      <c r="F529" s="54" t="str">
        <f t="shared" si="51"/>
        <v>u24</v>
      </c>
      <c r="G529" s="54" t="str">
        <f t="shared" si="54"/>
        <v>中原康晶</v>
      </c>
      <c r="H529" s="57" t="s">
        <v>887</v>
      </c>
      <c r="I529" s="54" t="s">
        <v>594</v>
      </c>
      <c r="J529" s="129">
        <v>1984</v>
      </c>
      <c r="K529" s="77">
        <f t="shared" si="52"/>
        <v>32</v>
      </c>
      <c r="L529" s="56" t="str">
        <f t="shared" si="53"/>
        <v>OK</v>
      </c>
      <c r="M529" s="54" t="s">
        <v>1437</v>
      </c>
      <c r="N529" s="71"/>
      <c r="O529" s="71"/>
      <c r="P529" s="71"/>
      <c r="Q529" s="71"/>
      <c r="R529" s="71"/>
      <c r="S529" s="73"/>
      <c r="T529" s="71"/>
    </row>
    <row r="530" spans="1:20" ht="13.5">
      <c r="A530" s="172" t="s">
        <v>739</v>
      </c>
      <c r="B530" s="55" t="s">
        <v>461</v>
      </c>
      <c r="C530" s="55" t="s">
        <v>462</v>
      </c>
      <c r="D530" s="57" t="s">
        <v>1312</v>
      </c>
      <c r="E530" s="54"/>
      <c r="F530" s="54" t="str">
        <f t="shared" si="51"/>
        <v>u25</v>
      </c>
      <c r="G530" s="54" t="str">
        <f t="shared" si="54"/>
        <v>田中邦明</v>
      </c>
      <c r="H530" s="57" t="s">
        <v>887</v>
      </c>
      <c r="I530" s="54" t="s">
        <v>1315</v>
      </c>
      <c r="J530" s="129">
        <v>1984</v>
      </c>
      <c r="K530" s="77">
        <f t="shared" si="52"/>
        <v>32</v>
      </c>
      <c r="L530" s="56" t="str">
        <f t="shared" si="53"/>
        <v>OK</v>
      </c>
      <c r="M530" s="54" t="s">
        <v>1437</v>
      </c>
      <c r="N530" s="71"/>
      <c r="O530" s="71"/>
      <c r="P530" s="71"/>
      <c r="Q530" s="71"/>
      <c r="R530" s="71"/>
      <c r="S530" s="71"/>
      <c r="T530" s="71"/>
    </row>
    <row r="531" spans="1:20" ht="14.25">
      <c r="A531" s="172" t="s">
        <v>740</v>
      </c>
      <c r="B531" s="175" t="s">
        <v>928</v>
      </c>
      <c r="C531" s="175" t="s">
        <v>1468</v>
      </c>
      <c r="D531" s="57" t="s">
        <v>1312</v>
      </c>
      <c r="E531" s="78"/>
      <c r="F531" s="99" t="str">
        <f t="shared" si="51"/>
        <v>u26</v>
      </c>
      <c r="G531" s="116" t="str">
        <f t="shared" si="54"/>
        <v>今井順子</v>
      </c>
      <c r="H531" s="57" t="s">
        <v>887</v>
      </c>
      <c r="I531" s="59" t="s">
        <v>1316</v>
      </c>
      <c r="J531" s="83">
        <v>1958</v>
      </c>
      <c r="K531" s="77">
        <f t="shared" si="52"/>
        <v>58</v>
      </c>
      <c r="L531" s="56" t="str">
        <f t="shared" si="53"/>
        <v>OK</v>
      </c>
      <c r="M531" s="95" t="s">
        <v>938</v>
      </c>
      <c r="N531" s="71"/>
      <c r="O531" s="71"/>
      <c r="P531" s="73"/>
      <c r="Q531" s="71"/>
      <c r="R531" s="71"/>
      <c r="S531" s="71"/>
      <c r="T531" s="71"/>
    </row>
    <row r="532" spans="1:14" ht="13.5">
      <c r="A532" s="172" t="s">
        <v>741</v>
      </c>
      <c r="B532" s="124" t="s">
        <v>1429</v>
      </c>
      <c r="C532" s="125" t="s">
        <v>1430</v>
      </c>
      <c r="D532" s="57" t="s">
        <v>1312</v>
      </c>
      <c r="E532" s="126"/>
      <c r="F532" s="99" t="str">
        <f t="shared" si="51"/>
        <v>u27</v>
      </c>
      <c r="G532" s="116" t="str">
        <f t="shared" si="54"/>
        <v>植垣貴美子</v>
      </c>
      <c r="H532" s="57" t="s">
        <v>887</v>
      </c>
      <c r="I532" s="59" t="s">
        <v>1316</v>
      </c>
      <c r="J532" s="127">
        <v>1965</v>
      </c>
      <c r="K532" s="77">
        <f t="shared" si="52"/>
        <v>51</v>
      </c>
      <c r="L532" s="56" t="str">
        <f t="shared" si="53"/>
        <v>OK</v>
      </c>
      <c r="M532" s="128" t="s">
        <v>1438</v>
      </c>
      <c r="N532" s="160"/>
    </row>
    <row r="533" spans="1:14" ht="13.5">
      <c r="A533" s="172" t="s">
        <v>742</v>
      </c>
      <c r="B533" s="124" t="s">
        <v>1409</v>
      </c>
      <c r="C533" s="125" t="s">
        <v>743</v>
      </c>
      <c r="D533" s="57" t="s">
        <v>1312</v>
      </c>
      <c r="E533" s="127" t="s">
        <v>463</v>
      </c>
      <c r="F533" s="99" t="str">
        <f t="shared" si="51"/>
        <v>u28</v>
      </c>
      <c r="G533" s="54" t="str">
        <f t="shared" si="54"/>
        <v>片岡 聖</v>
      </c>
      <c r="H533" s="57" t="s">
        <v>887</v>
      </c>
      <c r="I533" s="59" t="s">
        <v>1316</v>
      </c>
      <c r="J533" s="127">
        <v>2002</v>
      </c>
      <c r="K533" s="77">
        <f t="shared" si="52"/>
        <v>14</v>
      </c>
      <c r="L533" s="56" t="str">
        <f t="shared" si="53"/>
        <v>OK</v>
      </c>
      <c r="M533" s="128" t="s">
        <v>1411</v>
      </c>
      <c r="N533" s="160"/>
    </row>
    <row r="534" spans="1:14" ht="14.25">
      <c r="A534" s="172" t="s">
        <v>744</v>
      </c>
      <c r="B534" s="84" t="s">
        <v>936</v>
      </c>
      <c r="C534" s="84" t="s">
        <v>890</v>
      </c>
      <c r="D534" s="57" t="s">
        <v>1312</v>
      </c>
      <c r="E534" s="100"/>
      <c r="F534" s="99" t="str">
        <f t="shared" si="51"/>
        <v>u29</v>
      </c>
      <c r="G534" s="116" t="str">
        <f t="shared" si="54"/>
        <v>鹿取あつみ</v>
      </c>
      <c r="H534" s="57" t="s">
        <v>887</v>
      </c>
      <c r="I534" s="59" t="s">
        <v>1316</v>
      </c>
      <c r="J534" s="83">
        <v>1963</v>
      </c>
      <c r="K534" s="77">
        <f t="shared" si="52"/>
        <v>53</v>
      </c>
      <c r="L534" s="56" t="str">
        <f t="shared" si="53"/>
        <v>OK</v>
      </c>
      <c r="M534" s="82" t="s">
        <v>1435</v>
      </c>
      <c r="N534" s="160"/>
    </row>
    <row r="535" spans="1:20" s="71" customFormat="1" ht="13.5">
      <c r="A535" s="172" t="s">
        <v>745</v>
      </c>
      <c r="B535" s="84" t="s">
        <v>746</v>
      </c>
      <c r="C535" s="176" t="s">
        <v>747</v>
      </c>
      <c r="D535" s="57" t="s">
        <v>1312</v>
      </c>
      <c r="E535" s="116"/>
      <c r="F535" s="99" t="str">
        <f t="shared" si="51"/>
        <v>u30</v>
      </c>
      <c r="G535" s="116" t="s">
        <v>748</v>
      </c>
      <c r="H535" s="57" t="s">
        <v>887</v>
      </c>
      <c r="I535" s="189" t="s">
        <v>1508</v>
      </c>
      <c r="J535" s="143">
        <v>1965</v>
      </c>
      <c r="K535" s="77">
        <f t="shared" si="52"/>
        <v>51</v>
      </c>
      <c r="L535" s="56" t="str">
        <f t="shared" si="53"/>
        <v>OK</v>
      </c>
      <c r="M535" s="82" t="s">
        <v>1402</v>
      </c>
      <c r="N535" s="160"/>
      <c r="O535"/>
      <c r="P535"/>
      <c r="Q535"/>
      <c r="R535"/>
      <c r="S535"/>
      <c r="T535"/>
    </row>
    <row r="536" spans="1:13" ht="13.5">
      <c r="A536" s="172" t="s">
        <v>749</v>
      </c>
      <c r="B536" s="175" t="s">
        <v>929</v>
      </c>
      <c r="C536" s="175" t="s">
        <v>930</v>
      </c>
      <c r="D536" s="57" t="s">
        <v>1312</v>
      </c>
      <c r="E536" s="78"/>
      <c r="F536" s="99" t="str">
        <f t="shared" si="51"/>
        <v>u31</v>
      </c>
      <c r="G536" s="116" t="str">
        <f>B536&amp;C536</f>
        <v>川崎悦子</v>
      </c>
      <c r="H536" s="57" t="s">
        <v>887</v>
      </c>
      <c r="I536" s="59" t="s">
        <v>1316</v>
      </c>
      <c r="J536" s="119">
        <v>1955</v>
      </c>
      <c r="K536" s="77">
        <f t="shared" si="52"/>
        <v>61</v>
      </c>
      <c r="L536" s="56" t="str">
        <f t="shared" si="53"/>
        <v>OK</v>
      </c>
      <c r="M536" s="82" t="s">
        <v>1416</v>
      </c>
    </row>
    <row r="537" spans="1:14" ht="14.25">
      <c r="A537" s="172" t="s">
        <v>750</v>
      </c>
      <c r="B537" s="84" t="s">
        <v>1423</v>
      </c>
      <c r="C537" s="84" t="s">
        <v>1313</v>
      </c>
      <c r="D537" s="57" t="s">
        <v>1312</v>
      </c>
      <c r="E537" s="78"/>
      <c r="F537" s="99" t="str">
        <f t="shared" si="51"/>
        <v>u32</v>
      </c>
      <c r="G537" s="116" t="str">
        <f>B537&amp;C537</f>
        <v>古株淳子</v>
      </c>
      <c r="H537" s="57" t="s">
        <v>887</v>
      </c>
      <c r="I537" s="59" t="s">
        <v>1316</v>
      </c>
      <c r="J537" s="81">
        <v>1968</v>
      </c>
      <c r="K537" s="77">
        <f t="shared" si="52"/>
        <v>48</v>
      </c>
      <c r="L537" s="56" t="str">
        <f t="shared" si="53"/>
        <v>OK</v>
      </c>
      <c r="M537" s="82" t="s">
        <v>1408</v>
      </c>
      <c r="N537" s="160"/>
    </row>
    <row r="538" spans="1:14" ht="13.5">
      <c r="A538" s="172" t="s">
        <v>751</v>
      </c>
      <c r="B538" s="60" t="s">
        <v>1676</v>
      </c>
      <c r="C538" s="60" t="s">
        <v>1540</v>
      </c>
      <c r="D538" s="57" t="s">
        <v>1312</v>
      </c>
      <c r="E538" s="54"/>
      <c r="F538" s="56" t="str">
        <f t="shared" si="51"/>
        <v>u33</v>
      </c>
      <c r="G538" s="54" t="str">
        <f>B538&amp;C538</f>
        <v>辻 佳子</v>
      </c>
      <c r="H538" s="57" t="s">
        <v>887</v>
      </c>
      <c r="I538" s="61" t="s">
        <v>1508</v>
      </c>
      <c r="J538" s="97">
        <v>1973</v>
      </c>
      <c r="K538" s="77">
        <f t="shared" si="52"/>
        <v>43</v>
      </c>
      <c r="L538" s="56" t="str">
        <f t="shared" si="53"/>
        <v>OK</v>
      </c>
      <c r="M538" s="54" t="s">
        <v>1416</v>
      </c>
      <c r="N538" s="160"/>
    </row>
    <row r="539" spans="1:20" ht="14.25">
      <c r="A539" s="172" t="s">
        <v>752</v>
      </c>
      <c r="B539" s="84" t="s">
        <v>816</v>
      </c>
      <c r="C539" s="84" t="s">
        <v>817</v>
      </c>
      <c r="D539" s="57" t="s">
        <v>1312</v>
      </c>
      <c r="E539" s="78"/>
      <c r="F539" s="99" t="str">
        <f t="shared" si="51"/>
        <v>u34</v>
      </c>
      <c r="G539" s="54" t="str">
        <f>B539&amp;C539</f>
        <v>西崎友香</v>
      </c>
      <c r="H539" s="57" t="s">
        <v>887</v>
      </c>
      <c r="I539" s="59" t="s">
        <v>1316</v>
      </c>
      <c r="J539" s="81">
        <v>1980</v>
      </c>
      <c r="K539" s="77">
        <f t="shared" si="52"/>
        <v>36</v>
      </c>
      <c r="L539" s="56" t="str">
        <f t="shared" si="53"/>
        <v>OK</v>
      </c>
      <c r="M539" s="82" t="s">
        <v>1416</v>
      </c>
      <c r="N539" s="71"/>
      <c r="O539" s="71"/>
      <c r="P539" s="71"/>
      <c r="Q539" s="71"/>
      <c r="R539" s="71"/>
      <c r="S539" s="71"/>
      <c r="T539" s="71"/>
    </row>
    <row r="540" spans="1:14" ht="13.5">
      <c r="A540" s="172" t="s">
        <v>753</v>
      </c>
      <c r="B540" s="84" t="s">
        <v>728</v>
      </c>
      <c r="C540" s="176" t="s">
        <v>791</v>
      </c>
      <c r="D540" s="57" t="s">
        <v>1312</v>
      </c>
      <c r="E540" s="116"/>
      <c r="F540" s="99" t="str">
        <f t="shared" si="51"/>
        <v>u35</v>
      </c>
      <c r="G540" s="116" t="s">
        <v>754</v>
      </c>
      <c r="H540" s="57" t="s">
        <v>887</v>
      </c>
      <c r="I540" s="189" t="s">
        <v>1508</v>
      </c>
      <c r="J540" s="143">
        <v>1969</v>
      </c>
      <c r="K540" s="77">
        <f t="shared" si="52"/>
        <v>47</v>
      </c>
      <c r="L540" s="56" t="str">
        <f t="shared" si="53"/>
        <v>OK</v>
      </c>
      <c r="M540" s="82" t="s">
        <v>1411</v>
      </c>
      <c r="N540" s="160"/>
    </row>
    <row r="541" spans="1:13" ht="14.25">
      <c r="A541" s="172" t="s">
        <v>755</v>
      </c>
      <c r="B541" s="84" t="s">
        <v>933</v>
      </c>
      <c r="C541" s="84" t="s">
        <v>924</v>
      </c>
      <c r="D541" s="57" t="s">
        <v>1312</v>
      </c>
      <c r="E541" s="78"/>
      <c r="F541" s="99" t="str">
        <f t="shared" si="51"/>
        <v>u36</v>
      </c>
      <c r="G541" s="116" t="str">
        <f aca="true" t="shared" si="55" ref="G541:G551">B541&amp;C541</f>
        <v>村井典子</v>
      </c>
      <c r="H541" s="57" t="s">
        <v>887</v>
      </c>
      <c r="I541" s="59" t="s">
        <v>1316</v>
      </c>
      <c r="J541" s="83">
        <v>1968</v>
      </c>
      <c r="K541" s="77">
        <f t="shared" si="52"/>
        <v>48</v>
      </c>
      <c r="L541" s="56" t="str">
        <f t="shared" si="53"/>
        <v>OK</v>
      </c>
      <c r="M541" s="82" t="s">
        <v>1408</v>
      </c>
    </row>
    <row r="542" spans="1:14" ht="14.25">
      <c r="A542" s="172" t="s">
        <v>756</v>
      </c>
      <c r="B542" s="84" t="s">
        <v>931</v>
      </c>
      <c r="C542" s="84" t="s">
        <v>1385</v>
      </c>
      <c r="D542" s="57" t="s">
        <v>1312</v>
      </c>
      <c r="E542" s="78"/>
      <c r="F542" s="99" t="str">
        <f t="shared" si="51"/>
        <v>u37</v>
      </c>
      <c r="G542" s="116" t="str">
        <f t="shared" si="55"/>
        <v>矢野由美子</v>
      </c>
      <c r="H542" s="57" t="s">
        <v>887</v>
      </c>
      <c r="I542" s="59" t="s">
        <v>1316</v>
      </c>
      <c r="J542" s="83">
        <v>1963</v>
      </c>
      <c r="K542" s="77">
        <f t="shared" si="52"/>
        <v>53</v>
      </c>
      <c r="L542" s="56" t="str">
        <f t="shared" si="53"/>
        <v>OK</v>
      </c>
      <c r="M542" s="82" t="s">
        <v>932</v>
      </c>
      <c r="N542" s="160"/>
    </row>
    <row r="543" spans="1:14" ht="13.5">
      <c r="A543" s="172" t="s">
        <v>757</v>
      </c>
      <c r="B543" s="59" t="s">
        <v>464</v>
      </c>
      <c r="C543" s="59" t="s">
        <v>1532</v>
      </c>
      <c r="D543" s="57" t="s">
        <v>1312</v>
      </c>
      <c r="E543" s="54"/>
      <c r="F543" s="56" t="str">
        <f t="shared" si="51"/>
        <v>u38</v>
      </c>
      <c r="G543" s="54" t="str">
        <f t="shared" si="55"/>
        <v>竹下光代</v>
      </c>
      <c r="H543" s="57" t="s">
        <v>887</v>
      </c>
      <c r="I543" s="61" t="s">
        <v>1508</v>
      </c>
      <c r="J543" s="97">
        <v>1974</v>
      </c>
      <c r="K543" s="77">
        <f t="shared" si="52"/>
        <v>42</v>
      </c>
      <c r="L543" s="56" t="str">
        <f t="shared" si="53"/>
        <v>OK</v>
      </c>
      <c r="M543" s="60" t="s">
        <v>938</v>
      </c>
      <c r="N543" s="160"/>
    </row>
    <row r="544" spans="1:20" ht="13.5">
      <c r="A544" s="172" t="s">
        <v>758</v>
      </c>
      <c r="B544" s="96" t="s">
        <v>759</v>
      </c>
      <c r="C544" s="116" t="s">
        <v>760</v>
      </c>
      <c r="D544" s="57" t="s">
        <v>1312</v>
      </c>
      <c r="E544" s="116"/>
      <c r="F544" s="56" t="str">
        <f t="shared" si="51"/>
        <v>u39</v>
      </c>
      <c r="G544" s="116" t="str">
        <f t="shared" si="55"/>
        <v>野上亮平</v>
      </c>
      <c r="H544" s="57" t="s">
        <v>887</v>
      </c>
      <c r="I544" s="116" t="s">
        <v>1315</v>
      </c>
      <c r="J544" s="143">
        <v>1986</v>
      </c>
      <c r="K544" s="77">
        <f t="shared" si="52"/>
        <v>30</v>
      </c>
      <c r="L544" s="56" t="str">
        <f t="shared" si="53"/>
        <v>OK</v>
      </c>
      <c r="M544" s="82" t="s">
        <v>1434</v>
      </c>
      <c r="N544" s="71"/>
      <c r="O544" s="71"/>
      <c r="P544" s="71"/>
      <c r="Q544" s="71"/>
      <c r="R544" s="71"/>
      <c r="S544" s="71"/>
      <c r="T544" s="71"/>
    </row>
    <row r="545" spans="1:13" s="116" customFormat="1" ht="13.5">
      <c r="A545" s="172" t="s">
        <v>761</v>
      </c>
      <c r="B545" s="116" t="s">
        <v>762</v>
      </c>
      <c r="C545" s="116" t="s">
        <v>763</v>
      </c>
      <c r="D545" s="57" t="s">
        <v>1312</v>
      </c>
      <c r="F545" s="99" t="str">
        <f t="shared" si="51"/>
        <v>u40</v>
      </c>
      <c r="G545" s="54" t="str">
        <f t="shared" si="55"/>
        <v>神田圭右</v>
      </c>
      <c r="H545" s="57" t="s">
        <v>887</v>
      </c>
      <c r="I545" s="116" t="s">
        <v>1315</v>
      </c>
      <c r="J545" s="143">
        <v>1991</v>
      </c>
      <c r="K545" s="77">
        <f t="shared" si="52"/>
        <v>25</v>
      </c>
      <c r="L545" s="56" t="str">
        <f t="shared" si="53"/>
        <v>OK</v>
      </c>
      <c r="M545" s="82" t="s">
        <v>764</v>
      </c>
    </row>
    <row r="546" spans="1:13" s="116" customFormat="1" ht="13.5">
      <c r="A546" s="172" t="s">
        <v>765</v>
      </c>
      <c r="B546" s="76" t="s">
        <v>766</v>
      </c>
      <c r="C546" s="76" t="s">
        <v>767</v>
      </c>
      <c r="D546" s="57" t="s">
        <v>1312</v>
      </c>
      <c r="F546" s="99" t="str">
        <f t="shared" si="51"/>
        <v>u41</v>
      </c>
      <c r="G546" s="116" t="str">
        <f t="shared" si="55"/>
        <v>山脇慶子</v>
      </c>
      <c r="H546" s="57" t="s">
        <v>887</v>
      </c>
      <c r="I546" s="189" t="s">
        <v>1508</v>
      </c>
      <c r="J546" s="143">
        <v>1986</v>
      </c>
      <c r="K546" s="77">
        <f t="shared" si="52"/>
        <v>30</v>
      </c>
      <c r="L546" s="56" t="str">
        <f t="shared" si="53"/>
        <v>OK</v>
      </c>
      <c r="M546" s="82" t="s">
        <v>1435</v>
      </c>
    </row>
    <row r="547" spans="1:14" ht="14.25">
      <c r="A547" s="172" t="s">
        <v>465</v>
      </c>
      <c r="B547" s="79" t="s">
        <v>466</v>
      </c>
      <c r="C547" s="79" t="s">
        <v>467</v>
      </c>
      <c r="D547" s="57" t="s">
        <v>1312</v>
      </c>
      <c r="E547" s="78"/>
      <c r="F547" s="99" t="str">
        <f t="shared" si="51"/>
        <v>u42</v>
      </c>
      <c r="G547" s="116" t="str">
        <f t="shared" si="55"/>
        <v>亀井雅嗣</v>
      </c>
      <c r="H547" s="57" t="s">
        <v>887</v>
      </c>
      <c r="I547" s="57" t="s">
        <v>1315</v>
      </c>
      <c r="J547" s="83">
        <v>1970</v>
      </c>
      <c r="K547" s="77">
        <f t="shared" si="52"/>
        <v>46</v>
      </c>
      <c r="L547" s="56" t="str">
        <f t="shared" si="53"/>
        <v>OK</v>
      </c>
      <c r="M547" s="82" t="s">
        <v>1408</v>
      </c>
      <c r="N547" s="160"/>
    </row>
    <row r="548" spans="1:14" ht="14.25">
      <c r="A548" s="172" t="s">
        <v>468</v>
      </c>
      <c r="B548" s="79" t="s">
        <v>466</v>
      </c>
      <c r="C548" s="79" t="s">
        <v>469</v>
      </c>
      <c r="D548" s="57" t="s">
        <v>1312</v>
      </c>
      <c r="E548" s="78" t="s">
        <v>470</v>
      </c>
      <c r="F548" s="99" t="str">
        <f t="shared" si="51"/>
        <v>u43</v>
      </c>
      <c r="G548" s="116" t="str">
        <f t="shared" si="55"/>
        <v>亀井皓太</v>
      </c>
      <c r="H548" s="57" t="s">
        <v>887</v>
      </c>
      <c r="I548" s="57" t="s">
        <v>1315</v>
      </c>
      <c r="J548" s="83">
        <v>2003</v>
      </c>
      <c r="K548" s="77">
        <f t="shared" si="52"/>
        <v>13</v>
      </c>
      <c r="L548" s="56" t="str">
        <f t="shared" si="53"/>
        <v>OK</v>
      </c>
      <c r="M548" s="82" t="s">
        <v>1408</v>
      </c>
      <c r="N548" s="160"/>
    </row>
    <row r="549" spans="1:20" s="71" customFormat="1" ht="14.25">
      <c r="A549" s="172" t="s">
        <v>471</v>
      </c>
      <c r="B549" s="79" t="s">
        <v>1354</v>
      </c>
      <c r="C549" s="79" t="s">
        <v>472</v>
      </c>
      <c r="D549" s="57" t="s">
        <v>1312</v>
      </c>
      <c r="E549" s="78"/>
      <c r="F549" s="99" t="str">
        <f t="shared" si="51"/>
        <v>u44</v>
      </c>
      <c r="G549" s="116" t="str">
        <f t="shared" si="55"/>
        <v>山本浩之</v>
      </c>
      <c r="H549" s="57" t="s">
        <v>887</v>
      </c>
      <c r="I549" s="57" t="s">
        <v>1315</v>
      </c>
      <c r="J549" s="81">
        <v>1967</v>
      </c>
      <c r="K549" s="77">
        <f t="shared" si="52"/>
        <v>49</v>
      </c>
      <c r="L549" s="56" t="str">
        <f t="shared" si="53"/>
        <v>OK</v>
      </c>
      <c r="M549" s="82" t="s">
        <v>1422</v>
      </c>
      <c r="N549" s="160"/>
      <c r="O549"/>
      <c r="P549"/>
      <c r="Q549"/>
      <c r="R549"/>
      <c r="S549"/>
      <c r="T549"/>
    </row>
    <row r="550" spans="1:20" s="71" customFormat="1" ht="14.25">
      <c r="A550" s="172" t="s">
        <v>473</v>
      </c>
      <c r="B550" s="84" t="s">
        <v>474</v>
      </c>
      <c r="C550" s="84" t="s">
        <v>475</v>
      </c>
      <c r="D550" s="57" t="s">
        <v>1312</v>
      </c>
      <c r="E550" s="78"/>
      <c r="F550" s="99" t="str">
        <f t="shared" si="51"/>
        <v>u45</v>
      </c>
      <c r="G550" s="116" t="str">
        <f t="shared" si="55"/>
        <v>仙波敬子</v>
      </c>
      <c r="H550" s="57" t="s">
        <v>887</v>
      </c>
      <c r="I550" s="59" t="s">
        <v>1316</v>
      </c>
      <c r="J550" s="81">
        <v>1967</v>
      </c>
      <c r="K550" s="77">
        <f t="shared" si="52"/>
        <v>49</v>
      </c>
      <c r="L550" s="56" t="str">
        <f t="shared" si="53"/>
        <v>OK</v>
      </c>
      <c r="M550" s="82" t="s">
        <v>476</v>
      </c>
      <c r="N550" s="160"/>
      <c r="O550"/>
      <c r="P550"/>
      <c r="Q550"/>
      <c r="R550"/>
      <c r="S550"/>
      <c r="T550"/>
    </row>
    <row r="551" spans="1:13" s="192" customFormat="1" ht="13.5">
      <c r="A551" s="172" t="s">
        <v>477</v>
      </c>
      <c r="B551" s="79" t="s">
        <v>478</v>
      </c>
      <c r="C551" s="79" t="s">
        <v>479</v>
      </c>
      <c r="D551" s="190" t="s">
        <v>1312</v>
      </c>
      <c r="F551" s="193" t="str">
        <f>A551</f>
        <v>u46</v>
      </c>
      <c r="G551" s="192" t="str">
        <f t="shared" si="55"/>
        <v>新井雄己</v>
      </c>
      <c r="H551" s="190" t="s">
        <v>887</v>
      </c>
      <c r="I551" s="190" t="s">
        <v>594</v>
      </c>
      <c r="J551" s="192">
        <v>1990</v>
      </c>
      <c r="K551" s="82">
        <f t="shared" si="52"/>
        <v>26</v>
      </c>
      <c r="L551" s="56" t="str">
        <f t="shared" si="53"/>
        <v>OK</v>
      </c>
      <c r="M551" s="61" t="s">
        <v>938</v>
      </c>
    </row>
    <row r="552" spans="1:13" ht="13.5">
      <c r="A552" s="172" t="s">
        <v>480</v>
      </c>
      <c r="B552" s="116" t="s">
        <v>481</v>
      </c>
      <c r="C552" s="116" t="s">
        <v>482</v>
      </c>
      <c r="D552" s="57" t="s">
        <v>1312</v>
      </c>
      <c r="E552" s="116"/>
      <c r="F552" s="99" t="str">
        <f>A552</f>
        <v>u47</v>
      </c>
      <c r="G552" s="116" t="s">
        <v>483</v>
      </c>
      <c r="H552" s="57" t="s">
        <v>887</v>
      </c>
      <c r="I552" s="57" t="s">
        <v>594</v>
      </c>
      <c r="J552" s="143">
        <v>1962</v>
      </c>
      <c r="K552" s="77">
        <f t="shared" si="52"/>
        <v>54</v>
      </c>
      <c r="L552" s="56" t="str">
        <f t="shared" si="53"/>
        <v>OK</v>
      </c>
      <c r="M552" s="128" t="s">
        <v>1411</v>
      </c>
    </row>
    <row r="553" spans="1:13" ht="13.5">
      <c r="A553" s="172" t="s">
        <v>484</v>
      </c>
      <c r="B553" s="79" t="s">
        <v>485</v>
      </c>
      <c r="C553" s="79" t="s">
        <v>486</v>
      </c>
      <c r="D553" s="57" t="s">
        <v>1312</v>
      </c>
      <c r="E553" s="116"/>
      <c r="F553" s="99" t="str">
        <f>A553</f>
        <v>u48</v>
      </c>
      <c r="G553" s="116" t="s">
        <v>487</v>
      </c>
      <c r="H553" s="57" t="s">
        <v>887</v>
      </c>
      <c r="I553" s="57" t="s">
        <v>594</v>
      </c>
      <c r="J553" s="143">
        <v>1991</v>
      </c>
      <c r="K553" s="77">
        <f t="shared" si="52"/>
        <v>25</v>
      </c>
      <c r="L553" s="56" t="str">
        <f t="shared" si="53"/>
        <v>OK</v>
      </c>
      <c r="M553" s="76" t="s">
        <v>898</v>
      </c>
    </row>
    <row r="554" spans="1:13" ht="13.5">
      <c r="A554" s="172" t="s">
        <v>488</v>
      </c>
      <c r="B554" s="79" t="s">
        <v>489</v>
      </c>
      <c r="C554" s="79" t="s">
        <v>490</v>
      </c>
      <c r="D554" s="57" t="s">
        <v>1312</v>
      </c>
      <c r="E554" s="116"/>
      <c r="F554" s="99" t="str">
        <f>A554</f>
        <v>u49</v>
      </c>
      <c r="G554" s="116" t="s">
        <v>491</v>
      </c>
      <c r="H554" s="57" t="s">
        <v>887</v>
      </c>
      <c r="I554" s="57" t="s">
        <v>594</v>
      </c>
      <c r="J554" s="143">
        <v>1993</v>
      </c>
      <c r="K554" s="77">
        <f t="shared" si="52"/>
        <v>23</v>
      </c>
      <c r="L554" s="56" t="str">
        <f t="shared" si="53"/>
        <v>OK</v>
      </c>
      <c r="M554" s="76" t="s">
        <v>898</v>
      </c>
    </row>
    <row r="555" spans="1:13" s="116" customFormat="1" ht="13.5">
      <c r="A555" s="172" t="s">
        <v>492</v>
      </c>
      <c r="B555" s="84" t="s">
        <v>1419</v>
      </c>
      <c r="C555" s="84" t="s">
        <v>493</v>
      </c>
      <c r="D555" s="57" t="s">
        <v>494</v>
      </c>
      <c r="F555" s="99" t="str">
        <f>A555</f>
        <v>u50</v>
      </c>
      <c r="G555" s="116" t="s">
        <v>495</v>
      </c>
      <c r="H555" s="57" t="s">
        <v>887</v>
      </c>
      <c r="I555" s="57" t="s">
        <v>1508</v>
      </c>
      <c r="J555" s="143">
        <v>1966</v>
      </c>
      <c r="K555" s="77">
        <f t="shared" si="52"/>
        <v>50</v>
      </c>
      <c r="L555" s="99" t="s">
        <v>823</v>
      </c>
      <c r="M555" s="128" t="s">
        <v>1411</v>
      </c>
    </row>
    <row r="556" spans="1:20" s="71" customFormat="1" ht="14.25">
      <c r="A556" s="172"/>
      <c r="B556" s="84"/>
      <c r="C556" s="84"/>
      <c r="D556" s="57"/>
      <c r="E556" s="78"/>
      <c r="F556" s="99"/>
      <c r="G556" s="116"/>
      <c r="H556" s="57"/>
      <c r="I556" s="57"/>
      <c r="J556" s="81"/>
      <c r="K556" s="77"/>
      <c r="L556" s="99"/>
      <c r="M556" s="82"/>
      <c r="N556" s="160"/>
      <c r="O556"/>
      <c r="P556"/>
      <c r="Q556"/>
      <c r="R556"/>
      <c r="S556"/>
      <c r="T556"/>
    </row>
    <row r="557" spans="1:13" s="116" customFormat="1" ht="13.5">
      <c r="A557" s="98"/>
      <c r="B557" s="718" t="s">
        <v>768</v>
      </c>
      <c r="C557" s="718"/>
      <c r="D557" s="723" t="s">
        <v>496</v>
      </c>
      <c r="E557" s="723"/>
      <c r="F557" s="723"/>
      <c r="G557" s="723"/>
      <c r="H557" s="54" t="s">
        <v>896</v>
      </c>
      <c r="I557" s="715" t="s">
        <v>897</v>
      </c>
      <c r="J557" s="715"/>
      <c r="K557" s="715"/>
      <c r="L557" s="56">
        <f>IF(G557="","",IF(COUNTIF($G$6:$G$593,G557)&gt;1,"2重登録","OK"))</f>
      </c>
      <c r="M557" s="54"/>
    </row>
    <row r="558" spans="1:13" s="116" customFormat="1" ht="13.5">
      <c r="A558" s="54"/>
      <c r="B558" s="718"/>
      <c r="C558" s="718"/>
      <c r="D558" s="723"/>
      <c r="E558" s="723"/>
      <c r="F558" s="723"/>
      <c r="G558" s="723"/>
      <c r="H558" s="86">
        <f>COUNTIF(M561:M574,"東近江市")</f>
        <v>3</v>
      </c>
      <c r="I558" s="716">
        <f>(H558/RIGHT(A574,2))</f>
        <v>0.21428571428571427</v>
      </c>
      <c r="J558" s="716"/>
      <c r="K558" s="716"/>
      <c r="L558" s="56">
        <f>IF(G558="","",IF(COUNTIF($G$6:$G$593,G558)&gt;1,"2重登録","OK"))</f>
      </c>
      <c r="M558" s="54"/>
    </row>
    <row r="559" spans="2:12" ht="13.5">
      <c r="B559" s="55" t="s">
        <v>497</v>
      </c>
      <c r="C559" s="55"/>
      <c r="D559" s="97" t="s">
        <v>769</v>
      </c>
      <c r="F559" s="56">
        <f>A560</f>
        <v>0</v>
      </c>
      <c r="K559" s="66">
        <f>IF(J559="","",(2012-J559))</f>
      </c>
      <c r="L559" s="56">
        <f>IF(G559="","",IF(COUNTIF($G$6:$G$593,G559)&gt;1,"2重登録","OK"))</f>
      </c>
    </row>
    <row r="560" spans="2:12" ht="13.5">
      <c r="B560" s="727" t="s">
        <v>498</v>
      </c>
      <c r="C560" s="727"/>
      <c r="D560" s="54" t="s">
        <v>770</v>
      </c>
      <c r="F560" s="56"/>
      <c r="G560" s="54" t="str">
        <f aca="true" t="shared" si="56" ref="G560:G577">B560&amp;C560</f>
        <v>Mut(ムート）</v>
      </c>
      <c r="K560" s="66">
        <f>IF(J560="","",(2012-J560))</f>
      </c>
      <c r="L560" s="56"/>
    </row>
    <row r="561" spans="1:13" ht="13.5">
      <c r="A561" s="54" t="s">
        <v>499</v>
      </c>
      <c r="B561" s="60" t="s">
        <v>1676</v>
      </c>
      <c r="C561" s="60" t="s">
        <v>771</v>
      </c>
      <c r="D561" s="55" t="s">
        <v>500</v>
      </c>
      <c r="F561" s="56" t="str">
        <f aca="true" t="shared" si="57" ref="F561:F577">A561</f>
        <v>Y01</v>
      </c>
      <c r="G561" s="54" t="str">
        <f t="shared" si="56"/>
        <v>辻 真弓</v>
      </c>
      <c r="H561" s="55" t="s">
        <v>501</v>
      </c>
      <c r="I561" s="61" t="s">
        <v>1508</v>
      </c>
      <c r="J561" s="68">
        <v>1985</v>
      </c>
      <c r="K561" s="66">
        <f>IF(J561="","",(2016-J561))</f>
        <v>31</v>
      </c>
      <c r="L561" s="56" t="str">
        <f aca="true" t="shared" si="58" ref="L561:L570">IF(G561="","",IF(COUNTIF($G$6:$G$593,G561)&gt;1,"2重登録","OK"))</f>
        <v>OK</v>
      </c>
      <c r="M561" s="60" t="s">
        <v>898</v>
      </c>
    </row>
    <row r="562" spans="1:13" ht="13.5">
      <c r="A562" s="54" t="s">
        <v>502</v>
      </c>
      <c r="B562" s="60" t="s">
        <v>1334</v>
      </c>
      <c r="C562" s="60" t="s">
        <v>772</v>
      </c>
      <c r="D562" s="55" t="s">
        <v>503</v>
      </c>
      <c r="F562" s="54" t="str">
        <f t="shared" si="57"/>
        <v>Y02</v>
      </c>
      <c r="G562" s="54" t="str">
        <f t="shared" si="56"/>
        <v>吉田淳子</v>
      </c>
      <c r="H562" s="55" t="s">
        <v>781</v>
      </c>
      <c r="I562" s="61" t="s">
        <v>1508</v>
      </c>
      <c r="J562" s="65">
        <v>1966</v>
      </c>
      <c r="K562" s="66">
        <f>IF(J562="","",(2016-J562))</f>
        <v>50</v>
      </c>
      <c r="L562" s="56" t="str">
        <f t="shared" si="58"/>
        <v>OK</v>
      </c>
      <c r="M562" s="55" t="s">
        <v>1411</v>
      </c>
    </row>
    <row r="563" spans="1:13" ht="13.5">
      <c r="A563" s="54" t="s">
        <v>773</v>
      </c>
      <c r="B563" s="55" t="s">
        <v>774</v>
      </c>
      <c r="C563" s="55" t="s">
        <v>775</v>
      </c>
      <c r="D563" s="55" t="s">
        <v>501</v>
      </c>
      <c r="F563" s="56" t="str">
        <f t="shared" si="57"/>
        <v>Y03</v>
      </c>
      <c r="G563" s="54" t="str">
        <f t="shared" si="56"/>
        <v>山口稔貴</v>
      </c>
      <c r="H563" s="55" t="s">
        <v>781</v>
      </c>
      <c r="I563" s="58" t="s">
        <v>1315</v>
      </c>
      <c r="J563" s="68">
        <v>1988</v>
      </c>
      <c r="K563" s="66">
        <f>IF(J563="","",(2016-J563))</f>
        <v>28</v>
      </c>
      <c r="L563" s="56" t="str">
        <f t="shared" si="58"/>
        <v>OK</v>
      </c>
      <c r="M563" s="55" t="s">
        <v>1411</v>
      </c>
    </row>
    <row r="564" spans="1:13" ht="13.5">
      <c r="A564" s="54" t="s">
        <v>776</v>
      </c>
      <c r="B564" s="57" t="s">
        <v>777</v>
      </c>
      <c r="C564" s="57" t="s">
        <v>778</v>
      </c>
      <c r="D564" s="55" t="s">
        <v>781</v>
      </c>
      <c r="F564" s="56" t="str">
        <f t="shared" si="57"/>
        <v>Y04</v>
      </c>
      <c r="G564" s="54" t="str">
        <f t="shared" si="56"/>
        <v>白井秀幸</v>
      </c>
      <c r="H564" s="55" t="s">
        <v>781</v>
      </c>
      <c r="I564" s="58" t="s">
        <v>1315</v>
      </c>
      <c r="J564" s="68">
        <v>1988</v>
      </c>
      <c r="K564" s="66">
        <f>IF(J564="","",(2016-J564))</f>
        <v>28</v>
      </c>
      <c r="L564" s="56" t="str">
        <f t="shared" si="58"/>
        <v>OK</v>
      </c>
      <c r="M564" s="55" t="s">
        <v>1411</v>
      </c>
    </row>
    <row r="565" spans="1:13" ht="13.5">
      <c r="A565" s="54" t="s">
        <v>779</v>
      </c>
      <c r="B565" s="55" t="s">
        <v>604</v>
      </c>
      <c r="C565" s="55" t="s">
        <v>780</v>
      </c>
      <c r="D565" s="55" t="s">
        <v>504</v>
      </c>
      <c r="F565" s="56" t="str">
        <f t="shared" si="57"/>
        <v>Y05</v>
      </c>
      <c r="G565" s="54" t="str">
        <f t="shared" si="56"/>
        <v>岡本悟志</v>
      </c>
      <c r="H565" s="55" t="s">
        <v>501</v>
      </c>
      <c r="I565" s="58" t="s">
        <v>1315</v>
      </c>
      <c r="J565" s="68">
        <v>1988</v>
      </c>
      <c r="K565" s="66">
        <f>IF(J565="","",(2015-J565))</f>
        <v>27</v>
      </c>
      <c r="L565" s="56" t="str">
        <f t="shared" si="58"/>
        <v>OK</v>
      </c>
      <c r="M565" s="55" t="s">
        <v>1422</v>
      </c>
    </row>
    <row r="566" spans="1:13" ht="13.5">
      <c r="A566" s="54" t="s">
        <v>505</v>
      </c>
      <c r="B566" s="55" t="s">
        <v>506</v>
      </c>
      <c r="C566" s="55" t="s">
        <v>507</v>
      </c>
      <c r="D566" s="55" t="s">
        <v>501</v>
      </c>
      <c r="F566" s="56" t="str">
        <f t="shared" si="57"/>
        <v>Y06</v>
      </c>
      <c r="G566" s="54" t="str">
        <f t="shared" si="56"/>
        <v>津曲崇志</v>
      </c>
      <c r="H566" s="55" t="s">
        <v>508</v>
      </c>
      <c r="I566" s="58" t="s">
        <v>1315</v>
      </c>
      <c r="J566" s="68">
        <v>1988</v>
      </c>
      <c r="K566" s="66">
        <f>IF(J566="","",(2015-J566))</f>
        <v>27</v>
      </c>
      <c r="L566" s="56" t="str">
        <f t="shared" si="58"/>
        <v>OK</v>
      </c>
      <c r="M566" s="55" t="s">
        <v>1411</v>
      </c>
    </row>
    <row r="567" spans="1:13" ht="13.5">
      <c r="A567" s="54" t="s">
        <v>509</v>
      </c>
      <c r="B567" s="55" t="s">
        <v>510</v>
      </c>
      <c r="C567" s="55" t="s">
        <v>511</v>
      </c>
      <c r="D567" s="55" t="s">
        <v>504</v>
      </c>
      <c r="F567" s="56" t="str">
        <f t="shared" si="57"/>
        <v>Y07</v>
      </c>
      <c r="G567" s="54" t="str">
        <f t="shared" si="56"/>
        <v>浜中岳史</v>
      </c>
      <c r="H567" s="55" t="s">
        <v>512</v>
      </c>
      <c r="I567" s="58" t="s">
        <v>1315</v>
      </c>
      <c r="J567" s="68">
        <v>1980</v>
      </c>
      <c r="K567" s="66">
        <f>IF(J567="","",(2015-J567))</f>
        <v>35</v>
      </c>
      <c r="L567" s="56" t="str">
        <f t="shared" si="58"/>
        <v>OK</v>
      </c>
      <c r="M567" s="60" t="s">
        <v>898</v>
      </c>
    </row>
    <row r="568" spans="1:13" ht="13.5">
      <c r="A568" s="54" t="s">
        <v>513</v>
      </c>
      <c r="B568" s="60" t="s">
        <v>514</v>
      </c>
      <c r="C568" s="60" t="s">
        <v>515</v>
      </c>
      <c r="D568" s="55" t="s">
        <v>501</v>
      </c>
      <c r="F568" s="56" t="str">
        <f t="shared" si="57"/>
        <v>Y08</v>
      </c>
      <c r="G568" s="54" t="str">
        <f t="shared" si="56"/>
        <v>三浦朱莉</v>
      </c>
      <c r="H568" s="55" t="s">
        <v>501</v>
      </c>
      <c r="I568" s="61" t="s">
        <v>1508</v>
      </c>
      <c r="J568" s="68">
        <v>1990</v>
      </c>
      <c r="K568" s="66">
        <f>IF(J568="","",(2015-J568))</f>
        <v>25</v>
      </c>
      <c r="L568" s="56" t="str">
        <f t="shared" si="58"/>
        <v>OK</v>
      </c>
      <c r="M568" s="60" t="s">
        <v>898</v>
      </c>
    </row>
    <row r="569" spans="1:13" ht="13.5">
      <c r="A569" s="54" t="s">
        <v>516</v>
      </c>
      <c r="B569" s="60" t="s">
        <v>517</v>
      </c>
      <c r="C569" s="60" t="s">
        <v>518</v>
      </c>
      <c r="D569" s="55" t="s">
        <v>504</v>
      </c>
      <c r="F569" s="56" t="str">
        <f t="shared" si="57"/>
        <v>Y09</v>
      </c>
      <c r="G569" s="54" t="str">
        <f t="shared" si="56"/>
        <v>福本香菜実</v>
      </c>
      <c r="H569" s="55" t="s">
        <v>519</v>
      </c>
      <c r="I569" s="61" t="s">
        <v>1508</v>
      </c>
      <c r="J569" s="68">
        <v>1992</v>
      </c>
      <c r="K569" s="66">
        <f aca="true" t="shared" si="59" ref="K569:K577">IF(J569="","",(2016-J569))</f>
        <v>24</v>
      </c>
      <c r="L569" s="56" t="str">
        <f t="shared" si="58"/>
        <v>OK</v>
      </c>
      <c r="M569" s="55" t="s">
        <v>1408</v>
      </c>
    </row>
    <row r="570" spans="1:13" ht="13.5">
      <c r="A570" s="54" t="s">
        <v>520</v>
      </c>
      <c r="B570" s="60" t="s">
        <v>521</v>
      </c>
      <c r="C570" s="60" t="s">
        <v>522</v>
      </c>
      <c r="D570" s="55" t="s">
        <v>501</v>
      </c>
      <c r="F570" s="56" t="str">
        <f t="shared" si="57"/>
        <v>Y10</v>
      </c>
      <c r="G570" s="54" t="str">
        <f t="shared" si="56"/>
        <v>大野みずき</v>
      </c>
      <c r="H570" s="55" t="s">
        <v>523</v>
      </c>
      <c r="I570" s="61" t="s">
        <v>1508</v>
      </c>
      <c r="J570" s="68">
        <v>1994</v>
      </c>
      <c r="K570" s="66">
        <f t="shared" si="59"/>
        <v>22</v>
      </c>
      <c r="L570" s="56" t="str">
        <f t="shared" si="58"/>
        <v>OK</v>
      </c>
      <c r="M570" s="55" t="s">
        <v>1473</v>
      </c>
    </row>
    <row r="571" spans="1:13" ht="13.5">
      <c r="A571" s="54" t="s">
        <v>524</v>
      </c>
      <c r="B571" s="55" t="s">
        <v>525</v>
      </c>
      <c r="C571" s="55" t="s">
        <v>1325</v>
      </c>
      <c r="D571" s="55" t="s">
        <v>503</v>
      </c>
      <c r="F571" s="56" t="str">
        <f t="shared" si="57"/>
        <v>Y11</v>
      </c>
      <c r="G571" s="54" t="str">
        <f t="shared" si="56"/>
        <v>嶋村和彦</v>
      </c>
      <c r="H571" s="55" t="s">
        <v>781</v>
      </c>
      <c r="I571" s="58" t="s">
        <v>1315</v>
      </c>
      <c r="J571" s="68">
        <v>1990</v>
      </c>
      <c r="K571" s="66">
        <f t="shared" si="59"/>
        <v>26</v>
      </c>
      <c r="L571" s="56" t="str">
        <f aca="true" t="shared" si="60" ref="L571:L576">IF(G571="","",IF(COUNTIF($G$3:$G$664,G571)&gt;1,"2重登録","OK"))</f>
        <v>OK</v>
      </c>
      <c r="M571" s="55" t="s">
        <v>825</v>
      </c>
    </row>
    <row r="572" spans="1:13" ht="13.5">
      <c r="A572" s="54" t="s">
        <v>526</v>
      </c>
      <c r="B572" s="55" t="s">
        <v>527</v>
      </c>
      <c r="C572" s="55" t="s">
        <v>528</v>
      </c>
      <c r="D572" s="55" t="s">
        <v>529</v>
      </c>
      <c r="F572" s="56" t="str">
        <f t="shared" si="57"/>
        <v>Y12</v>
      </c>
      <c r="G572" s="54" t="str">
        <f t="shared" si="56"/>
        <v>川合優</v>
      </c>
      <c r="H572" s="55" t="s">
        <v>781</v>
      </c>
      <c r="I572" s="58" t="s">
        <v>1315</v>
      </c>
      <c r="J572" s="68">
        <v>1991</v>
      </c>
      <c r="K572" s="66">
        <f t="shared" si="59"/>
        <v>25</v>
      </c>
      <c r="L572" s="56" t="str">
        <f t="shared" si="60"/>
        <v>OK</v>
      </c>
      <c r="M572" s="55" t="s">
        <v>825</v>
      </c>
    </row>
    <row r="573" spans="1:13" ht="13.5">
      <c r="A573" s="54" t="s">
        <v>530</v>
      </c>
      <c r="B573" s="55" t="s">
        <v>531</v>
      </c>
      <c r="C573" s="55" t="s">
        <v>844</v>
      </c>
      <c r="D573" s="55" t="s">
        <v>500</v>
      </c>
      <c r="F573" s="56" t="str">
        <f t="shared" si="57"/>
        <v>Y13</v>
      </c>
      <c r="G573" s="54" t="str">
        <f t="shared" si="56"/>
        <v>小川文雄</v>
      </c>
      <c r="H573" s="55" t="s">
        <v>501</v>
      </c>
      <c r="I573" s="58" t="s">
        <v>1315</v>
      </c>
      <c r="J573" s="68">
        <v>1960</v>
      </c>
      <c r="K573" s="66">
        <f t="shared" si="59"/>
        <v>56</v>
      </c>
      <c r="L573" s="56" t="str">
        <f t="shared" si="60"/>
        <v>OK</v>
      </c>
      <c r="M573" s="55" t="s">
        <v>1408</v>
      </c>
    </row>
    <row r="574" spans="1:13" ht="13.5">
      <c r="A574" s="54" t="s">
        <v>532</v>
      </c>
      <c r="B574" s="55" t="s">
        <v>533</v>
      </c>
      <c r="C574" s="55" t="s">
        <v>534</v>
      </c>
      <c r="D574" s="55" t="s">
        <v>535</v>
      </c>
      <c r="F574" s="56" t="str">
        <f t="shared" si="57"/>
        <v>Y14</v>
      </c>
      <c r="G574" s="54" t="str">
        <f t="shared" si="56"/>
        <v>寺村浩一</v>
      </c>
      <c r="H574" s="55" t="s">
        <v>781</v>
      </c>
      <c r="I574" s="58" t="s">
        <v>1315</v>
      </c>
      <c r="J574" s="68">
        <v>1968</v>
      </c>
      <c r="K574" s="66">
        <f t="shared" si="59"/>
        <v>48</v>
      </c>
      <c r="L574" s="56" t="str">
        <f t="shared" si="60"/>
        <v>OK</v>
      </c>
      <c r="M574" s="55" t="s">
        <v>1437</v>
      </c>
    </row>
    <row r="575" spans="1:13" ht="13.5">
      <c r="A575" s="54" t="s">
        <v>536</v>
      </c>
      <c r="B575" s="55" t="s">
        <v>1574</v>
      </c>
      <c r="C575" s="55" t="s">
        <v>537</v>
      </c>
      <c r="D575" s="55" t="s">
        <v>500</v>
      </c>
      <c r="F575" s="56" t="str">
        <f t="shared" si="57"/>
        <v>Y15</v>
      </c>
      <c r="G575" s="54" t="str">
        <f t="shared" si="56"/>
        <v>北村拓也</v>
      </c>
      <c r="H575" s="55" t="s">
        <v>501</v>
      </c>
      <c r="I575" s="58" t="s">
        <v>1315</v>
      </c>
      <c r="J575" s="68">
        <v>1985</v>
      </c>
      <c r="K575" s="66">
        <f t="shared" si="59"/>
        <v>31</v>
      </c>
      <c r="L575" s="56" t="str">
        <f t="shared" si="60"/>
        <v>OK</v>
      </c>
      <c r="M575" s="55" t="s">
        <v>906</v>
      </c>
    </row>
    <row r="576" spans="1:13" ht="13.5">
      <c r="A576" s="54" t="s">
        <v>538</v>
      </c>
      <c r="B576" s="55" t="s">
        <v>539</v>
      </c>
      <c r="C576" s="55" t="s">
        <v>540</v>
      </c>
      <c r="D576" s="55" t="s">
        <v>541</v>
      </c>
      <c r="F576" s="56" t="str">
        <f t="shared" si="57"/>
        <v>Y16</v>
      </c>
      <c r="G576" s="54" t="str">
        <f t="shared" si="56"/>
        <v>小田紀彦</v>
      </c>
      <c r="H576" s="55" t="s">
        <v>781</v>
      </c>
      <c r="I576" s="58" t="s">
        <v>1315</v>
      </c>
      <c r="J576" s="68">
        <v>1984</v>
      </c>
      <c r="K576" s="66">
        <f t="shared" si="59"/>
        <v>32</v>
      </c>
      <c r="L576" s="56" t="str">
        <f t="shared" si="60"/>
        <v>OK</v>
      </c>
      <c r="M576" s="55" t="s">
        <v>1422</v>
      </c>
    </row>
    <row r="577" spans="1:13" ht="13.5">
      <c r="A577" s="54" t="s">
        <v>542</v>
      </c>
      <c r="B577" s="60" t="s">
        <v>543</v>
      </c>
      <c r="C577" s="60" t="s">
        <v>544</v>
      </c>
      <c r="D577" s="55" t="s">
        <v>545</v>
      </c>
      <c r="F577" s="56" t="str">
        <f t="shared" si="57"/>
        <v>Y17</v>
      </c>
      <c r="G577" s="54" t="str">
        <f t="shared" si="56"/>
        <v>中川久江</v>
      </c>
      <c r="H577" s="55" t="s">
        <v>501</v>
      </c>
      <c r="I577" s="61" t="s">
        <v>1508</v>
      </c>
      <c r="J577" s="68">
        <v>1966</v>
      </c>
      <c r="K577" s="66">
        <f t="shared" si="59"/>
        <v>50</v>
      </c>
      <c r="L577" s="56" t="e">
        <f>#N/A</f>
        <v>#N/A</v>
      </c>
      <c r="M577" s="82" t="s">
        <v>1402</v>
      </c>
    </row>
    <row r="578" spans="2:13" ht="13.5">
      <c r="B578" s="55"/>
      <c r="C578" s="55"/>
      <c r="D578" s="55"/>
      <c r="F578" s="56"/>
      <c r="H578" s="55"/>
      <c r="I578" s="58"/>
      <c r="J578" s="68"/>
      <c r="K578" s="66"/>
      <c r="L578" s="56"/>
      <c r="M578" s="55"/>
    </row>
    <row r="579" spans="2:13" ht="13.5">
      <c r="B579" s="55"/>
      <c r="C579" s="55"/>
      <c r="D579" s="55"/>
      <c r="F579" s="56"/>
      <c r="H579" s="55"/>
      <c r="I579" s="58"/>
      <c r="J579" s="68"/>
      <c r="K579" s="66"/>
      <c r="L579" s="56"/>
      <c r="M579" s="55"/>
    </row>
    <row r="580" spans="2:10" s="116" customFormat="1" ht="13.5">
      <c r="B580" s="728" t="s">
        <v>546</v>
      </c>
      <c r="C580" s="728"/>
      <c r="D580" s="723" t="s">
        <v>547</v>
      </c>
      <c r="E580" s="723"/>
      <c r="F580" s="723"/>
      <c r="G580" s="723"/>
      <c r="J580" s="143"/>
    </row>
    <row r="581" spans="2:10" s="116" customFormat="1" ht="13.5">
      <c r="B581" s="728"/>
      <c r="C581" s="728"/>
      <c r="D581" s="723"/>
      <c r="E581" s="723"/>
      <c r="F581" s="723"/>
      <c r="G581" s="723"/>
      <c r="J581" s="143"/>
    </row>
    <row r="582" spans="1:15" s="116" customFormat="1" ht="13.5">
      <c r="A582" s="57"/>
      <c r="B582" s="57" t="s">
        <v>548</v>
      </c>
      <c r="C582" s="57"/>
      <c r="D582" s="54"/>
      <c r="E582" s="57"/>
      <c r="F582" s="99"/>
      <c r="G582" s="100" t="s">
        <v>896</v>
      </c>
      <c r="H582" s="100" t="s">
        <v>897</v>
      </c>
      <c r="I582" s="57"/>
      <c r="J582" s="182"/>
      <c r="K582" s="77"/>
      <c r="L582" s="99"/>
      <c r="M582" s="54"/>
      <c r="N582" s="100"/>
      <c r="O582" s="100"/>
    </row>
    <row r="583" spans="1:13" s="116" customFormat="1" ht="13.5">
      <c r="A583" s="57"/>
      <c r="B583" s="731" t="s">
        <v>549</v>
      </c>
      <c r="C583" s="731"/>
      <c r="D583" s="54"/>
      <c r="E583" s="57"/>
      <c r="F583" s="99">
        <f>A583</f>
        <v>0</v>
      </c>
      <c r="G583" s="194">
        <v>0</v>
      </c>
      <c r="H583" s="195">
        <v>0</v>
      </c>
      <c r="I583" s="57"/>
      <c r="J583" s="182"/>
      <c r="K583" s="77"/>
      <c r="L583" s="99"/>
      <c r="M583" s="54"/>
    </row>
    <row r="584" spans="1:13" s="116" customFormat="1" ht="14.25">
      <c r="A584" s="78" t="s">
        <v>550</v>
      </c>
      <c r="B584" s="79" t="s">
        <v>551</v>
      </c>
      <c r="C584" s="79" t="s">
        <v>552</v>
      </c>
      <c r="D584" s="57" t="s">
        <v>553</v>
      </c>
      <c r="E584" s="78" t="s">
        <v>1751</v>
      </c>
      <c r="F584" s="99" t="str">
        <f aca="true" t="shared" si="61" ref="F584:F593">A584</f>
        <v>w01</v>
      </c>
      <c r="G584" s="116" t="str">
        <f>B584&amp;C584</f>
        <v>森下皓太</v>
      </c>
      <c r="H584" s="57" t="s">
        <v>554</v>
      </c>
      <c r="I584" s="57" t="s">
        <v>1315</v>
      </c>
      <c r="J584" s="81">
        <v>2002</v>
      </c>
      <c r="K584" s="77">
        <f aca="true" t="shared" si="62" ref="K584:K593">2016-J584</f>
        <v>14</v>
      </c>
      <c r="L584" s="56" t="e">
        <f>#N/A</f>
        <v>#N/A</v>
      </c>
      <c r="M584" s="196" t="s">
        <v>1438</v>
      </c>
    </row>
    <row r="585" spans="1:13" s="116" customFormat="1" ht="14.25">
      <c r="A585" s="78" t="s">
        <v>555</v>
      </c>
      <c r="B585" s="79" t="s">
        <v>1456</v>
      </c>
      <c r="C585" s="79" t="s">
        <v>556</v>
      </c>
      <c r="D585" s="57" t="s">
        <v>553</v>
      </c>
      <c r="E585" s="78" t="s">
        <v>557</v>
      </c>
      <c r="F585" s="99" t="str">
        <f t="shared" si="61"/>
        <v>w02</v>
      </c>
      <c r="G585" s="116" t="str">
        <f>B585&amp;C585</f>
        <v>鈴木悠太</v>
      </c>
      <c r="H585" s="57" t="s">
        <v>558</v>
      </c>
      <c r="I585" s="57" t="s">
        <v>1315</v>
      </c>
      <c r="J585" s="81">
        <v>2000</v>
      </c>
      <c r="K585" s="77">
        <f t="shared" si="62"/>
        <v>16</v>
      </c>
      <c r="L585" s="56" t="str">
        <f aca="true" t="shared" si="63" ref="L585:L593">IF(G585="","",IF(COUNTIF($G$3:$G$640,G585)&gt;1,"2重登録","OK"))</f>
        <v>OK</v>
      </c>
      <c r="M585" s="196" t="s">
        <v>1402</v>
      </c>
    </row>
    <row r="586" spans="1:13" s="116" customFormat="1" ht="13.5">
      <c r="A586" s="78" t="s">
        <v>559</v>
      </c>
      <c r="B586" s="100" t="s">
        <v>560</v>
      </c>
      <c r="C586" s="100" t="s">
        <v>561</v>
      </c>
      <c r="D586" s="57" t="s">
        <v>562</v>
      </c>
      <c r="E586" s="78" t="s">
        <v>563</v>
      </c>
      <c r="F586" s="99" t="str">
        <f t="shared" si="61"/>
        <v>w03</v>
      </c>
      <c r="G586" s="116" t="str">
        <f>B586&amp;C586</f>
        <v>大道拓実</v>
      </c>
      <c r="H586" s="57" t="s">
        <v>564</v>
      </c>
      <c r="I586" s="85" t="s">
        <v>1315</v>
      </c>
      <c r="J586" s="119">
        <v>1998</v>
      </c>
      <c r="K586" s="77">
        <f t="shared" si="62"/>
        <v>18</v>
      </c>
      <c r="L586" s="56" t="str">
        <f t="shared" si="63"/>
        <v>OK</v>
      </c>
      <c r="M586" s="196" t="s">
        <v>565</v>
      </c>
    </row>
    <row r="587" spans="1:13" s="116" customFormat="1" ht="13.5">
      <c r="A587" s="78" t="s">
        <v>566</v>
      </c>
      <c r="B587" s="96" t="s">
        <v>1456</v>
      </c>
      <c r="C587" s="116" t="s">
        <v>567</v>
      </c>
      <c r="D587" s="57" t="s">
        <v>553</v>
      </c>
      <c r="F587" s="99" t="str">
        <f t="shared" si="61"/>
        <v>w04</v>
      </c>
      <c r="G587" s="116" t="str">
        <f aca="true" t="shared" si="64" ref="G587:G593">B587&amp;C587</f>
        <v>鈴木正樹</v>
      </c>
      <c r="H587" s="57" t="s">
        <v>568</v>
      </c>
      <c r="I587" s="85" t="s">
        <v>1393</v>
      </c>
      <c r="J587" s="143">
        <v>1967</v>
      </c>
      <c r="K587" s="77">
        <f t="shared" si="62"/>
        <v>49</v>
      </c>
      <c r="L587" s="56" t="str">
        <f t="shared" si="63"/>
        <v>OK</v>
      </c>
      <c r="M587" s="196" t="s">
        <v>1402</v>
      </c>
    </row>
    <row r="588" spans="1:13" s="116" customFormat="1" ht="14.25">
      <c r="A588" s="78" t="s">
        <v>569</v>
      </c>
      <c r="B588" s="197" t="s">
        <v>570</v>
      </c>
      <c r="C588" s="197" t="s">
        <v>1365</v>
      </c>
      <c r="D588" s="57" t="s">
        <v>571</v>
      </c>
      <c r="E588" s="78"/>
      <c r="F588" s="99" t="str">
        <f t="shared" si="61"/>
        <v>w05</v>
      </c>
      <c r="G588" s="116" t="str">
        <f t="shared" si="64"/>
        <v>河室千春</v>
      </c>
      <c r="H588" s="57" t="s">
        <v>558</v>
      </c>
      <c r="I588" s="59" t="s">
        <v>572</v>
      </c>
      <c r="J588" s="81">
        <v>1979</v>
      </c>
      <c r="K588" s="77">
        <f t="shared" si="62"/>
        <v>37</v>
      </c>
      <c r="L588" s="56" t="str">
        <f t="shared" si="63"/>
        <v>OK</v>
      </c>
      <c r="M588" s="196" t="s">
        <v>906</v>
      </c>
    </row>
    <row r="589" spans="1:13" s="116" customFormat="1" ht="14.25">
      <c r="A589" s="78" t="s">
        <v>573</v>
      </c>
      <c r="B589" s="197" t="s">
        <v>574</v>
      </c>
      <c r="C589" s="197" t="s">
        <v>575</v>
      </c>
      <c r="D589" s="57" t="s">
        <v>576</v>
      </c>
      <c r="E589" s="78"/>
      <c r="F589" s="99" t="str">
        <f t="shared" si="61"/>
        <v>w06</v>
      </c>
      <c r="G589" s="116" t="str">
        <f t="shared" si="64"/>
        <v>梅景佐緒里</v>
      </c>
      <c r="H589" s="57" t="s">
        <v>553</v>
      </c>
      <c r="I589" s="59" t="s">
        <v>572</v>
      </c>
      <c r="J589" s="81">
        <v>1981</v>
      </c>
      <c r="K589" s="77">
        <f t="shared" si="62"/>
        <v>35</v>
      </c>
      <c r="L589" s="56" t="str">
        <f t="shared" si="63"/>
        <v>OK</v>
      </c>
      <c r="M589" s="196" t="s">
        <v>1443</v>
      </c>
    </row>
    <row r="590" spans="1:13" s="116" customFormat="1" ht="13.5">
      <c r="A590" s="78" t="s">
        <v>577</v>
      </c>
      <c r="B590" s="84" t="s">
        <v>1714</v>
      </c>
      <c r="C590" s="84" t="s">
        <v>578</v>
      </c>
      <c r="D590" s="57" t="s">
        <v>558</v>
      </c>
      <c r="E590" s="78" t="s">
        <v>579</v>
      </c>
      <c r="F590" s="99" t="str">
        <f t="shared" si="61"/>
        <v>w07</v>
      </c>
      <c r="G590" s="116" t="str">
        <f t="shared" si="64"/>
        <v>岸本麗奈</v>
      </c>
      <c r="H590" s="57" t="s">
        <v>580</v>
      </c>
      <c r="I590" s="59" t="s">
        <v>572</v>
      </c>
      <c r="J590" s="143">
        <v>1999</v>
      </c>
      <c r="K590" s="77">
        <f t="shared" si="62"/>
        <v>17</v>
      </c>
      <c r="L590" s="56" t="str">
        <f t="shared" si="63"/>
        <v>OK</v>
      </c>
      <c r="M590" s="196" t="s">
        <v>1402</v>
      </c>
    </row>
    <row r="591" spans="1:13" s="116" customFormat="1" ht="14.25">
      <c r="A591" s="78" t="s">
        <v>581</v>
      </c>
      <c r="B591" s="84" t="s">
        <v>1456</v>
      </c>
      <c r="C591" s="84" t="s">
        <v>582</v>
      </c>
      <c r="D591" s="57" t="s">
        <v>553</v>
      </c>
      <c r="E591" s="78" t="s">
        <v>583</v>
      </c>
      <c r="F591" s="99" t="str">
        <f t="shared" si="61"/>
        <v>w08</v>
      </c>
      <c r="G591" s="116" t="str">
        <f t="shared" si="64"/>
        <v>鈴木仁美</v>
      </c>
      <c r="H591" s="57" t="s">
        <v>558</v>
      </c>
      <c r="I591" s="59" t="s">
        <v>572</v>
      </c>
      <c r="J591" s="83">
        <v>2003</v>
      </c>
      <c r="K591" s="77">
        <f t="shared" si="62"/>
        <v>13</v>
      </c>
      <c r="L591" s="56" t="str">
        <f t="shared" si="63"/>
        <v>OK</v>
      </c>
      <c r="M591" s="196" t="s">
        <v>1402</v>
      </c>
    </row>
    <row r="592" spans="1:13" s="116" customFormat="1" ht="13.5">
      <c r="A592" s="78" t="s">
        <v>584</v>
      </c>
      <c r="B592" s="84" t="s">
        <v>585</v>
      </c>
      <c r="C592" s="76" t="s">
        <v>586</v>
      </c>
      <c r="D592" s="57" t="s">
        <v>564</v>
      </c>
      <c r="E592" s="78" t="s">
        <v>587</v>
      </c>
      <c r="F592" s="142" t="str">
        <f t="shared" si="61"/>
        <v>w09</v>
      </c>
      <c r="G592" s="116" t="str">
        <f t="shared" si="64"/>
        <v>堤里奈</v>
      </c>
      <c r="H592" s="57" t="s">
        <v>571</v>
      </c>
      <c r="I592" s="59" t="s">
        <v>572</v>
      </c>
      <c r="J592" s="143">
        <v>1999</v>
      </c>
      <c r="K592" s="77">
        <f t="shared" si="62"/>
        <v>17</v>
      </c>
      <c r="L592" s="56" t="str">
        <f t="shared" si="63"/>
        <v>OK</v>
      </c>
      <c r="M592" s="82" t="s">
        <v>1416</v>
      </c>
    </row>
    <row r="593" spans="1:13" s="116" customFormat="1" ht="13.5">
      <c r="A593" s="78" t="s">
        <v>588</v>
      </c>
      <c r="B593" s="84" t="s">
        <v>589</v>
      </c>
      <c r="C593" s="84" t="s">
        <v>590</v>
      </c>
      <c r="D593" s="57" t="s">
        <v>553</v>
      </c>
      <c r="E593" s="78" t="s">
        <v>591</v>
      </c>
      <c r="F593" s="99" t="str">
        <f t="shared" si="61"/>
        <v>w10</v>
      </c>
      <c r="G593" s="116" t="str">
        <f t="shared" si="64"/>
        <v>小島千明</v>
      </c>
      <c r="H593" s="57" t="s">
        <v>580</v>
      </c>
      <c r="I593" s="59" t="s">
        <v>572</v>
      </c>
      <c r="J593" s="143">
        <v>1999</v>
      </c>
      <c r="K593" s="77">
        <f t="shared" si="62"/>
        <v>17</v>
      </c>
      <c r="L593" s="56" t="str">
        <f t="shared" si="63"/>
        <v>OK</v>
      </c>
      <c r="M593" s="54" t="s">
        <v>1438</v>
      </c>
    </row>
    <row r="594" spans="1:13" s="71" customFormat="1" ht="18.75" customHeight="1">
      <c r="A594" s="129" t="s">
        <v>1314</v>
      </c>
      <c r="B594" s="129"/>
      <c r="C594" s="732">
        <f>RIGHT(A555,2)+RIGHT(A577,2)+RIGHT(A498,2)+RIGHT(A468,2)+RIGHT(A434,2)+RIGHT(A390,2)+RIGHT(A328,2)+RIGHT(A270,2)+RIGHT(A169,2)+RIGHT(A123,2)+RIGHT(A50,2)+RIGHT(A15,2)+RIGHT(A593,2)</f>
        <v>451</v>
      </c>
      <c r="D594" s="732"/>
      <c r="E594" s="732"/>
      <c r="F594" s="56"/>
      <c r="G594" s="733">
        <f>$H$20+$G$195+$G$277+$G$336+$G$400+$G$505+$H$445+$G$67+$G$477+G137+$G$5+$H$558</f>
        <v>93</v>
      </c>
      <c r="H594" s="733"/>
      <c r="I594" s="54"/>
      <c r="J594" s="65"/>
      <c r="K594" s="65"/>
      <c r="L594" s="56"/>
      <c r="M594" s="54"/>
    </row>
    <row r="595" spans="1:13" s="71" customFormat="1" ht="18.75" customHeight="1">
      <c r="A595" s="129"/>
      <c r="B595" s="129"/>
      <c r="C595" s="732"/>
      <c r="D595" s="732"/>
      <c r="E595" s="732"/>
      <c r="F595" s="56"/>
      <c r="G595" s="733"/>
      <c r="H595" s="733"/>
      <c r="I595" s="54"/>
      <c r="J595" s="65"/>
      <c r="K595" s="65"/>
      <c r="L595" s="54"/>
      <c r="M595" s="54"/>
    </row>
    <row r="596" spans="1:13" s="71" customFormat="1" ht="18.75" customHeight="1">
      <c r="A596" s="129"/>
      <c r="B596" s="54"/>
      <c r="C596" s="54"/>
      <c r="D596" s="54"/>
      <c r="E596" s="54"/>
      <c r="F596" s="54"/>
      <c r="G596" s="92"/>
      <c r="H596" s="92"/>
      <c r="I596" s="54"/>
      <c r="J596" s="65"/>
      <c r="K596" s="65"/>
      <c r="L596" s="54"/>
      <c r="M596" s="54"/>
    </row>
    <row r="597" spans="1:13" s="71" customFormat="1" ht="18.75" customHeight="1">
      <c r="A597" s="54"/>
      <c r="B597" s="54"/>
      <c r="C597" s="54"/>
      <c r="D597" s="734"/>
      <c r="E597" s="54"/>
      <c r="F597" s="54"/>
      <c r="G597" s="735" t="s">
        <v>592</v>
      </c>
      <c r="H597" s="735"/>
      <c r="I597" s="54"/>
      <c r="J597" s="65"/>
      <c r="K597" s="65"/>
      <c r="L597" s="54"/>
      <c r="M597" s="54"/>
    </row>
    <row r="598" spans="1:13" s="71" customFormat="1" ht="13.5">
      <c r="A598" s="54"/>
      <c r="B598" s="54"/>
      <c r="C598" s="734"/>
      <c r="D598" s="715"/>
      <c r="E598" s="54"/>
      <c r="F598" s="54"/>
      <c r="G598" s="735"/>
      <c r="H598" s="735"/>
      <c r="I598" s="54"/>
      <c r="J598" s="65"/>
      <c r="K598" s="65"/>
      <c r="L598" s="54"/>
      <c r="M598" s="54"/>
    </row>
    <row r="599" spans="1:13" s="71" customFormat="1" ht="13.5">
      <c r="A599" s="54"/>
      <c r="B599" s="54"/>
      <c r="C599" s="732"/>
      <c r="D599" s="54"/>
      <c r="E599" s="54"/>
      <c r="F599" s="54"/>
      <c r="G599" s="736">
        <f>$G$594/$C$594</f>
        <v>0.20620842572062084</v>
      </c>
      <c r="H599" s="736"/>
      <c r="I599" s="54"/>
      <c r="J599" s="65"/>
      <c r="K599" s="65"/>
      <c r="L599" s="54"/>
      <c r="M599" s="54"/>
    </row>
    <row r="600" spans="1:13" s="71" customFormat="1" ht="13.5">
      <c r="A600" s="54"/>
      <c r="B600" s="54"/>
      <c r="C600" s="54"/>
      <c r="D600" s="54"/>
      <c r="E600" s="54"/>
      <c r="F600" s="54"/>
      <c r="G600" s="736"/>
      <c r="H600" s="736"/>
      <c r="I600" s="54"/>
      <c r="J600" s="65"/>
      <c r="K600" s="65"/>
      <c r="L600" s="54"/>
      <c r="M600" s="54"/>
    </row>
    <row r="601" spans="1:13" s="71" customFormat="1" ht="13.5">
      <c r="A601" s="54"/>
      <c r="B601" s="54"/>
      <c r="C601" s="101"/>
      <c r="D601" s="54"/>
      <c r="E601" s="54"/>
      <c r="F601" s="54"/>
      <c r="G601" s="54"/>
      <c r="H601" s="54"/>
      <c r="I601" s="54"/>
      <c r="J601" s="65"/>
      <c r="K601" s="65"/>
      <c r="L601" s="54"/>
      <c r="M601" s="54"/>
    </row>
    <row r="602" spans="1:13" s="71" customFormat="1" ht="13.5">
      <c r="A602" s="54"/>
      <c r="B602" s="54"/>
      <c r="C602" s="54"/>
      <c r="D602" s="54"/>
      <c r="E602" s="54"/>
      <c r="F602" s="54"/>
      <c r="G602" s="54"/>
      <c r="H602" s="54"/>
      <c r="I602" s="54"/>
      <c r="J602" s="65"/>
      <c r="K602" s="65"/>
      <c r="L602" s="54"/>
      <c r="M602" s="54"/>
    </row>
    <row r="603" spans="1:13" s="71" customFormat="1" ht="13.5">
      <c r="A603" s="54"/>
      <c r="B603" s="54"/>
      <c r="C603" s="54"/>
      <c r="D603" s="54"/>
      <c r="E603" s="54"/>
      <c r="F603" s="54"/>
      <c r="G603" s="54"/>
      <c r="H603" s="54"/>
      <c r="I603" s="54"/>
      <c r="J603" s="65"/>
      <c r="K603" s="65"/>
      <c r="L603" s="54"/>
      <c r="M603" s="54"/>
    </row>
  </sheetData>
  <sheetProtection password="CC53" sheet="1"/>
  <mergeCells count="59">
    <mergeCell ref="I557:K557"/>
    <mergeCell ref="C594:E595"/>
    <mergeCell ref="G594:H595"/>
    <mergeCell ref="D597:D598"/>
    <mergeCell ref="G597:H598"/>
    <mergeCell ref="C598:C599"/>
    <mergeCell ref="G599:H600"/>
    <mergeCell ref="B560:C560"/>
    <mergeCell ref="B580:C581"/>
    <mergeCell ref="D580:G581"/>
    <mergeCell ref="B583:C583"/>
    <mergeCell ref="B447:C447"/>
    <mergeCell ref="B474:C475"/>
    <mergeCell ref="D474:G475"/>
    <mergeCell ref="D557:G558"/>
    <mergeCell ref="H476:J476"/>
    <mergeCell ref="I558:K558"/>
    <mergeCell ref="B477:C477"/>
    <mergeCell ref="H477:J477"/>
    <mergeCell ref="B502:C503"/>
    <mergeCell ref="D502:G503"/>
    <mergeCell ref="H504:J504"/>
    <mergeCell ref="B505:D505"/>
    <mergeCell ref="H505:J505"/>
    <mergeCell ref="B557:C558"/>
    <mergeCell ref="H399:J399"/>
    <mergeCell ref="H400:J400"/>
    <mergeCell ref="B402:C402"/>
    <mergeCell ref="B444:C445"/>
    <mergeCell ref="D444:G445"/>
    <mergeCell ref="I444:K444"/>
    <mergeCell ref="I445:K445"/>
    <mergeCell ref="H136:J136"/>
    <mergeCell ref="B137:C137"/>
    <mergeCell ref="C192:D193"/>
    <mergeCell ref="E192:H193"/>
    <mergeCell ref="H137:J137"/>
    <mergeCell ref="B332:D333"/>
    <mergeCell ref="B334:C335"/>
    <mergeCell ref="B397:C398"/>
    <mergeCell ref="D397:H398"/>
    <mergeCell ref="D134:H135"/>
    <mergeCell ref="I19:K19"/>
    <mergeCell ref="B21:C21"/>
    <mergeCell ref="C64:D65"/>
    <mergeCell ref="E64:I65"/>
    <mergeCell ref="B22:C22"/>
    <mergeCell ref="B66:C67"/>
    <mergeCell ref="B134:C135"/>
    <mergeCell ref="B2:C3"/>
    <mergeCell ref="D2:H3"/>
    <mergeCell ref="B19:C20"/>
    <mergeCell ref="D19:G20"/>
    <mergeCell ref="H276:J276"/>
    <mergeCell ref="H277:J277"/>
    <mergeCell ref="B195:D196"/>
    <mergeCell ref="B274:C275"/>
    <mergeCell ref="D274:G275"/>
    <mergeCell ref="B276:C277"/>
  </mergeCells>
  <hyperlinks>
    <hyperlink ref="D403" r:id="rId1" display="naru_yoshida_88@leto.eonet.ne.jp"/>
  </hyperlinks>
  <printOptions/>
  <pageMargins left="0.75" right="0.75" top="1" bottom="1" header="0.5111111111111111" footer="0.5111111111111111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2016-12-21T00:51:05Z</cp:lastPrinted>
  <dcterms:created xsi:type="dcterms:W3CDTF">2011-05-12T22:51:52Z</dcterms:created>
  <dcterms:modified xsi:type="dcterms:W3CDTF">2016-12-21T00:53:24Z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