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0" windowWidth="15480" windowHeight="11640" activeTab="1"/>
  </bookViews>
  <sheets>
    <sheet name="男子Ｂ級" sheetId="1" r:id="rId1"/>
    <sheet name="男子Ａ級" sheetId="2" r:id="rId2"/>
    <sheet name="女子Ａ級" sheetId="3" r:id="rId3"/>
    <sheet name="歴代入賞者" sheetId="4" r:id="rId4"/>
    <sheet name="登録ナンバー" sheetId="5" r:id="rId5"/>
    <sheet name="写真集男子" sheetId="6" r:id="rId6"/>
    <sheet name="写真集女子" sheetId="7" r:id="rId7"/>
  </sheets>
  <externalReferences>
    <externalReference r:id="rId10"/>
  </externalReferences>
  <definedNames>
    <definedName name="_xlnm.Print_Area" localSheetId="4">'登録ナンバー'!$A$418:$C$492</definedName>
  </definedNames>
  <calcPr fullCalcOnLoad="1"/>
</workbook>
</file>

<file path=xl/sharedStrings.xml><?xml version="1.0" encoding="utf-8"?>
<sst xmlns="http://schemas.openxmlformats.org/spreadsheetml/2006/main" count="3102" uniqueCount="1410">
  <si>
    <t>グリフィンズ</t>
  </si>
  <si>
    <t>グリフィンズ</t>
  </si>
  <si>
    <t>グリフィンズ</t>
  </si>
  <si>
    <t>グリフィンズ</t>
  </si>
  <si>
    <t>武田</t>
  </si>
  <si>
    <t>グリフィンズ</t>
  </si>
  <si>
    <t>あづさ</t>
  </si>
  <si>
    <t>グリフィンズ</t>
  </si>
  <si>
    <t>グリフィンズ</t>
  </si>
  <si>
    <t>東近江市</t>
  </si>
  <si>
    <t>川上</t>
  </si>
  <si>
    <t>悠作</t>
  </si>
  <si>
    <t>Jr</t>
  </si>
  <si>
    <t>　武</t>
  </si>
  <si>
    <t>西田</t>
  </si>
  <si>
    <t>和教</t>
  </si>
  <si>
    <t>彩子</t>
  </si>
  <si>
    <t>田中</t>
  </si>
  <si>
    <t>　淳</t>
  </si>
  <si>
    <t>M01</t>
  </si>
  <si>
    <t>村田八日市TC</t>
  </si>
  <si>
    <t>男</t>
  </si>
  <si>
    <t>村田八日市TC</t>
  </si>
  <si>
    <t>村田八日市TC</t>
  </si>
  <si>
    <t>村田八日市TC</t>
  </si>
  <si>
    <t>名田</t>
  </si>
  <si>
    <t>育子</t>
  </si>
  <si>
    <t>村田八日市TC</t>
  </si>
  <si>
    <t>女</t>
  </si>
  <si>
    <t>村田TC</t>
  </si>
  <si>
    <t>村田TC</t>
  </si>
  <si>
    <t>村田八日市TC</t>
  </si>
  <si>
    <t>男</t>
  </si>
  <si>
    <t>村田TC</t>
  </si>
  <si>
    <t>村田八日市TC</t>
  </si>
  <si>
    <t>男</t>
  </si>
  <si>
    <t>村田八日市TC</t>
  </si>
  <si>
    <t>男</t>
  </si>
  <si>
    <t>村田TC</t>
  </si>
  <si>
    <t>村田TC</t>
  </si>
  <si>
    <t>村田八日市TC</t>
  </si>
  <si>
    <t>村田八日市TC</t>
  </si>
  <si>
    <t>男</t>
  </si>
  <si>
    <t>村田TC</t>
  </si>
  <si>
    <t>村田八日市TC</t>
  </si>
  <si>
    <t>村田八日市TC</t>
  </si>
  <si>
    <t>村田TC</t>
  </si>
  <si>
    <t>村田TC</t>
  </si>
  <si>
    <t>村田TC</t>
  </si>
  <si>
    <t>　彰</t>
  </si>
  <si>
    <t>村田八日市TC</t>
  </si>
  <si>
    <t>男</t>
  </si>
  <si>
    <t>村田八日市TC</t>
  </si>
  <si>
    <t>　大</t>
  </si>
  <si>
    <t>村田TC</t>
  </si>
  <si>
    <t>M47</t>
  </si>
  <si>
    <t>遠崎</t>
  </si>
  <si>
    <t>大樹</t>
  </si>
  <si>
    <t>村田八日市TC</t>
  </si>
  <si>
    <t>男</t>
  </si>
  <si>
    <t>Ｏ01</t>
  </si>
  <si>
    <t>青葉TC</t>
  </si>
  <si>
    <t>青葉メディカルTC</t>
  </si>
  <si>
    <t>治司</t>
  </si>
  <si>
    <t>久和</t>
  </si>
  <si>
    <t>俊彦</t>
  </si>
  <si>
    <t>竜王町</t>
  </si>
  <si>
    <t>Ｏ05</t>
  </si>
  <si>
    <t>國太郎</t>
  </si>
  <si>
    <t>実香</t>
  </si>
  <si>
    <t>切高</t>
  </si>
  <si>
    <t>里美</t>
  </si>
  <si>
    <t>三上</t>
  </si>
  <si>
    <t>　真</t>
  </si>
  <si>
    <t>山川</t>
  </si>
  <si>
    <t>真悟</t>
  </si>
  <si>
    <t>拓弥</t>
  </si>
  <si>
    <t>代表 中野　潤</t>
  </si>
  <si>
    <t>jun_nakano@zeus.eonet.ne.jp</t>
  </si>
  <si>
    <t xml:space="preserve"> </t>
  </si>
  <si>
    <t>P01</t>
  </si>
  <si>
    <t>湖東プラチナTC</t>
  </si>
  <si>
    <t>P02</t>
  </si>
  <si>
    <t>プラチナ</t>
  </si>
  <si>
    <t>プラチナ</t>
  </si>
  <si>
    <t>小柳</t>
  </si>
  <si>
    <t>寛明</t>
  </si>
  <si>
    <t>プラチナ</t>
  </si>
  <si>
    <t>直八</t>
  </si>
  <si>
    <t>プラチナ</t>
  </si>
  <si>
    <t>美由紀</t>
  </si>
  <si>
    <t>小梶</t>
  </si>
  <si>
    <t>優子</t>
  </si>
  <si>
    <t>松田</t>
  </si>
  <si>
    <t>プラチナ</t>
  </si>
  <si>
    <t>晶枝</t>
  </si>
  <si>
    <t>代表　宇尾数行</t>
  </si>
  <si>
    <t>oonamazu01@yahoo.co.jp</t>
  </si>
  <si>
    <t>S01</t>
  </si>
  <si>
    <t>宇尾</t>
  </si>
  <si>
    <t>S03</t>
  </si>
  <si>
    <t>梅田</t>
  </si>
  <si>
    <t>隆</t>
  </si>
  <si>
    <t>サプラ　</t>
  </si>
  <si>
    <t>S04</t>
  </si>
  <si>
    <t>S05</t>
  </si>
  <si>
    <t>S06</t>
  </si>
  <si>
    <t>S07</t>
  </si>
  <si>
    <t>S08</t>
  </si>
  <si>
    <t>S09</t>
  </si>
  <si>
    <t>S10</t>
  </si>
  <si>
    <t xml:space="preserve"> 毅</t>
  </si>
  <si>
    <t>S11</t>
  </si>
  <si>
    <t>S12</t>
  </si>
  <si>
    <t>S13</t>
  </si>
  <si>
    <t>S14</t>
  </si>
  <si>
    <t>S15</t>
  </si>
  <si>
    <t xml:space="preserve"> 翼</t>
  </si>
  <si>
    <t>S16</t>
  </si>
  <si>
    <t>S17</t>
  </si>
  <si>
    <t>S18</t>
  </si>
  <si>
    <t>U01</t>
  </si>
  <si>
    <t>安西　</t>
  </si>
  <si>
    <t>司</t>
  </si>
  <si>
    <t>U02</t>
  </si>
  <si>
    <t>一色</t>
  </si>
  <si>
    <t>田中</t>
  </si>
  <si>
    <t>邦明</t>
  </si>
  <si>
    <t>中原</t>
  </si>
  <si>
    <t>康晶</t>
  </si>
  <si>
    <t>男</t>
  </si>
  <si>
    <t>原田</t>
  </si>
  <si>
    <t>U37</t>
  </si>
  <si>
    <t>竹下</t>
  </si>
  <si>
    <t>U38</t>
  </si>
  <si>
    <t>U39</t>
  </si>
  <si>
    <t>U40</t>
  </si>
  <si>
    <t>U41</t>
  </si>
  <si>
    <t>U42</t>
  </si>
  <si>
    <t>西崎</t>
  </si>
  <si>
    <t>友香</t>
  </si>
  <si>
    <t>U43</t>
  </si>
  <si>
    <t>U44</t>
  </si>
  <si>
    <t>U45</t>
  </si>
  <si>
    <t>U46</t>
  </si>
  <si>
    <t>OK</t>
  </si>
  <si>
    <t>全　東近江市民</t>
  </si>
  <si>
    <t>東近江市　市民率</t>
  </si>
  <si>
    <t>栗東市</t>
  </si>
  <si>
    <t>廣</t>
  </si>
  <si>
    <t>久田</t>
  </si>
  <si>
    <t>Ｏ02</t>
  </si>
  <si>
    <t>Ｏ03</t>
  </si>
  <si>
    <t>Ｏ04</t>
  </si>
  <si>
    <t>Ｏ06</t>
  </si>
  <si>
    <t>Ｏ07</t>
  </si>
  <si>
    <t>Ｏ08</t>
  </si>
  <si>
    <t>Ｏ10</t>
  </si>
  <si>
    <t>忠克</t>
  </si>
  <si>
    <t>OK</t>
  </si>
  <si>
    <t>本池</t>
  </si>
  <si>
    <t>清子</t>
  </si>
  <si>
    <t>川勝</t>
  </si>
  <si>
    <t>豊子</t>
  </si>
  <si>
    <t>F07</t>
  </si>
  <si>
    <t>F08</t>
  </si>
  <si>
    <t>F09</t>
  </si>
  <si>
    <t>F10</t>
  </si>
  <si>
    <t>F11</t>
  </si>
  <si>
    <t>F12</t>
  </si>
  <si>
    <t>F13</t>
  </si>
  <si>
    <t>稙田</t>
  </si>
  <si>
    <t>優也</t>
  </si>
  <si>
    <t>F14</t>
  </si>
  <si>
    <t>F15</t>
  </si>
  <si>
    <t>F16</t>
  </si>
  <si>
    <t>F17</t>
  </si>
  <si>
    <t>F18</t>
  </si>
  <si>
    <t>F19</t>
  </si>
  <si>
    <t>F20</t>
  </si>
  <si>
    <t>F21</t>
  </si>
  <si>
    <t>F22</t>
  </si>
  <si>
    <t>F23</t>
  </si>
  <si>
    <t>F24</t>
  </si>
  <si>
    <t>F25</t>
  </si>
  <si>
    <t>F26</t>
  </si>
  <si>
    <t>F27</t>
  </si>
  <si>
    <t>F28</t>
  </si>
  <si>
    <t>F29</t>
  </si>
  <si>
    <t>F30</t>
  </si>
  <si>
    <t>F31</t>
  </si>
  <si>
    <t>F32</t>
  </si>
  <si>
    <t>光代</t>
  </si>
  <si>
    <t>F33</t>
  </si>
  <si>
    <t>F34</t>
  </si>
  <si>
    <t>F35</t>
  </si>
  <si>
    <t>F36</t>
  </si>
  <si>
    <t>F37</t>
  </si>
  <si>
    <t>家倉</t>
  </si>
  <si>
    <t>F38</t>
  </si>
  <si>
    <t>F39</t>
  </si>
  <si>
    <t>酒居</t>
  </si>
  <si>
    <t>F40</t>
  </si>
  <si>
    <t>東近江グリフィンズ</t>
  </si>
  <si>
    <t>グリフィンズ</t>
  </si>
  <si>
    <t>弘祐</t>
  </si>
  <si>
    <t>グリフィンズ</t>
  </si>
  <si>
    <t>グリフィンズ</t>
  </si>
  <si>
    <t>岡　</t>
  </si>
  <si>
    <t>岡田</t>
  </si>
  <si>
    <t>真樹</t>
  </si>
  <si>
    <t>グリフィンズ</t>
  </si>
  <si>
    <t>将士</t>
  </si>
  <si>
    <t>グリフィンズ</t>
  </si>
  <si>
    <t>蒲生郡</t>
  </si>
  <si>
    <t>富憲</t>
  </si>
  <si>
    <t>鍋内</t>
  </si>
  <si>
    <t>雄樹</t>
  </si>
  <si>
    <t>西原</t>
  </si>
  <si>
    <t>達也</t>
  </si>
  <si>
    <t>京都府</t>
  </si>
  <si>
    <t>　豊</t>
  </si>
  <si>
    <t>有史</t>
  </si>
  <si>
    <t>正和</t>
  </si>
  <si>
    <t>堀場</t>
  </si>
  <si>
    <t>俊宏</t>
  </si>
  <si>
    <t>鈎　</t>
  </si>
  <si>
    <t>優介</t>
  </si>
  <si>
    <t>吉川</t>
  </si>
  <si>
    <t>聖也</t>
  </si>
  <si>
    <t>渡辺</t>
  </si>
  <si>
    <t>裕士</t>
  </si>
  <si>
    <t>出口</t>
  </si>
  <si>
    <t>中村</t>
  </si>
  <si>
    <t>　杉山邦夫</t>
  </si>
  <si>
    <t>ｎｙｋｚ91963＠gaia.eonet.ne.jp</t>
  </si>
  <si>
    <t>村田TC</t>
  </si>
  <si>
    <t>村田TC</t>
  </si>
  <si>
    <t>村田TC</t>
  </si>
  <si>
    <t>村田TC</t>
  </si>
  <si>
    <t>村田TC</t>
  </si>
  <si>
    <t>二ツ井</t>
  </si>
  <si>
    <t>裕也</t>
  </si>
  <si>
    <t>森永</t>
  </si>
  <si>
    <t>洋介</t>
  </si>
  <si>
    <t>村田TC</t>
  </si>
  <si>
    <t>M46</t>
  </si>
  <si>
    <t>庸子</t>
  </si>
  <si>
    <t>代表 池野稔</t>
  </si>
  <si>
    <t>ｒｈ＠ａｏｂａ-ｍｄｈｐ．Ｊｐ</t>
  </si>
  <si>
    <t>小川</t>
  </si>
  <si>
    <t>文雄</t>
  </si>
  <si>
    <t>Ｏ09</t>
  </si>
  <si>
    <t>プラチナ</t>
  </si>
  <si>
    <t>P03</t>
  </si>
  <si>
    <t>P04</t>
  </si>
  <si>
    <t>大林</t>
  </si>
  <si>
    <t>P05</t>
  </si>
  <si>
    <t>P06</t>
  </si>
  <si>
    <t>P07</t>
  </si>
  <si>
    <t>P08</t>
  </si>
  <si>
    <t>P09</t>
  </si>
  <si>
    <t>高田</t>
  </si>
  <si>
    <t>洋治</t>
  </si>
  <si>
    <t>P10</t>
  </si>
  <si>
    <t>P11</t>
  </si>
  <si>
    <t>P12</t>
  </si>
  <si>
    <t>P13</t>
  </si>
  <si>
    <t>P14</t>
  </si>
  <si>
    <t>P15</t>
  </si>
  <si>
    <t>羽田</t>
  </si>
  <si>
    <t>昭夫</t>
  </si>
  <si>
    <t>P16</t>
  </si>
  <si>
    <t>樋山</t>
  </si>
  <si>
    <t>達哉</t>
  </si>
  <si>
    <t>P17</t>
  </si>
  <si>
    <t>P18</t>
  </si>
  <si>
    <t>P19</t>
  </si>
  <si>
    <t>前田</t>
  </si>
  <si>
    <t>征人</t>
  </si>
  <si>
    <t>P20</t>
  </si>
  <si>
    <t>P21</t>
  </si>
  <si>
    <t>P22</t>
  </si>
  <si>
    <t>知司</t>
  </si>
  <si>
    <t>P23</t>
  </si>
  <si>
    <t>飯塚</t>
  </si>
  <si>
    <t>P24</t>
  </si>
  <si>
    <t>P25</t>
  </si>
  <si>
    <t>P26</t>
  </si>
  <si>
    <t>田邉</t>
  </si>
  <si>
    <t>P27</t>
  </si>
  <si>
    <t>P28</t>
  </si>
  <si>
    <t>サプラ　</t>
  </si>
  <si>
    <t>サプライズ</t>
  </si>
  <si>
    <t>宇尾</t>
  </si>
  <si>
    <t>S02</t>
  </si>
  <si>
    <t>サプラ　</t>
  </si>
  <si>
    <t>濱田</t>
  </si>
  <si>
    <t>代表　片岡一寿</t>
  </si>
  <si>
    <t>ptkq67180＠yahoo.co.jp</t>
  </si>
  <si>
    <t>うさぎとかめの集い</t>
  </si>
  <si>
    <t>皓太</t>
  </si>
  <si>
    <t>高瀬</t>
  </si>
  <si>
    <t>眞志</t>
  </si>
  <si>
    <t>駿哉</t>
  </si>
  <si>
    <t>淳</t>
  </si>
  <si>
    <t>あつみ</t>
  </si>
  <si>
    <t>池野</t>
  </si>
  <si>
    <t>稔</t>
  </si>
  <si>
    <t>赤堀</t>
  </si>
  <si>
    <t>聡</t>
  </si>
  <si>
    <t>プラチナ</t>
  </si>
  <si>
    <t>プラチナ</t>
  </si>
  <si>
    <t>澤井</t>
  </si>
  <si>
    <t>恵子</t>
  </si>
  <si>
    <t>杉本</t>
  </si>
  <si>
    <t>佳美</t>
  </si>
  <si>
    <t>東近江市民</t>
  </si>
  <si>
    <t>東近江市民率</t>
  </si>
  <si>
    <t>Jr</t>
  </si>
  <si>
    <t>凜耶</t>
  </si>
  <si>
    <t>U33</t>
  </si>
  <si>
    <t>U34</t>
  </si>
  <si>
    <t>U35</t>
  </si>
  <si>
    <t>桃歌</t>
  </si>
  <si>
    <t>U36</t>
  </si>
  <si>
    <t>村井</t>
  </si>
  <si>
    <t>典子</t>
  </si>
  <si>
    <t>木下</t>
  </si>
  <si>
    <t>多賀町</t>
  </si>
  <si>
    <t>鹿取</t>
  </si>
  <si>
    <t>男</t>
  </si>
  <si>
    <t>M02</t>
  </si>
  <si>
    <t>稲泉　</t>
  </si>
  <si>
    <t>聡</t>
  </si>
  <si>
    <t>近江八幡市</t>
  </si>
  <si>
    <t>草津市</t>
  </si>
  <si>
    <t>犬上郡</t>
  </si>
  <si>
    <t>出雲市</t>
  </si>
  <si>
    <t>土田</t>
  </si>
  <si>
    <t>典人</t>
  </si>
  <si>
    <t>辰巳</t>
  </si>
  <si>
    <t>吾朗</t>
  </si>
  <si>
    <t>米倉</t>
  </si>
  <si>
    <t>政已</t>
  </si>
  <si>
    <t>女</t>
  </si>
  <si>
    <t>甲賀市</t>
  </si>
  <si>
    <t>女</t>
  </si>
  <si>
    <t>岡川</t>
  </si>
  <si>
    <t>恭子</t>
  </si>
  <si>
    <t>富田</t>
  </si>
  <si>
    <t>さおり</t>
  </si>
  <si>
    <t>女</t>
  </si>
  <si>
    <t>愛知郡</t>
  </si>
  <si>
    <t>久</t>
  </si>
  <si>
    <t>樺島</t>
  </si>
  <si>
    <t>進</t>
  </si>
  <si>
    <t>長谷川</t>
  </si>
  <si>
    <t>愛知郡</t>
  </si>
  <si>
    <t>奥内</t>
  </si>
  <si>
    <t>岡原</t>
  </si>
  <si>
    <t>裕一</t>
  </si>
  <si>
    <t>今井</t>
  </si>
  <si>
    <t>川崎</t>
  </si>
  <si>
    <t>悦子</t>
  </si>
  <si>
    <t>矢野</t>
  </si>
  <si>
    <t>彦根市</t>
  </si>
  <si>
    <t>U31</t>
  </si>
  <si>
    <t>U32</t>
  </si>
  <si>
    <t>平野</t>
  </si>
  <si>
    <t>志津子</t>
  </si>
  <si>
    <t>男</t>
  </si>
  <si>
    <t>竜王町</t>
  </si>
  <si>
    <t>草津市</t>
  </si>
  <si>
    <t>京都市</t>
  </si>
  <si>
    <t>近江八幡市</t>
  </si>
  <si>
    <t>湖南市</t>
  </si>
  <si>
    <t>彦根市</t>
  </si>
  <si>
    <t>守山市</t>
  </si>
  <si>
    <t>野洲市</t>
  </si>
  <si>
    <t>東近江市</t>
  </si>
  <si>
    <t xml:space="preserve">片岡  </t>
  </si>
  <si>
    <t>U28</t>
  </si>
  <si>
    <t xml:space="preserve">山田  </t>
  </si>
  <si>
    <t>U29</t>
  </si>
  <si>
    <t>U30</t>
  </si>
  <si>
    <t>吉村</t>
  </si>
  <si>
    <t>成　績</t>
  </si>
  <si>
    <t>順　位</t>
  </si>
  <si>
    <t>・</t>
  </si>
  <si>
    <t>-</t>
  </si>
  <si>
    <t>登録No</t>
  </si>
  <si>
    <t>順位決定方法　①勝数　②直接対決（２チームが同勝ち数の場合）　③取得ゲーム率（取得ゲーム数/全ゲーム数）</t>
  </si>
  <si>
    <t>優勝</t>
  </si>
  <si>
    <t>G20</t>
  </si>
  <si>
    <t>C09</t>
  </si>
  <si>
    <t>K02</t>
  </si>
  <si>
    <t>数行</t>
  </si>
  <si>
    <t>岡本</t>
  </si>
  <si>
    <t>小倉</t>
  </si>
  <si>
    <t>俊郎</t>
  </si>
  <si>
    <t>片岡</t>
  </si>
  <si>
    <t>北野</t>
  </si>
  <si>
    <t>智尋</t>
  </si>
  <si>
    <t>木森</t>
  </si>
  <si>
    <t>厚志</t>
  </si>
  <si>
    <t>正行</t>
  </si>
  <si>
    <t>田中</t>
  </si>
  <si>
    <t>宏樹</t>
  </si>
  <si>
    <t>坪田</t>
  </si>
  <si>
    <t>敏裕</t>
  </si>
  <si>
    <t>中村</t>
  </si>
  <si>
    <t>生岩</t>
  </si>
  <si>
    <t>寛史</t>
  </si>
  <si>
    <t>別宮</t>
  </si>
  <si>
    <t>敏朗</t>
  </si>
  <si>
    <t>松岡</t>
  </si>
  <si>
    <t>俊孝</t>
  </si>
  <si>
    <t>宮本</t>
  </si>
  <si>
    <t>佳明</t>
  </si>
  <si>
    <t>梅田</t>
  </si>
  <si>
    <t>陽子</t>
  </si>
  <si>
    <t>鈴木</t>
  </si>
  <si>
    <t>春美</t>
  </si>
  <si>
    <t>B03</t>
  </si>
  <si>
    <t>B04</t>
  </si>
  <si>
    <t>B05</t>
  </si>
  <si>
    <t>B06</t>
  </si>
  <si>
    <t>B07</t>
  </si>
  <si>
    <t>B08</t>
  </si>
  <si>
    <t>B09</t>
  </si>
  <si>
    <t>B10</t>
  </si>
  <si>
    <t>B11</t>
  </si>
  <si>
    <t>B12</t>
  </si>
  <si>
    <t>B13</t>
  </si>
  <si>
    <t>B14</t>
  </si>
  <si>
    <t>B15</t>
  </si>
  <si>
    <t>村上</t>
  </si>
  <si>
    <t>B16</t>
  </si>
  <si>
    <t>B17</t>
  </si>
  <si>
    <t>山口</t>
  </si>
  <si>
    <t>B18</t>
  </si>
  <si>
    <t>山本</t>
  </si>
  <si>
    <t>B19</t>
  </si>
  <si>
    <t>B20</t>
  </si>
  <si>
    <t>B21</t>
  </si>
  <si>
    <t>B22</t>
  </si>
  <si>
    <t>木村</t>
  </si>
  <si>
    <t>B23</t>
  </si>
  <si>
    <t>直美</t>
  </si>
  <si>
    <t>B24</t>
  </si>
  <si>
    <t>B25</t>
  </si>
  <si>
    <t>B26</t>
  </si>
  <si>
    <t>B27</t>
  </si>
  <si>
    <t>B28</t>
  </si>
  <si>
    <t>B29</t>
  </si>
  <si>
    <t>B30</t>
  </si>
  <si>
    <t>京セラTC</t>
  </si>
  <si>
    <t>C01</t>
  </si>
  <si>
    <t>春己</t>
  </si>
  <si>
    <t>C02</t>
  </si>
  <si>
    <t>竹村</t>
  </si>
  <si>
    <t>仁志</t>
  </si>
  <si>
    <t>C03</t>
  </si>
  <si>
    <t>奥田</t>
  </si>
  <si>
    <t>康博</t>
  </si>
  <si>
    <t>C04</t>
  </si>
  <si>
    <t>C05</t>
  </si>
  <si>
    <t>　真</t>
  </si>
  <si>
    <t>C06</t>
  </si>
  <si>
    <t>上戸</t>
  </si>
  <si>
    <t>幸次</t>
  </si>
  <si>
    <t>C07</t>
  </si>
  <si>
    <t>C08</t>
  </si>
  <si>
    <t>山崎</t>
  </si>
  <si>
    <t>茂智</t>
  </si>
  <si>
    <t>秋山</t>
  </si>
  <si>
    <t>太助</t>
  </si>
  <si>
    <t>C10</t>
  </si>
  <si>
    <t>廣瀬</t>
  </si>
  <si>
    <t>智也</t>
  </si>
  <si>
    <t>C11</t>
  </si>
  <si>
    <t>玉川</t>
  </si>
  <si>
    <t>敬三</t>
  </si>
  <si>
    <t>C12</t>
  </si>
  <si>
    <t>太田</t>
  </si>
  <si>
    <t>圭亮</t>
  </si>
  <si>
    <t>C13</t>
  </si>
  <si>
    <t>園田</t>
  </si>
  <si>
    <t>智明</t>
  </si>
  <si>
    <t>C14</t>
  </si>
  <si>
    <t>憲次</t>
  </si>
  <si>
    <t>C15</t>
  </si>
  <si>
    <t>C16</t>
  </si>
  <si>
    <t>児玉</t>
  </si>
  <si>
    <t>C17</t>
  </si>
  <si>
    <t>　諭</t>
  </si>
  <si>
    <t>C18</t>
  </si>
  <si>
    <t>C19</t>
  </si>
  <si>
    <t>西田</t>
  </si>
  <si>
    <t>裕信</t>
  </si>
  <si>
    <t>C20</t>
  </si>
  <si>
    <t>馬場</t>
  </si>
  <si>
    <t>英年</t>
  </si>
  <si>
    <t>C21</t>
  </si>
  <si>
    <t>C22</t>
  </si>
  <si>
    <t>柴谷</t>
  </si>
  <si>
    <t>義信</t>
  </si>
  <si>
    <t>C23</t>
  </si>
  <si>
    <t>井尻</t>
  </si>
  <si>
    <t>善和</t>
  </si>
  <si>
    <t>C24</t>
  </si>
  <si>
    <t>C25</t>
  </si>
  <si>
    <t>湯本</t>
  </si>
  <si>
    <t>芳明</t>
  </si>
  <si>
    <t>C26</t>
  </si>
  <si>
    <t>C27</t>
  </si>
  <si>
    <t>C28</t>
  </si>
  <si>
    <t>坂元</t>
  </si>
  <si>
    <t>智成</t>
  </si>
  <si>
    <t>C29</t>
  </si>
  <si>
    <t>C30</t>
  </si>
  <si>
    <t>村尾</t>
  </si>
  <si>
    <t>彰了</t>
  </si>
  <si>
    <t>C31</t>
  </si>
  <si>
    <t>順次</t>
  </si>
  <si>
    <t>C32</t>
  </si>
  <si>
    <t>中本</t>
  </si>
  <si>
    <t>隆司</t>
  </si>
  <si>
    <t>C33</t>
  </si>
  <si>
    <t>住谷</t>
  </si>
  <si>
    <t>岳司</t>
  </si>
  <si>
    <t>C34</t>
  </si>
  <si>
    <t>永田</t>
  </si>
  <si>
    <t>寛教</t>
  </si>
  <si>
    <t>C35</t>
  </si>
  <si>
    <t>小山</t>
  </si>
  <si>
    <t>　嶺</t>
  </si>
  <si>
    <t>C36</t>
  </si>
  <si>
    <t>鉄川</t>
  </si>
  <si>
    <t>聡志</t>
  </si>
  <si>
    <t>C37</t>
  </si>
  <si>
    <t>C38</t>
  </si>
  <si>
    <t>牟田</t>
  </si>
  <si>
    <t>真人</t>
  </si>
  <si>
    <t>C39</t>
  </si>
  <si>
    <t>高橋</t>
  </si>
  <si>
    <t>雄祐</t>
  </si>
  <si>
    <t>C40</t>
  </si>
  <si>
    <t>吉本</t>
  </si>
  <si>
    <t>泰二</t>
  </si>
  <si>
    <t>C41</t>
  </si>
  <si>
    <t>名合</t>
  </si>
  <si>
    <t>佑介</t>
  </si>
  <si>
    <t>C42</t>
  </si>
  <si>
    <t>宮道</t>
  </si>
  <si>
    <t>祐介</t>
  </si>
  <si>
    <t>C43</t>
  </si>
  <si>
    <t>曽我</t>
  </si>
  <si>
    <t>卓矢</t>
  </si>
  <si>
    <t>C45</t>
  </si>
  <si>
    <t>C46</t>
  </si>
  <si>
    <t>本間</t>
  </si>
  <si>
    <t>靖教</t>
  </si>
  <si>
    <t>C47</t>
  </si>
  <si>
    <t>C48</t>
  </si>
  <si>
    <t>並河</t>
  </si>
  <si>
    <t>智加</t>
  </si>
  <si>
    <t>坂居</t>
  </si>
  <si>
    <t>優介</t>
  </si>
  <si>
    <t>C50</t>
  </si>
  <si>
    <t>崇博</t>
  </si>
  <si>
    <t>　彰</t>
  </si>
  <si>
    <t>辻井</t>
  </si>
  <si>
    <t>貴大</t>
  </si>
  <si>
    <t>理和</t>
  </si>
  <si>
    <t>寺岡</t>
  </si>
  <si>
    <t>淳平</t>
  </si>
  <si>
    <t>牛尾</t>
  </si>
  <si>
    <t>紳之介</t>
  </si>
  <si>
    <t>　遼</t>
  </si>
  <si>
    <t>貴子</t>
  </si>
  <si>
    <t>西澤</t>
  </si>
  <si>
    <t>速水</t>
  </si>
  <si>
    <t>裕美</t>
  </si>
  <si>
    <t>美弥子</t>
  </si>
  <si>
    <t>石橋</t>
  </si>
  <si>
    <t>和基</t>
  </si>
  <si>
    <t>梅本</t>
  </si>
  <si>
    <t>彬充</t>
  </si>
  <si>
    <t>浦崎</t>
  </si>
  <si>
    <t>康平</t>
  </si>
  <si>
    <t>大樹</t>
  </si>
  <si>
    <t>鍵谷</t>
  </si>
  <si>
    <t>浩太</t>
  </si>
  <si>
    <t>照幸</t>
  </si>
  <si>
    <t>北村　</t>
  </si>
  <si>
    <t>健</t>
  </si>
  <si>
    <t>英樹</t>
  </si>
  <si>
    <t>鶴田</t>
  </si>
  <si>
    <t>大地</t>
  </si>
  <si>
    <t>中澤</t>
  </si>
  <si>
    <t>拓馬</t>
  </si>
  <si>
    <t>羽月　</t>
  </si>
  <si>
    <t>秀</t>
  </si>
  <si>
    <t>林　</t>
  </si>
  <si>
    <t>和生</t>
  </si>
  <si>
    <t>飛鷹</t>
  </si>
  <si>
    <t>強志</t>
  </si>
  <si>
    <t>朋也</t>
  </si>
  <si>
    <t>俊輔</t>
  </si>
  <si>
    <t>有香里</t>
  </si>
  <si>
    <t>三崎</t>
  </si>
  <si>
    <t>真依</t>
  </si>
  <si>
    <t>川上</t>
  </si>
  <si>
    <t>K01</t>
  </si>
  <si>
    <t>Kテニス</t>
  </si>
  <si>
    <t>Ｋテニスカレッジ</t>
  </si>
  <si>
    <t>K03</t>
  </si>
  <si>
    <t>K04</t>
  </si>
  <si>
    <t>K05</t>
  </si>
  <si>
    <t>K06</t>
  </si>
  <si>
    <t>小笠原</t>
  </si>
  <si>
    <t>光雄</t>
  </si>
  <si>
    <t>K07</t>
  </si>
  <si>
    <t>川並</t>
  </si>
  <si>
    <t>和之</t>
  </si>
  <si>
    <t>K08</t>
  </si>
  <si>
    <t>菊居</t>
  </si>
  <si>
    <t>龍之介</t>
  </si>
  <si>
    <t>K09</t>
  </si>
  <si>
    <t>K10</t>
  </si>
  <si>
    <t>K11</t>
  </si>
  <si>
    <t>K12</t>
  </si>
  <si>
    <t>　治</t>
  </si>
  <si>
    <t>K13</t>
  </si>
  <si>
    <t>K14</t>
  </si>
  <si>
    <t>真嘉</t>
  </si>
  <si>
    <t>K15</t>
  </si>
  <si>
    <t>K16</t>
  </si>
  <si>
    <t>永里</t>
  </si>
  <si>
    <t>裕次</t>
  </si>
  <si>
    <t>K17</t>
  </si>
  <si>
    <t>喜彦</t>
  </si>
  <si>
    <t>K18</t>
  </si>
  <si>
    <t>K19</t>
  </si>
  <si>
    <t>宮嶋</t>
  </si>
  <si>
    <t>利行</t>
  </si>
  <si>
    <t>K20</t>
  </si>
  <si>
    <t>K21</t>
  </si>
  <si>
    <t>K22</t>
  </si>
  <si>
    <t>直彦</t>
  </si>
  <si>
    <t>K23</t>
  </si>
  <si>
    <t>真彦</t>
  </si>
  <si>
    <t>K24</t>
  </si>
  <si>
    <t>K25</t>
  </si>
  <si>
    <t>修平</t>
  </si>
  <si>
    <t>K26</t>
  </si>
  <si>
    <t>浅田</t>
  </si>
  <si>
    <t>K27</t>
  </si>
  <si>
    <t>石原</t>
  </si>
  <si>
    <t>はる美</t>
  </si>
  <si>
    <t>K28</t>
  </si>
  <si>
    <t>K29</t>
  </si>
  <si>
    <t>K30</t>
  </si>
  <si>
    <t>容子</t>
  </si>
  <si>
    <t>梶木</t>
  </si>
  <si>
    <t>和子</t>
  </si>
  <si>
    <t>和枝</t>
  </si>
  <si>
    <t>永松</t>
  </si>
  <si>
    <t>福永</t>
  </si>
  <si>
    <t>村田八日市</t>
  </si>
  <si>
    <t>安久</t>
  </si>
  <si>
    <t>智之</t>
  </si>
  <si>
    <t>伊藤</t>
  </si>
  <si>
    <t>弘将</t>
  </si>
  <si>
    <t>M03</t>
  </si>
  <si>
    <t>M04</t>
  </si>
  <si>
    <t>岡川</t>
  </si>
  <si>
    <t>謙二</t>
  </si>
  <si>
    <t>M05</t>
  </si>
  <si>
    <t>岡田</t>
  </si>
  <si>
    <t>貴行</t>
  </si>
  <si>
    <t>M06</t>
  </si>
  <si>
    <t>河野</t>
  </si>
  <si>
    <t>浩一</t>
  </si>
  <si>
    <t>M07</t>
  </si>
  <si>
    <t>M08</t>
  </si>
  <si>
    <t>M09</t>
  </si>
  <si>
    <t>M10</t>
  </si>
  <si>
    <t>雅弘</t>
  </si>
  <si>
    <t>M11</t>
  </si>
  <si>
    <t>M12</t>
  </si>
  <si>
    <t>M13</t>
  </si>
  <si>
    <t>杉山</t>
  </si>
  <si>
    <t>邦夫</t>
  </si>
  <si>
    <t>M14</t>
  </si>
  <si>
    <t>杉本</t>
  </si>
  <si>
    <t>龍平</t>
  </si>
  <si>
    <t>M15</t>
  </si>
  <si>
    <t>西内</t>
  </si>
  <si>
    <t>友也</t>
  </si>
  <si>
    <t>M16</t>
  </si>
  <si>
    <t>川原</t>
  </si>
  <si>
    <t>慎洋</t>
  </si>
  <si>
    <t>M17</t>
  </si>
  <si>
    <t>英二</t>
  </si>
  <si>
    <t>M18</t>
  </si>
  <si>
    <t>泉谷</t>
  </si>
  <si>
    <t>純也</t>
  </si>
  <si>
    <t>M19</t>
  </si>
  <si>
    <t>隆昭</t>
  </si>
  <si>
    <t>M20</t>
  </si>
  <si>
    <t>前田</t>
  </si>
  <si>
    <t>雅人</t>
  </si>
  <si>
    <t>M21</t>
  </si>
  <si>
    <t>大脇</t>
  </si>
  <si>
    <t>和世</t>
  </si>
  <si>
    <t>M22</t>
  </si>
  <si>
    <t>M23</t>
  </si>
  <si>
    <t>M24</t>
  </si>
  <si>
    <t>冨田</t>
  </si>
  <si>
    <t>哲弥</t>
  </si>
  <si>
    <t>M25</t>
  </si>
  <si>
    <t>康訓</t>
  </si>
  <si>
    <t>M26</t>
  </si>
  <si>
    <t>名田</t>
  </si>
  <si>
    <t>一茂</t>
  </si>
  <si>
    <t>M27</t>
  </si>
  <si>
    <t>M28</t>
  </si>
  <si>
    <t>M29</t>
  </si>
  <si>
    <t>M30</t>
  </si>
  <si>
    <t>M31</t>
  </si>
  <si>
    <t>晶子</t>
  </si>
  <si>
    <t>M32</t>
  </si>
  <si>
    <t>M33</t>
  </si>
  <si>
    <t>森田</t>
  </si>
  <si>
    <t>恵美</t>
  </si>
  <si>
    <t>M34</t>
  </si>
  <si>
    <t>M35</t>
  </si>
  <si>
    <t>友紀</t>
  </si>
  <si>
    <t>M36</t>
  </si>
  <si>
    <t>多田</t>
  </si>
  <si>
    <t>麻実</t>
  </si>
  <si>
    <t>純子</t>
  </si>
  <si>
    <t>堀田</t>
  </si>
  <si>
    <t>明子</t>
  </si>
  <si>
    <t>井内</t>
  </si>
  <si>
    <t>一博</t>
  </si>
  <si>
    <t>竹下</t>
  </si>
  <si>
    <t>英伸</t>
  </si>
  <si>
    <t>舘形</t>
  </si>
  <si>
    <t>和典</t>
  </si>
  <si>
    <t>うさかめ</t>
  </si>
  <si>
    <t>U03</t>
  </si>
  <si>
    <t>U04</t>
  </si>
  <si>
    <t>U05</t>
  </si>
  <si>
    <t>U06</t>
  </si>
  <si>
    <t>U07</t>
  </si>
  <si>
    <t>U08</t>
  </si>
  <si>
    <t>U09</t>
  </si>
  <si>
    <t>U10</t>
  </si>
  <si>
    <t>U11</t>
  </si>
  <si>
    <t>U12</t>
  </si>
  <si>
    <t>U13</t>
  </si>
  <si>
    <t>U14</t>
  </si>
  <si>
    <t>U15</t>
  </si>
  <si>
    <t>U16</t>
  </si>
  <si>
    <t>U17</t>
  </si>
  <si>
    <t>U18</t>
  </si>
  <si>
    <t>U19</t>
  </si>
  <si>
    <t>淳子</t>
  </si>
  <si>
    <t>U20</t>
  </si>
  <si>
    <t>U21</t>
  </si>
  <si>
    <t>U22</t>
  </si>
  <si>
    <t>U23</t>
  </si>
  <si>
    <t>U24</t>
  </si>
  <si>
    <t>U25</t>
  </si>
  <si>
    <t>U26</t>
  </si>
  <si>
    <t>U27</t>
  </si>
  <si>
    <t>登録メンバー</t>
  </si>
  <si>
    <t>男</t>
  </si>
  <si>
    <t>女</t>
  </si>
  <si>
    <t>京セラ</t>
  </si>
  <si>
    <t>谷口</t>
  </si>
  <si>
    <t>中野</t>
  </si>
  <si>
    <t>哲也</t>
  </si>
  <si>
    <t>藤本</t>
  </si>
  <si>
    <t>昌彦</t>
  </si>
  <si>
    <t>安田</t>
  </si>
  <si>
    <t>和彦</t>
  </si>
  <si>
    <t>アイ子</t>
  </si>
  <si>
    <t>大橋</t>
  </si>
  <si>
    <t>富子</t>
  </si>
  <si>
    <t>堀部</t>
  </si>
  <si>
    <t>品子</t>
  </si>
  <si>
    <t>喜久子</t>
  </si>
  <si>
    <t>森谷</t>
  </si>
  <si>
    <t>洋子</t>
  </si>
  <si>
    <t>吉田</t>
  </si>
  <si>
    <t>池上</t>
  </si>
  <si>
    <t>浩幸</t>
  </si>
  <si>
    <t>石井</t>
  </si>
  <si>
    <t>正俊</t>
  </si>
  <si>
    <t>片岡</t>
  </si>
  <si>
    <t>一寿</t>
  </si>
  <si>
    <t>大</t>
  </si>
  <si>
    <t>亀井</t>
  </si>
  <si>
    <t>雅嗣</t>
  </si>
  <si>
    <t>竹田</t>
  </si>
  <si>
    <t>圭佑</t>
  </si>
  <si>
    <t>豊</t>
  </si>
  <si>
    <t>峠岡</t>
  </si>
  <si>
    <t>幸良</t>
  </si>
  <si>
    <t>山田</t>
  </si>
  <si>
    <t>智史</t>
  </si>
  <si>
    <t>山本</t>
  </si>
  <si>
    <t>昌紀</t>
  </si>
  <si>
    <t>浩之</t>
  </si>
  <si>
    <t>古株</t>
  </si>
  <si>
    <t>田中</t>
  </si>
  <si>
    <t>有紀</t>
  </si>
  <si>
    <t>苗村</t>
  </si>
  <si>
    <t>直子</t>
  </si>
  <si>
    <t>中村</t>
  </si>
  <si>
    <t>晃代</t>
  </si>
  <si>
    <t>行本</t>
  </si>
  <si>
    <t>晃子</t>
  </si>
  <si>
    <t>剛</t>
  </si>
  <si>
    <t>男</t>
  </si>
  <si>
    <t>池端</t>
  </si>
  <si>
    <t>誠治</t>
  </si>
  <si>
    <t>ぼんズ</t>
  </si>
  <si>
    <t>押谷</t>
  </si>
  <si>
    <t>繁樹</t>
  </si>
  <si>
    <t>ぼんズ</t>
  </si>
  <si>
    <t>太郎</t>
  </si>
  <si>
    <t>友宏</t>
  </si>
  <si>
    <t>義規</t>
  </si>
  <si>
    <t>成宮</t>
  </si>
  <si>
    <t>康弘</t>
  </si>
  <si>
    <t>西川</t>
  </si>
  <si>
    <t>西村</t>
  </si>
  <si>
    <t>橋本</t>
  </si>
  <si>
    <t>古市</t>
  </si>
  <si>
    <t>村上</t>
  </si>
  <si>
    <t>八木</t>
  </si>
  <si>
    <t>篤司</t>
  </si>
  <si>
    <t>正雄</t>
  </si>
  <si>
    <t>伊吹</t>
  </si>
  <si>
    <t>邦子</t>
  </si>
  <si>
    <t>木村</t>
  </si>
  <si>
    <t>美香</t>
  </si>
  <si>
    <t>ぼんズ</t>
  </si>
  <si>
    <t>近藤</t>
  </si>
  <si>
    <t>直美</t>
  </si>
  <si>
    <t>佐竹</t>
  </si>
  <si>
    <t>昌子</t>
  </si>
  <si>
    <t>千春</t>
  </si>
  <si>
    <t>廣部</t>
  </si>
  <si>
    <t>藤田</t>
  </si>
  <si>
    <t>博美</t>
  </si>
  <si>
    <t>藤原</t>
  </si>
  <si>
    <t>泰子</t>
  </si>
  <si>
    <t>軽部</t>
  </si>
  <si>
    <t>純一</t>
  </si>
  <si>
    <t xml:space="preserve">小路  </t>
  </si>
  <si>
    <t>貴</t>
  </si>
  <si>
    <t>清水</t>
  </si>
  <si>
    <t>田村</t>
  </si>
  <si>
    <t>浩</t>
  </si>
  <si>
    <t>森本</t>
  </si>
  <si>
    <t>進太郎</t>
  </si>
  <si>
    <t>岩崎</t>
  </si>
  <si>
    <t>美代子</t>
  </si>
  <si>
    <t>筒井</t>
  </si>
  <si>
    <t>布藤</t>
  </si>
  <si>
    <t>江実子</t>
  </si>
  <si>
    <t>平岩</t>
  </si>
  <si>
    <t>とも江</t>
  </si>
  <si>
    <t>松井</t>
  </si>
  <si>
    <t>美和子</t>
  </si>
  <si>
    <t>和代</t>
  </si>
  <si>
    <t>幸子</t>
  </si>
  <si>
    <t>由美子</t>
  </si>
  <si>
    <t>美弥子</t>
  </si>
  <si>
    <t>吉岡</t>
  </si>
  <si>
    <t>京子</t>
  </si>
  <si>
    <t>福島</t>
  </si>
  <si>
    <t>麻公</t>
  </si>
  <si>
    <t>浜田</t>
  </si>
  <si>
    <t>中川</t>
  </si>
  <si>
    <t>男</t>
  </si>
  <si>
    <t>越智</t>
  </si>
  <si>
    <t>友希</t>
  </si>
  <si>
    <t>男</t>
  </si>
  <si>
    <t>仁史</t>
  </si>
  <si>
    <t>佐藤</t>
  </si>
  <si>
    <t>直也</t>
  </si>
  <si>
    <t>玉井</t>
  </si>
  <si>
    <t>良枝</t>
  </si>
  <si>
    <t>吹田</t>
  </si>
  <si>
    <t>福永</t>
  </si>
  <si>
    <t>坂口</t>
  </si>
  <si>
    <t>中田</t>
  </si>
  <si>
    <t>植垣</t>
  </si>
  <si>
    <t>貴美子</t>
  </si>
  <si>
    <t>佐野</t>
  </si>
  <si>
    <t>米原市</t>
  </si>
  <si>
    <t>長浜市</t>
  </si>
  <si>
    <t>近江八幡市</t>
  </si>
  <si>
    <t>大津市</t>
  </si>
  <si>
    <t>川端</t>
  </si>
  <si>
    <t>文子</t>
  </si>
  <si>
    <t>裕紀</t>
  </si>
  <si>
    <t>石田</t>
  </si>
  <si>
    <t>恵二</t>
  </si>
  <si>
    <t>浅田</t>
  </si>
  <si>
    <t>亜祐子</t>
  </si>
  <si>
    <t>女</t>
  </si>
  <si>
    <t>潤</t>
  </si>
  <si>
    <t>大島</t>
  </si>
  <si>
    <t>巧也</t>
  </si>
  <si>
    <t>土肥</t>
  </si>
  <si>
    <t>将博</t>
  </si>
  <si>
    <t>鈴木</t>
  </si>
  <si>
    <t>英夫</t>
  </si>
  <si>
    <t>長谷出</t>
  </si>
  <si>
    <t xml:space="preserve">山崎 </t>
  </si>
  <si>
    <t>伸一</t>
  </si>
  <si>
    <t>善弘</t>
  </si>
  <si>
    <t>三代</t>
  </si>
  <si>
    <t>康成</t>
  </si>
  <si>
    <t>水本</t>
  </si>
  <si>
    <t>淳史</t>
  </si>
  <si>
    <t>順子</t>
  </si>
  <si>
    <t>節恵</t>
  </si>
  <si>
    <t>俊子</t>
  </si>
  <si>
    <t>梨絵</t>
  </si>
  <si>
    <t>祐子</t>
  </si>
  <si>
    <t>由紀子</t>
  </si>
  <si>
    <t>藤川</t>
  </si>
  <si>
    <t>和美</t>
  </si>
  <si>
    <t>高島市</t>
  </si>
  <si>
    <t>東近江市</t>
  </si>
  <si>
    <t>男</t>
  </si>
  <si>
    <t>甲賀市</t>
  </si>
  <si>
    <t>野洲市</t>
  </si>
  <si>
    <t>栗東市</t>
  </si>
  <si>
    <t>東近江市</t>
  </si>
  <si>
    <t>田端</t>
  </si>
  <si>
    <t>守山市</t>
  </si>
  <si>
    <t>日野市</t>
  </si>
  <si>
    <t>栗東市</t>
  </si>
  <si>
    <t>宇治市</t>
  </si>
  <si>
    <t>高島市</t>
  </si>
  <si>
    <t>俊二</t>
  </si>
  <si>
    <t>奥村</t>
  </si>
  <si>
    <t>隆広</t>
  </si>
  <si>
    <t>井上</t>
  </si>
  <si>
    <t>聖哉</t>
  </si>
  <si>
    <t>河内</t>
  </si>
  <si>
    <t>滋人</t>
  </si>
  <si>
    <t>遠藤</t>
  </si>
  <si>
    <t>深尾</t>
  </si>
  <si>
    <t>純子</t>
  </si>
  <si>
    <t>真依</t>
  </si>
  <si>
    <t>東近江市民</t>
  </si>
  <si>
    <t>東近江市民率</t>
  </si>
  <si>
    <t>東近江市</t>
  </si>
  <si>
    <t>M37</t>
  </si>
  <si>
    <t>後藤</t>
  </si>
  <si>
    <t>圭介</t>
  </si>
  <si>
    <t>M38</t>
  </si>
  <si>
    <t>晃平</t>
  </si>
  <si>
    <t>M39</t>
  </si>
  <si>
    <t>原田</t>
  </si>
  <si>
    <t>真稔</t>
  </si>
  <si>
    <t>M40</t>
  </si>
  <si>
    <t>池内</t>
  </si>
  <si>
    <t>伸介</t>
  </si>
  <si>
    <t>M41</t>
  </si>
  <si>
    <t>彰</t>
  </si>
  <si>
    <t>M42</t>
  </si>
  <si>
    <t>佐用</t>
  </si>
  <si>
    <t>康啓</t>
  </si>
  <si>
    <t>M43</t>
  </si>
  <si>
    <t>岩田</t>
  </si>
  <si>
    <t>光央</t>
  </si>
  <si>
    <t>M44</t>
  </si>
  <si>
    <t>月森</t>
  </si>
  <si>
    <t>M45</t>
  </si>
  <si>
    <t>三神</t>
  </si>
  <si>
    <t>秀嗣</t>
  </si>
  <si>
    <t>一般</t>
  </si>
  <si>
    <t>藤井</t>
  </si>
  <si>
    <t>p36</t>
  </si>
  <si>
    <t>決勝トーナメント</t>
  </si>
  <si>
    <t>３位決定戦</t>
  </si>
  <si>
    <t>菜々</t>
  </si>
  <si>
    <t>植田</t>
  </si>
  <si>
    <t>早耶</t>
  </si>
  <si>
    <t>井ノ口</t>
  </si>
  <si>
    <t>幹也</t>
  </si>
  <si>
    <t>慎也</t>
  </si>
  <si>
    <t>神山</t>
  </si>
  <si>
    <t>松村</t>
  </si>
  <si>
    <t>北川</t>
  </si>
  <si>
    <t>代表　八木篤司</t>
  </si>
  <si>
    <t>me-me-yagirock@siren.ocn.ne.jp</t>
  </si>
  <si>
    <t>東近江市民</t>
  </si>
  <si>
    <t>東近江市民率</t>
  </si>
  <si>
    <t>米原市</t>
  </si>
  <si>
    <t>平塚</t>
  </si>
  <si>
    <t>女</t>
  </si>
  <si>
    <t>西　</t>
  </si>
  <si>
    <t>代表　吉岡　京子</t>
  </si>
  <si>
    <t>佑人</t>
  </si>
  <si>
    <t>フレンズ</t>
  </si>
  <si>
    <t>Jr</t>
  </si>
  <si>
    <t>F02</t>
  </si>
  <si>
    <t>フレンズ</t>
  </si>
  <si>
    <t>F03</t>
  </si>
  <si>
    <t>宮岡</t>
  </si>
  <si>
    <t>俊勝</t>
  </si>
  <si>
    <t>F04</t>
  </si>
  <si>
    <t>F05</t>
  </si>
  <si>
    <t>栄治</t>
  </si>
  <si>
    <t>F06</t>
  </si>
  <si>
    <t>油利</t>
  </si>
  <si>
    <t>フレンズ</t>
  </si>
  <si>
    <t>Jr</t>
  </si>
  <si>
    <t>グリフィンズ</t>
  </si>
  <si>
    <t>フレンズ</t>
  </si>
  <si>
    <t>代表　川並和之</t>
  </si>
  <si>
    <t>kawanami0930@yahoo.co.jp</t>
  </si>
  <si>
    <t>Ｋテニスカレッジ</t>
  </si>
  <si>
    <t>Jr</t>
  </si>
  <si>
    <t>近江八幡市</t>
  </si>
  <si>
    <t>犬上郡</t>
  </si>
  <si>
    <t>彦根市</t>
  </si>
  <si>
    <t>日野町</t>
  </si>
  <si>
    <t>三重県</t>
  </si>
  <si>
    <t>浩之</t>
  </si>
  <si>
    <t>愛荘町</t>
  </si>
  <si>
    <t>山口</t>
  </si>
  <si>
    <t>美由希</t>
  </si>
  <si>
    <t>村田</t>
  </si>
  <si>
    <t>上村</t>
  </si>
  <si>
    <t>悠大</t>
  </si>
  <si>
    <t>中西</t>
  </si>
  <si>
    <t>勇夫</t>
  </si>
  <si>
    <t>大島</t>
  </si>
  <si>
    <t>浩範</t>
  </si>
  <si>
    <t>京都市</t>
  </si>
  <si>
    <t>男</t>
  </si>
  <si>
    <t>男</t>
  </si>
  <si>
    <t>女</t>
  </si>
  <si>
    <t>女</t>
  </si>
  <si>
    <t>辻</t>
  </si>
  <si>
    <t>佳子</t>
  </si>
  <si>
    <t>寺岡</t>
  </si>
  <si>
    <t>将義</t>
  </si>
  <si>
    <t>磯崎</t>
  </si>
  <si>
    <t>太一</t>
  </si>
  <si>
    <t>雅幸</t>
  </si>
  <si>
    <t>ぼんズ</t>
  </si>
  <si>
    <t>大瀧</t>
  </si>
  <si>
    <t>育美</t>
  </si>
  <si>
    <t>大瀧育美</t>
  </si>
  <si>
    <t>明香</t>
  </si>
  <si>
    <t>松村明香</t>
  </si>
  <si>
    <t>フレンズ</t>
  </si>
  <si>
    <t>略称</t>
  </si>
  <si>
    <t>正式名称</t>
  </si>
  <si>
    <t>B01</t>
  </si>
  <si>
    <t>B02</t>
  </si>
  <si>
    <t>荻野</t>
  </si>
  <si>
    <t>義之</t>
  </si>
  <si>
    <t>ぼんズ</t>
  </si>
  <si>
    <t>金谷</t>
  </si>
  <si>
    <t>望</t>
  </si>
  <si>
    <t>昌一</t>
  </si>
  <si>
    <t>好真</t>
  </si>
  <si>
    <t>Ｊｒ</t>
  </si>
  <si>
    <t>卓志</t>
  </si>
  <si>
    <t>寛司</t>
  </si>
  <si>
    <t>知孝</t>
  </si>
  <si>
    <t>山崎</t>
  </si>
  <si>
    <t>都</t>
  </si>
  <si>
    <t>加津子</t>
  </si>
  <si>
    <t>珠世</t>
  </si>
  <si>
    <t>真理</t>
  </si>
  <si>
    <t>森</t>
  </si>
  <si>
    <t>薫吏</t>
  </si>
  <si>
    <t>日髙</t>
  </si>
  <si>
    <t>眞規子</t>
  </si>
  <si>
    <t>東近江市民</t>
  </si>
  <si>
    <t>東近江市民率</t>
  </si>
  <si>
    <t>京セラTC</t>
  </si>
  <si>
    <t>荒浪</t>
  </si>
  <si>
    <t>京セラTC</t>
  </si>
  <si>
    <t>橘　</t>
  </si>
  <si>
    <t>北村</t>
  </si>
  <si>
    <t>直史</t>
  </si>
  <si>
    <t>久保田</t>
  </si>
  <si>
    <t>泰成</t>
  </si>
  <si>
    <t>石川</t>
  </si>
  <si>
    <t>和洋</t>
  </si>
  <si>
    <t>蒲生郡</t>
  </si>
  <si>
    <t>精一</t>
  </si>
  <si>
    <t>光岡</t>
  </si>
  <si>
    <t>翼</t>
  </si>
  <si>
    <t>孝行</t>
  </si>
  <si>
    <t>C44</t>
  </si>
  <si>
    <t>赤木</t>
  </si>
  <si>
    <t>拓</t>
  </si>
  <si>
    <t>C49</t>
  </si>
  <si>
    <t>C51</t>
  </si>
  <si>
    <t>松島</t>
  </si>
  <si>
    <t>京セラ</t>
  </si>
  <si>
    <t>C52</t>
  </si>
  <si>
    <t>福井市</t>
  </si>
  <si>
    <t>C53</t>
  </si>
  <si>
    <t>大鳥</t>
  </si>
  <si>
    <t>有希子</t>
  </si>
  <si>
    <t>京セラ</t>
  </si>
  <si>
    <t>女</t>
  </si>
  <si>
    <t>C54</t>
  </si>
  <si>
    <t>霧島市</t>
  </si>
  <si>
    <t>vwkt57422@nike.eonet.ne.jp</t>
  </si>
  <si>
    <t>東近江市民</t>
  </si>
  <si>
    <t>東近江市民率</t>
  </si>
  <si>
    <t>F01</t>
  </si>
  <si>
    <t>F01</t>
  </si>
  <si>
    <t>フレンズ</t>
  </si>
  <si>
    <t xml:space="preserve"> 享</t>
  </si>
  <si>
    <t>京都市</t>
  </si>
  <si>
    <t xml:space="preserve"> 浩</t>
  </si>
  <si>
    <t>細見</t>
  </si>
  <si>
    <t>征生</t>
  </si>
  <si>
    <t>男</t>
  </si>
  <si>
    <t>上田</t>
  </si>
  <si>
    <t xml:space="preserve"> 哲</t>
  </si>
  <si>
    <t>用田</t>
  </si>
  <si>
    <t>政晴</t>
  </si>
  <si>
    <t>きよみ</t>
  </si>
  <si>
    <t>陽子</t>
  </si>
  <si>
    <t>ひとみ</t>
  </si>
  <si>
    <t>鍵弥</t>
  </si>
  <si>
    <t>初美</t>
  </si>
  <si>
    <t>鍵弥初美</t>
  </si>
  <si>
    <t>中島</t>
  </si>
  <si>
    <t>宏美</t>
  </si>
  <si>
    <t>愛荘町</t>
  </si>
  <si>
    <t>代表 北村 健</t>
  </si>
  <si>
    <t>at2002take@yahoo.co.jp</t>
  </si>
  <si>
    <t>東近江グリフィンズ</t>
  </si>
  <si>
    <t>東近江グリフィンズ</t>
  </si>
  <si>
    <t>東近江グリフィンズ</t>
  </si>
  <si>
    <t>東近江グリフィンズ</t>
  </si>
  <si>
    <t>東近江グリフィンズ</t>
  </si>
  <si>
    <t>男</t>
  </si>
  <si>
    <t>グリフィンズ</t>
  </si>
  <si>
    <t>東近江グリフィンズ</t>
  </si>
  <si>
    <t>小島</t>
  </si>
  <si>
    <t>一将</t>
  </si>
  <si>
    <t>辻本</t>
  </si>
  <si>
    <t>遠池</t>
  </si>
  <si>
    <t>建介</t>
  </si>
  <si>
    <t>グリフィンズ</t>
  </si>
  <si>
    <t>p25</t>
  </si>
  <si>
    <t>G01</t>
  </si>
  <si>
    <t>G02</t>
  </si>
  <si>
    <t>G03</t>
  </si>
  <si>
    <t>G04</t>
  </si>
  <si>
    <t>G05</t>
  </si>
  <si>
    <t>G06</t>
  </si>
  <si>
    <t>G07</t>
  </si>
  <si>
    <t>G08</t>
  </si>
  <si>
    <t>G09</t>
  </si>
  <si>
    <t>G10</t>
  </si>
  <si>
    <t>G11</t>
  </si>
  <si>
    <t>G12</t>
  </si>
  <si>
    <t>G13</t>
  </si>
  <si>
    <t>G14</t>
  </si>
  <si>
    <t>G15</t>
  </si>
  <si>
    <t>G16</t>
  </si>
  <si>
    <t>G17</t>
  </si>
  <si>
    <t>G18</t>
  </si>
  <si>
    <t>G19</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</si>
  <si>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</si>
  <si>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</si>
  <si>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</si>
  <si>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</si>
  <si>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</si>
  <si>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</si>
  <si>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</si>
  <si>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</si>
  <si>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</si>
  <si>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</si>
  <si>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</si>
  <si>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</si>
  <si>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</si>
  <si>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</si>
  <si>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</si>
  <si>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</si>
  <si>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</si>
  <si>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</si>
  <si>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</si>
  <si>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</si>
  <si>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</si>
  <si>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</si>
  <si>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</si>
  <si>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</si>
  <si>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</si>
  <si>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</si>
  <si>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</si>
  <si>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</si>
  <si>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</si>
  <si>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</si>
  <si>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男子Ｂ級</t>
  </si>
  <si>
    <t>g37</t>
  </si>
  <si>
    <t>④</t>
  </si>
  <si>
    <t>古池</t>
  </si>
  <si>
    <t>f35</t>
  </si>
  <si>
    <t>f34</t>
  </si>
  <si>
    <t>f40</t>
  </si>
  <si>
    <t>f33</t>
  </si>
  <si>
    <t>u42</t>
  </si>
  <si>
    <t>f25</t>
  </si>
  <si>
    <t>f37</t>
  </si>
  <si>
    <t>b19</t>
  </si>
  <si>
    <t>b24</t>
  </si>
  <si>
    <t>b30</t>
  </si>
  <si>
    <t>b28</t>
  </si>
  <si>
    <t>u38</t>
  </si>
  <si>
    <t>u39</t>
  </si>
  <si>
    <t>u37</t>
  </si>
  <si>
    <t>登録No</t>
  </si>
  <si>
    <t>p27</t>
  </si>
  <si>
    <t>g46</t>
  </si>
  <si>
    <t>g49</t>
  </si>
  <si>
    <t>k28</t>
  </si>
  <si>
    <t>p28</t>
  </si>
  <si>
    <t>諫早</t>
  </si>
  <si>
    <t>ウィンターダブルス　歴代入賞者</t>
  </si>
  <si>
    <t>2014年　第9回</t>
  </si>
  <si>
    <t>男子優勝</t>
  </si>
  <si>
    <t>北村　健・岡田真樹</t>
  </si>
  <si>
    <t>準優勝</t>
  </si>
  <si>
    <t>山口直彦・山口真彦</t>
  </si>
  <si>
    <t>石橋和基・藤田　彰</t>
  </si>
  <si>
    <t>グリフィンズ</t>
  </si>
  <si>
    <t>Kテニスカレッジ</t>
  </si>
  <si>
    <t>グリフィンズ・村田TC</t>
  </si>
  <si>
    <t>女子優勝</t>
  </si>
  <si>
    <t>田中和枝・石原はる美</t>
  </si>
  <si>
    <t>三代梨絵・土肥祐子</t>
  </si>
  <si>
    <t>日高眞紀子・佐竹昌子</t>
  </si>
  <si>
    <t>フレンズ</t>
  </si>
  <si>
    <t>ぼんズ</t>
  </si>
  <si>
    <t>2013年　第8回</t>
  </si>
  <si>
    <t>三代康成・稲場啓太</t>
  </si>
  <si>
    <t>山口真彦・北村健</t>
  </si>
  <si>
    <t>３位</t>
  </si>
  <si>
    <t>山口直彦・梅本彬充</t>
  </si>
  <si>
    <t>フレンズ・グリフィンズ</t>
  </si>
  <si>
    <t>Ｋテニス・グリフィンズ</t>
  </si>
  <si>
    <t>永松貴子・藤原泰子</t>
  </si>
  <si>
    <t>ドラゴンワン</t>
  </si>
  <si>
    <t>Kテニスカレッジ</t>
  </si>
  <si>
    <t>Kテニス・ぼんズ</t>
  </si>
  <si>
    <t>2012年　第7回</t>
  </si>
  <si>
    <t>山口真彦・北村健</t>
  </si>
  <si>
    <t>川並和之・上原悠希</t>
  </si>
  <si>
    <t>坪田英樹・飛鷹強志</t>
  </si>
  <si>
    <t>K・グリフィン</t>
  </si>
  <si>
    <t>Kテニスカレッジ</t>
  </si>
  <si>
    <t>グリフィンズ</t>
  </si>
  <si>
    <t>浅田亜祐子・今井順子</t>
  </si>
  <si>
    <t>ドラゴンワン</t>
  </si>
  <si>
    <t>Kテニスカレッジ</t>
  </si>
  <si>
    <t>Kテニス・D-1</t>
  </si>
  <si>
    <t>2011年　第6回</t>
  </si>
  <si>
    <t>山口直彦・山口真彦</t>
  </si>
  <si>
    <t>坪田真嘉・永里裕次</t>
  </si>
  <si>
    <t>Kテニスカレッジ</t>
  </si>
  <si>
    <t>藤原・佐竹</t>
  </si>
  <si>
    <t>2010年　第5回</t>
  </si>
  <si>
    <t>橋本一紀・小菅真一</t>
  </si>
  <si>
    <t>山口直彦・佐藤</t>
  </si>
  <si>
    <t>稲泉聡・川上英二</t>
  </si>
  <si>
    <t>Kテニス・一般</t>
  </si>
  <si>
    <t>村田八日市</t>
  </si>
  <si>
    <t>田中和枝・永松貴子</t>
  </si>
  <si>
    <t>浅野・田端</t>
  </si>
  <si>
    <t>Kテニス</t>
  </si>
  <si>
    <t>2009年　第4回</t>
  </si>
  <si>
    <t>勝部・藤田</t>
  </si>
  <si>
    <t>川上・西内</t>
  </si>
  <si>
    <t>村田野洲</t>
  </si>
  <si>
    <t>ぼんズ</t>
  </si>
  <si>
    <t>村田八日市</t>
  </si>
  <si>
    <t>日高・永松</t>
  </si>
  <si>
    <t>伊吹・杉本</t>
  </si>
  <si>
    <t>一般</t>
  </si>
  <si>
    <t>フレンズ</t>
  </si>
  <si>
    <t>ぼんズ</t>
  </si>
  <si>
    <t>2008年　第3回</t>
  </si>
  <si>
    <t>川並和之・坪田真嘉</t>
  </si>
  <si>
    <t>2007年　第2回</t>
  </si>
  <si>
    <t>井ノ口・井ノ口</t>
  </si>
  <si>
    <t>中山・三代</t>
  </si>
  <si>
    <t>Kテニスカレッジ</t>
  </si>
  <si>
    <t>一般</t>
  </si>
  <si>
    <t>一般・Pin</t>
  </si>
  <si>
    <t>2006年　第1回</t>
  </si>
  <si>
    <t>川並・高瀬</t>
  </si>
  <si>
    <t>Kテニス・Pin</t>
  </si>
  <si>
    <r>
      <t>女子Ａ級　ひばり公園ドームＡ・Ｂ　</t>
    </r>
    <r>
      <rPr>
        <b/>
        <sz val="20"/>
        <color indexed="10"/>
        <rFont val="ＭＳ Ｐゴシック"/>
        <family val="3"/>
      </rPr>
      <t>８：４５</t>
    </r>
    <r>
      <rPr>
        <b/>
        <sz val="20"/>
        <color indexed="8"/>
        <rFont val="ＭＳ Ｐゴシック"/>
        <family val="3"/>
      </rPr>
      <t>までに本部に出席を届ける</t>
    </r>
  </si>
  <si>
    <t>リーグ１ ドームＡ</t>
  </si>
  <si>
    <t>ボンズ</t>
  </si>
  <si>
    <t>第１０回東近江市ウィンターダブルス　ショートセットマッチ（４－４タイブレーク）ノーアド方式</t>
  </si>
  <si>
    <t>④</t>
  </si>
  <si>
    <t>リーグ２　ドームＢ</t>
  </si>
  <si>
    <t>④</t>
  </si>
  <si>
    <t>⑤</t>
  </si>
  <si>
    <t>b20</t>
  </si>
  <si>
    <t>f32</t>
  </si>
  <si>
    <t>・近藤</t>
  </si>
  <si>
    <t>・筒井</t>
  </si>
  <si>
    <t>日高</t>
  </si>
  <si>
    <t>・佐竹</t>
  </si>
  <si>
    <t>1セットマッチ（6-6タイブレーク）</t>
  </si>
  <si>
    <t>b21</t>
  </si>
  <si>
    <t>18/18+7</t>
  </si>
  <si>
    <t>=</t>
  </si>
  <si>
    <t>・鍵弥</t>
  </si>
  <si>
    <t>=</t>
  </si>
  <si>
    <t>17/17+8</t>
  </si>
  <si>
    <t>18/18+10</t>
  </si>
  <si>
    <t>7/7+17</t>
  </si>
  <si>
    <t>12/12+18</t>
  </si>
  <si>
    <t>9/9+20</t>
  </si>
  <si>
    <t>6-3</t>
  </si>
  <si>
    <t>木村・筒井</t>
  </si>
  <si>
    <t>6-4</t>
  </si>
  <si>
    <t>６－１</t>
  </si>
  <si>
    <t>日高・佐竹</t>
  </si>
  <si>
    <t>３－６</t>
  </si>
  <si>
    <t>入賞の　4ペア</t>
  </si>
  <si>
    <t>女子Ａ級　優勝　近藤・藤原（ぼんズ）　　　　　　　　　　　準優勝　三代・鍵弥（フレンズ）</t>
  </si>
  <si>
    <t>女子Ａ級　3位　木村・筒井（ぼんズ）　　　　　　　　　　　　　4位　日高・佐竹（ぼんズ）</t>
  </si>
  <si>
    <t>今日の外コートは　こんな状態でした</t>
  </si>
  <si>
    <t>2015年　第10回</t>
  </si>
  <si>
    <t>近藤直美・藤原泰子</t>
  </si>
  <si>
    <t>ぼんズ</t>
  </si>
  <si>
    <t>木村美香・佐竹昌子</t>
  </si>
  <si>
    <t>三代梨絵・鍵弥初美</t>
  </si>
  <si>
    <t>g20</t>
  </si>
  <si>
    <t>g07</t>
  </si>
  <si>
    <t>⑧</t>
  </si>
  <si>
    <t>積雪のため２月8日（日）すこやかの杜8：45に変更しました</t>
  </si>
  <si>
    <r>
      <t>第１０回東近江市ウィンターダブルス　1セットマッチ</t>
    </r>
    <r>
      <rPr>
        <b/>
        <sz val="18"/>
        <color indexed="10"/>
        <rFont val="ＭＳ Ｐゴシック"/>
        <family val="3"/>
      </rPr>
      <t>（6-6タイブレーク）</t>
    </r>
    <r>
      <rPr>
        <b/>
        <sz val="18"/>
        <color indexed="8"/>
        <rFont val="ＭＳ Ｐゴシック"/>
        <family val="3"/>
      </rPr>
      <t>ノーアド方式</t>
    </r>
  </si>
  <si>
    <t>k08</t>
  </si>
  <si>
    <t>山口</t>
  </si>
  <si>
    <t>リーグ1</t>
  </si>
  <si>
    <t>リーグ2</t>
  </si>
  <si>
    <t>順位決定方法　①勝数　②直接対決　③取得ゲーム率（取得ゲーム数/全ゲーム数）</t>
  </si>
  <si>
    <t>決勝トーナメント</t>
  </si>
  <si>
    <t>３位決定戦</t>
  </si>
  <si>
    <t>3位</t>
  </si>
  <si>
    <t>ここに</t>
  </si>
  <si>
    <t>g29</t>
  </si>
  <si>
    <t>m12</t>
  </si>
  <si>
    <t>g10</t>
  </si>
  <si>
    <t>g16</t>
  </si>
  <si>
    <t>g08</t>
  </si>
  <si>
    <t>g33</t>
  </si>
  <si>
    <t>G09</t>
  </si>
  <si>
    <t>u08</t>
  </si>
  <si>
    <t>u27</t>
  </si>
  <si>
    <t>順位決定方法：①勝率　②2組が並んだ場合直接対決　③取得ゲーム率</t>
  </si>
  <si>
    <t>ｇ27</t>
  </si>
  <si>
    <t>ｇ26</t>
  </si>
  <si>
    <t>c21</t>
  </si>
  <si>
    <t>b03</t>
  </si>
  <si>
    <t>u01</t>
  </si>
  <si>
    <t>u04</t>
  </si>
  <si>
    <t>８ゲームマッチ（8-8タイブレーク）ノーアド方式</t>
  </si>
  <si>
    <t>第１０回記念東近江市ウィンターダブルス　</t>
  </si>
  <si>
    <t>⑥</t>
  </si>
  <si>
    <t>⑧</t>
  </si>
  <si>
    <t>b06</t>
  </si>
  <si>
    <t>k02</t>
  </si>
  <si>
    <t>⑥</t>
  </si>
  <si>
    <t>g15</t>
  </si>
  <si>
    <t>⑥</t>
  </si>
  <si>
    <t>m14</t>
  </si>
  <si>
    <t>⑥</t>
  </si>
  <si>
    <t>ぼんズ</t>
  </si>
  <si>
    <t>岡本・河内</t>
  </si>
  <si>
    <t>金谷・古池</t>
  </si>
  <si>
    <t>6-4　　　6-0</t>
  </si>
  <si>
    <t>男子Ａ級　 ２月8日（日）　村田コート　8：45</t>
  </si>
  <si>
    <t>６－３</t>
  </si>
  <si>
    <t>４－６</t>
  </si>
  <si>
    <t>男子Ａ級　優勝　　山口・永里（一般・Ｋテニス）　　　　　　　　　　準優勝　北村・岡田（ｸﾞﾘﾌｨﾝｽﾞ）</t>
  </si>
  <si>
    <t>男子Ａ級　3位　古池・金谷（一般・ぼんズ）　　　　　　　　　　　　　　　　4位　河内・岡本（ｸﾞﾘﾌｨﾝｽﾞ）</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</si>
</sst>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00_-\ ;\-&quot;\&quot;* #,##0.00_-\ ;_-&quot;\&quot;* &quot;-&quot;??_-\ ;_-@_-"/>
    <numFmt numFmtId="179" formatCode="#&quot;位&quot;"/>
    <numFmt numFmtId="180" formatCode="0&quot;勝&quot;"/>
    <numFmt numFmtId="181" formatCode="0.000"/>
    <numFmt numFmtId="182" formatCode="0&quot;敗&quot;"/>
    <numFmt numFmtId="183" formatCode="&quot;Yes&quot;;&quot;Yes&quot;;&quot;No&quot;"/>
    <numFmt numFmtId="184" formatCode="&quot;True&quot;;&quot;True&quot;;&quot;False&quot;"/>
    <numFmt numFmtId="185" formatCode="&quot;On&quot;;&quot;On&quot;;&quot;Off&quot;"/>
    <numFmt numFmtId="186" formatCode="[$€-2]\ #,##0.00_);[Red]\([$€-2]\ #,##0.00\)"/>
    <numFmt numFmtId="187" formatCode="0&quot;人&quot;"/>
    <numFmt numFmtId="188" formatCode="0_);[Red]\(0\)"/>
    <numFmt numFmtId="189" formatCode="0&quot;位&quot;"/>
    <numFmt numFmtId="190" formatCode="yyyy/m/d;@"/>
    <numFmt numFmtId="191" formatCode="&quot;人&quot;"/>
  </numFmts>
  <fonts count="45">
    <font>
      <sz val="11"/>
      <color indexed="8"/>
      <name val="ＭＳ Ｐゴシック"/>
      <family val="3"/>
    </font>
    <font>
      <sz val="11"/>
      <name val="ＭＳ Ｐゴシック"/>
      <family val="3"/>
    </font>
    <font>
      <b/>
      <sz val="12"/>
      <color indexed="8"/>
      <name val="ＭＳ Ｐゴシック"/>
      <family val="3"/>
    </font>
    <font>
      <b/>
      <sz val="10"/>
      <color indexed="8"/>
      <name val="ＭＳ Ｐゴシック"/>
      <family val="3"/>
    </font>
    <font>
      <b/>
      <sz val="11"/>
      <color indexed="8"/>
      <name val="ＭＳ Ｐゴシック"/>
      <family val="3"/>
    </font>
    <font>
      <b/>
      <sz val="18"/>
      <color indexed="8"/>
      <name val="ＭＳ Ｐゴシック"/>
      <family val="3"/>
    </font>
    <font>
      <b/>
      <sz val="18"/>
      <color indexed="10"/>
      <name val="ＭＳ Ｐゴシック"/>
      <family val="3"/>
    </font>
    <font>
      <b/>
      <sz val="11"/>
      <color indexed="10"/>
      <name val="ＭＳ Ｐゴシック"/>
      <family val="3"/>
    </font>
    <font>
      <b/>
      <sz val="16"/>
      <color indexed="8"/>
      <name val="ＭＳ Ｐゴシック"/>
      <family val="3"/>
    </font>
    <font>
      <b/>
      <sz val="9"/>
      <color indexed="8"/>
      <name val="ＭＳ Ｐゴシック"/>
      <family val="3"/>
    </font>
    <font>
      <sz val="11"/>
      <color indexed="10"/>
      <name val="ＭＳ Ｐゴシック"/>
      <family val="3"/>
    </font>
    <font>
      <b/>
      <sz val="11"/>
      <name val="ＭＳ Ｐゴシック"/>
      <family val="3"/>
    </font>
    <font>
      <b/>
      <sz val="11"/>
      <color indexed="8"/>
      <name val="ＭＳ ゴシック"/>
      <family val="3"/>
    </font>
    <font>
      <b/>
      <sz val="11"/>
      <color indexed="10"/>
      <name val="ＭＳ ゴシック"/>
      <family val="3"/>
    </font>
    <font>
      <b/>
      <sz val="10"/>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b/>
      <sz val="20"/>
      <color indexed="10"/>
      <name val="ＭＳ Ｐゴシック"/>
      <family val="3"/>
    </font>
    <font>
      <b/>
      <sz val="20"/>
      <color indexed="8"/>
      <name val="ＭＳ Ｐゴシック"/>
      <family val="3"/>
    </font>
    <font>
      <b/>
      <sz val="14"/>
      <color indexed="8"/>
      <name val="ＭＳ Ｐゴシック"/>
      <family val="3"/>
    </font>
    <font>
      <b/>
      <sz val="9"/>
      <name val="ＭＳ Ｐゴシック"/>
      <family val="3"/>
    </font>
    <font>
      <b/>
      <sz val="9"/>
      <color indexed="10"/>
      <name val="ＭＳ Ｐゴシック"/>
      <family val="3"/>
    </font>
    <font>
      <sz val="12"/>
      <color indexed="8"/>
      <name val="Arial"/>
      <family val="2"/>
    </font>
    <font>
      <b/>
      <sz val="20"/>
      <name val="ＭＳ Ｐゴシック"/>
      <family val="3"/>
    </font>
    <font>
      <b/>
      <sz val="10"/>
      <color indexed="10"/>
      <name val="ＭＳ Ｐゴシック"/>
      <family val="3"/>
    </font>
    <font>
      <b/>
      <sz val="11"/>
      <color indexed="17"/>
      <name val="ＭＳ Ｐゴシック"/>
      <family val="3"/>
    </font>
    <font>
      <b/>
      <sz val="10"/>
      <color indexed="17"/>
      <name val="ＭＳ Ｐゴシック"/>
      <family val="3"/>
    </font>
    <font>
      <b/>
      <sz val="24"/>
      <color indexed="10"/>
      <name val="ＭＳ Ｐゴシック"/>
      <family val="3"/>
    </font>
    <font>
      <b/>
      <sz val="14"/>
      <color indexed="17"/>
      <name val="ＭＳ Ｐゴシック"/>
      <family val="3"/>
    </font>
    <font>
      <b/>
      <sz val="9"/>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style="medium"/>
      <top>
        <color indexed="63"/>
      </top>
      <bottom>
        <color indexed="63"/>
      </bottom>
    </border>
    <border>
      <left>
        <color indexed="63"/>
      </left>
      <right>
        <color indexed="63"/>
      </right>
      <top>
        <color indexed="63"/>
      </top>
      <bottom style="medium">
        <color indexed="10"/>
      </bottom>
    </border>
    <border>
      <left>
        <color indexed="63"/>
      </left>
      <right style="medium">
        <color indexed="10"/>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color indexed="10"/>
      </right>
      <top>
        <color indexed="63"/>
      </top>
      <bottom style="thin"/>
    </border>
    <border>
      <left>
        <color indexed="63"/>
      </left>
      <right style="thin"/>
      <top>
        <color indexed="63"/>
      </top>
      <bottom style="medium">
        <color indexed="10"/>
      </bottom>
    </border>
    <border>
      <left>
        <color indexed="63"/>
      </left>
      <right>
        <color indexed="63"/>
      </right>
      <top>
        <color indexed="63"/>
      </top>
      <bottom style="thin">
        <color indexed="8"/>
      </bottom>
    </border>
    <border>
      <left style="medium">
        <color indexed="10"/>
      </left>
      <right>
        <color indexed="63"/>
      </right>
      <top>
        <color indexed="63"/>
      </top>
      <bottom style="thin">
        <color indexed="8"/>
      </bottom>
    </border>
    <border>
      <left>
        <color indexed="63"/>
      </left>
      <right style="thin"/>
      <top style="thin"/>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right>
        <color indexed="63"/>
      </right>
      <top>
        <color indexed="63"/>
      </top>
      <bottom style="medium"/>
    </border>
    <border>
      <left style="thin"/>
      <right style="thin"/>
      <top style="thin"/>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color indexed="63"/>
      </bottom>
    </border>
    <border>
      <left>
        <color indexed="63"/>
      </left>
      <right style="double"/>
      <top>
        <color indexed="63"/>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style="thin"/>
      <top style="medium"/>
      <bottom>
        <color indexed="63"/>
      </bottom>
    </border>
    <border>
      <left style="medium"/>
      <right>
        <color indexed="63"/>
      </right>
      <top>
        <color indexed="63"/>
      </top>
      <bottom>
        <color indexed="63"/>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thin"/>
      <bottom>
        <color indexed="63"/>
      </bottom>
    </border>
    <border>
      <left style="double"/>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medium"/>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color indexed="10"/>
      </top>
      <bottom>
        <color indexed="63"/>
      </bottom>
    </border>
    <border>
      <left style="double"/>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color indexed="8"/>
      </bottom>
    </border>
    <border>
      <left>
        <color indexed="63"/>
      </left>
      <right style="double"/>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style="double"/>
      <top style="thin"/>
      <bottom>
        <color indexed="63"/>
      </bottom>
      <diagonal style="thin"/>
    </border>
    <border diagonalDown="1">
      <left>
        <color indexed="63"/>
      </left>
      <right style="double"/>
      <top>
        <color indexed="63"/>
      </top>
      <bottom>
        <color indexed="63"/>
      </bottom>
      <diagonal style="thin"/>
    </border>
    <border>
      <left>
        <color indexed="63"/>
      </left>
      <right style="double"/>
      <top style="medium"/>
      <bottom>
        <color indexed="63"/>
      </bottom>
    </border>
    <border>
      <left style="medium"/>
      <right>
        <color indexed="63"/>
      </right>
      <top style="medium"/>
      <bottom>
        <color indexed="63"/>
      </bottom>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double"/>
      <top>
        <color indexed="63"/>
      </top>
      <bottom style="medium"/>
      <diagonal style="thin"/>
    </border>
    <border>
      <left style="medium">
        <color indexed="10"/>
      </left>
      <right>
        <color indexed="63"/>
      </right>
      <top style="medium">
        <color indexed="10"/>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0" fillId="0" borderId="0" applyProtection="0">
      <alignment vertical="center"/>
    </xf>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1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4"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6" fontId="0" fillId="0" borderId="0" applyProtection="0">
      <alignment vertical="center"/>
    </xf>
    <xf numFmtId="0" fontId="28" fillId="7" borderId="4" applyNumberFormat="0" applyAlignment="0" applyProtection="0"/>
    <xf numFmtId="0" fontId="0" fillId="0" borderId="0">
      <alignment vertical="center"/>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pplyProtection="0">
      <alignment vertical="center"/>
    </xf>
    <xf numFmtId="0" fontId="1" fillId="0" borderId="0" applyProtection="0">
      <alignment vertical="center"/>
    </xf>
    <xf numFmtId="0" fontId="1" fillId="0" borderId="0" applyProtection="0">
      <alignment/>
    </xf>
    <xf numFmtId="0" fontId="1" fillId="0" borderId="0" applyProtection="0">
      <alignment/>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29" fillId="4" borderId="0" applyNumberFormat="0" applyBorder="0" applyAlignment="0" applyProtection="0"/>
  </cellStyleXfs>
  <cellXfs count="602">
    <xf numFmtId="0" fontId="0" fillId="0" borderId="0" xfId="0" applyAlignment="1">
      <alignment vertical="center"/>
    </xf>
    <xf numFmtId="0" fontId="4" fillId="0" borderId="0" xfId="0" applyNumberFormat="1" applyFont="1" applyFill="1" applyBorder="1" applyAlignment="1">
      <alignment horizontal="center" vertical="center" shrinkToFit="1"/>
    </xf>
    <xf numFmtId="0" fontId="4" fillId="0" borderId="0" xfId="0" applyNumberFormat="1" applyFont="1" applyFill="1" applyBorder="1" applyAlignment="1">
      <alignment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vertical="center" shrinkToFit="1"/>
    </xf>
    <xf numFmtId="179" fontId="4" fillId="0" borderId="0" xfId="0" applyNumberFormat="1" applyFont="1" applyFill="1" applyBorder="1" applyAlignment="1">
      <alignment horizontal="right" vertical="center" shrinkToFit="1"/>
    </xf>
    <xf numFmtId="0" fontId="4" fillId="0" borderId="0" xfId="0" applyNumberFormat="1" applyFont="1" applyFill="1" applyBorder="1" applyAlignment="1" applyProtection="1">
      <alignment vertical="center" shrinkToFit="1"/>
      <protection locked="0"/>
    </xf>
    <xf numFmtId="0" fontId="4" fillId="0" borderId="12" xfId="0" applyNumberFormat="1" applyFont="1" applyFill="1" applyBorder="1" applyAlignment="1">
      <alignment vertical="center" shrinkToFit="1"/>
    </xf>
    <xf numFmtId="0" fontId="4" fillId="0" borderId="13" xfId="0" applyNumberFormat="1" applyFont="1" applyFill="1" applyBorder="1" applyAlignment="1">
      <alignment vertical="center" shrinkToFit="1"/>
    </xf>
    <xf numFmtId="0" fontId="4" fillId="0" borderId="14" xfId="0" applyNumberFormat="1" applyFont="1" applyFill="1" applyBorder="1" applyAlignment="1">
      <alignment vertical="center" shrinkToFit="1"/>
    </xf>
    <xf numFmtId="0" fontId="4" fillId="0" borderId="0" xfId="0" applyNumberFormat="1" applyFont="1" applyFill="1" applyBorder="1" applyAlignment="1">
      <alignment horizontal="right" vertical="center" shrinkToFit="1"/>
    </xf>
    <xf numFmtId="0" fontId="4" fillId="0" borderId="15" xfId="0" applyNumberFormat="1" applyFont="1" applyFill="1" applyBorder="1" applyAlignment="1">
      <alignment vertical="center" shrinkToFit="1"/>
    </xf>
    <xf numFmtId="0" fontId="0" fillId="0" borderId="0" xfId="0" applyNumberFormat="1" applyFont="1" applyFill="1" applyBorder="1" applyAlignment="1">
      <alignment vertical="center" shrinkToFit="1"/>
    </xf>
    <xf numFmtId="0" fontId="0" fillId="0" borderId="12" xfId="0" applyNumberFormat="1" applyFont="1" applyFill="1" applyBorder="1" applyAlignment="1">
      <alignment vertical="center" shrinkToFit="1"/>
    </xf>
    <xf numFmtId="0" fontId="4" fillId="0" borderId="16" xfId="0" applyNumberFormat="1" applyFont="1" applyFill="1" applyBorder="1" applyAlignment="1">
      <alignment vertical="center" shrinkToFit="1"/>
    </xf>
    <xf numFmtId="0" fontId="4" fillId="0" borderId="17" xfId="0" applyNumberFormat="1" applyFont="1" applyFill="1" applyBorder="1" applyAlignment="1">
      <alignment vertical="center" shrinkToFit="1"/>
    </xf>
    <xf numFmtId="0" fontId="0" fillId="0" borderId="0" xfId="0" applyNumberFormat="1" applyFont="1" applyFill="1" applyBorder="1" applyAlignment="1" applyProtection="1">
      <alignment vertical="center" shrinkToFit="1"/>
      <protection locked="0"/>
    </xf>
    <xf numFmtId="0" fontId="4" fillId="0" borderId="18" xfId="0" applyNumberFormat="1" applyFont="1" applyFill="1" applyBorder="1" applyAlignment="1" applyProtection="1">
      <alignment vertical="center" shrinkToFit="1"/>
      <protection locked="0"/>
    </xf>
    <xf numFmtId="0" fontId="4" fillId="0" borderId="14" xfId="0" applyNumberFormat="1" applyFont="1" applyFill="1" applyBorder="1" applyAlignment="1" applyProtection="1">
      <alignment vertical="center" shrinkToFit="1"/>
      <protection locked="0"/>
    </xf>
    <xf numFmtId="0" fontId="4" fillId="0" borderId="19" xfId="0" applyNumberFormat="1" applyFont="1" applyFill="1" applyBorder="1" applyAlignment="1" applyProtection="1">
      <alignment vertical="center" shrinkToFit="1"/>
      <protection locked="0"/>
    </xf>
    <xf numFmtId="0" fontId="2" fillId="0" borderId="0" xfId="0" applyNumberFormat="1" applyFont="1" applyFill="1" applyBorder="1" applyAlignment="1">
      <alignment horizontal="center" vertical="center" shrinkToFit="1"/>
    </xf>
    <xf numFmtId="0" fontId="4" fillId="0" borderId="19" xfId="0" applyNumberFormat="1" applyFont="1" applyFill="1" applyBorder="1" applyAlignment="1">
      <alignment vertical="center" shrinkToFit="1"/>
    </xf>
    <xf numFmtId="0" fontId="4" fillId="0" borderId="20" xfId="0" applyNumberFormat="1" applyFont="1" applyFill="1" applyBorder="1" applyAlignment="1">
      <alignment vertical="center" shrinkToFit="1"/>
    </xf>
    <xf numFmtId="0" fontId="4" fillId="0" borderId="21" xfId="0" applyNumberFormat="1" applyFont="1" applyFill="1" applyBorder="1" applyAlignment="1">
      <alignment vertical="center" shrinkToFit="1"/>
    </xf>
    <xf numFmtId="0" fontId="4" fillId="0" borderId="22" xfId="0" applyNumberFormat="1" applyFont="1" applyFill="1" applyBorder="1" applyAlignment="1">
      <alignment vertical="center" shrinkToFit="1"/>
    </xf>
    <xf numFmtId="0" fontId="4" fillId="0" borderId="23"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2" fillId="0" borderId="0" xfId="0" applyNumberFormat="1" applyFont="1" applyFill="1" applyBorder="1" applyAlignment="1">
      <alignment vertical="center" shrinkToFit="1"/>
    </xf>
    <xf numFmtId="0" fontId="4" fillId="0" borderId="24" xfId="0" applyNumberFormat="1" applyFont="1" applyFill="1" applyBorder="1" applyAlignment="1">
      <alignment horizontal="center" vertical="center" shrinkToFit="1"/>
    </xf>
    <xf numFmtId="0" fontId="4" fillId="0" borderId="25" xfId="0" applyNumberFormat="1" applyFont="1" applyFill="1" applyBorder="1" applyAlignment="1">
      <alignment vertical="center" shrinkToFit="1"/>
    </xf>
    <xf numFmtId="179" fontId="4" fillId="0" borderId="10" xfId="0" applyNumberFormat="1" applyFont="1" applyFill="1" applyBorder="1" applyAlignment="1">
      <alignment horizontal="right" vertical="center"/>
    </xf>
    <xf numFmtId="0" fontId="4" fillId="0" borderId="0" xfId="0" applyNumberFormat="1" applyFont="1" applyFill="1" applyBorder="1" applyAlignment="1">
      <alignment vertical="center"/>
    </xf>
    <xf numFmtId="2" fontId="4" fillId="0" borderId="0" xfId="0" applyNumberFormat="1" applyFont="1" applyFill="1" applyBorder="1" applyAlignment="1">
      <alignment horizontal="center" vertical="center" shrinkToFit="1"/>
    </xf>
    <xf numFmtId="179"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shrinkToFit="1"/>
    </xf>
    <xf numFmtId="0" fontId="4" fillId="0" borderId="10" xfId="0" applyNumberFormat="1" applyFont="1" applyFill="1" applyBorder="1" applyAlignment="1">
      <alignment horizontal="left" vertical="center" shrinkToFit="1"/>
    </xf>
    <xf numFmtId="0" fontId="4" fillId="0" borderId="10" xfId="0" applyNumberFormat="1" applyFont="1" applyFill="1" applyBorder="1" applyAlignment="1" applyProtection="1">
      <alignment vertical="center" shrinkToFit="1"/>
      <protection locked="0"/>
    </xf>
    <xf numFmtId="2" fontId="4" fillId="0" borderId="10" xfId="0" applyNumberFormat="1" applyFont="1" applyFill="1" applyBorder="1" applyAlignment="1">
      <alignment horizontal="center" vertical="center" shrinkToFit="1"/>
    </xf>
    <xf numFmtId="0" fontId="4" fillId="0" borderId="26" xfId="0" applyNumberFormat="1" applyFont="1" applyFill="1" applyBorder="1" applyAlignment="1">
      <alignment horizontal="center" vertical="center" shrinkToFit="1"/>
    </xf>
    <xf numFmtId="181" fontId="4" fillId="0" borderId="0"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0" fillId="0" borderId="0" xfId="69" applyNumberFormat="1" applyFont="1" applyFill="1" applyBorder="1" applyAlignment="1">
      <alignment/>
    </xf>
    <xf numFmtId="0" fontId="11" fillId="0" borderId="0" xfId="77" applyNumberFormat="1" applyFont="1" applyFill="1" applyBorder="1" applyAlignment="1">
      <alignment vertical="center"/>
    </xf>
    <xf numFmtId="0" fontId="4" fillId="0" borderId="0" xfId="77" applyNumberFormat="1" applyFont="1" applyFill="1" applyBorder="1" applyAlignment="1">
      <alignment vertical="center"/>
    </xf>
    <xf numFmtId="0" fontId="4" fillId="0" borderId="0" xfId="0" applyNumberFormat="1" applyFont="1" applyFill="1" applyBorder="1" applyAlignment="1">
      <alignment/>
    </xf>
    <xf numFmtId="0" fontId="4" fillId="0" borderId="0" xfId="69" applyNumberFormat="1" applyFont="1" applyFill="1" applyBorder="1" applyAlignment="1">
      <alignment vertical="center"/>
    </xf>
    <xf numFmtId="0" fontId="4" fillId="0" borderId="0" xfId="77" applyNumberFormat="1" applyFont="1" applyFill="1" applyBorder="1" applyAlignment="1">
      <alignment horizontal="left" vertical="center"/>
    </xf>
    <xf numFmtId="0" fontId="7" fillId="0" borderId="0" xfId="69" applyNumberFormat="1" applyFont="1" applyFill="1" applyBorder="1" applyAlignment="1">
      <alignment vertical="center"/>
    </xf>
    <xf numFmtId="0" fontId="7" fillId="0" borderId="0" xfId="77" applyNumberFormat="1" applyFont="1" applyFill="1" applyBorder="1" applyAlignment="1">
      <alignment vertical="center"/>
    </xf>
    <xf numFmtId="0" fontId="7" fillId="0" borderId="0" xfId="77" applyNumberFormat="1" applyFont="1" applyFill="1" applyBorder="1" applyAlignment="1">
      <alignment horizontal="left" vertical="center"/>
    </xf>
    <xf numFmtId="0" fontId="11" fillId="0" borderId="0" xfId="77" applyNumberFormat="1" applyFont="1" applyFill="1" applyAlignment="1">
      <alignment vertical="center"/>
    </xf>
    <xf numFmtId="0" fontId="9" fillId="0" borderId="0" xfId="77" applyNumberFormat="1" applyFont="1" applyFill="1" applyBorder="1" applyAlignment="1">
      <alignment vertical="center"/>
    </xf>
    <xf numFmtId="0" fontId="11" fillId="0" borderId="0" xfId="79" applyNumberFormat="1" applyFont="1" applyFill="1" applyBorder="1" applyAlignment="1">
      <alignment/>
    </xf>
    <xf numFmtId="0" fontId="11" fillId="0" borderId="0" xfId="77" applyNumberFormat="1" applyFont="1" applyFill="1" applyBorder="1" applyAlignment="1">
      <alignment horizontal="right" vertical="center"/>
    </xf>
    <xf numFmtId="0" fontId="4" fillId="0" borderId="0" xfId="0" applyNumberFormat="1" applyFont="1" applyFill="1" applyBorder="1" applyAlignment="1">
      <alignment horizontal="right"/>
    </xf>
    <xf numFmtId="0" fontId="4" fillId="0" borderId="0" xfId="69" applyNumberFormat="1" applyFont="1" applyFill="1" applyBorder="1" applyAlignment="1">
      <alignment horizontal="right" vertical="center"/>
    </xf>
    <xf numFmtId="0" fontId="4" fillId="0" borderId="0" xfId="77" applyNumberFormat="1" applyFont="1" applyFill="1" applyBorder="1" applyAlignment="1">
      <alignment horizontal="right" vertical="center"/>
    </xf>
    <xf numFmtId="0" fontId="9" fillId="0" borderId="0" xfId="77" applyNumberFormat="1" applyFont="1" applyFill="1" applyBorder="1" applyAlignment="1">
      <alignment horizontal="right" vertical="center"/>
    </xf>
    <xf numFmtId="0" fontId="11" fillId="0" borderId="0" xfId="76" applyFont="1">
      <alignment vertical="center"/>
    </xf>
    <xf numFmtId="0" fontId="4" fillId="0" borderId="0" xfId="0" applyFont="1" applyAlignment="1">
      <alignment vertical="center"/>
    </xf>
    <xf numFmtId="0" fontId="4" fillId="0" borderId="0" xfId="69" applyNumberFormat="1" applyFont="1" applyFill="1" applyBorder="1" applyAlignment="1">
      <alignment horizontal="left" vertical="center"/>
    </xf>
    <xf numFmtId="0" fontId="4" fillId="0" borderId="0" xfId="0" applyFont="1" applyAlignment="1">
      <alignment vertical="center"/>
    </xf>
    <xf numFmtId="0" fontId="11" fillId="0" borderId="0" xfId="68" applyFont="1" applyBorder="1" applyAlignment="1">
      <alignment horizontal="center" vertical="center"/>
    </xf>
    <xf numFmtId="0" fontId="4" fillId="0" borderId="0" xfId="68" applyFont="1" applyFill="1" applyBorder="1" applyAlignment="1">
      <alignment horizontal="left" vertical="center"/>
    </xf>
    <xf numFmtId="0" fontId="4" fillId="0" borderId="0" xfId="68" applyFont="1" applyBorder="1" applyAlignment="1">
      <alignment horizontal="left" vertical="center"/>
    </xf>
    <xf numFmtId="0" fontId="2" fillId="0" borderId="0" xfId="70" applyFont="1" applyBorder="1" applyAlignment="1">
      <alignment horizontal="center" vertical="center"/>
      <protection/>
    </xf>
    <xf numFmtId="0" fontId="2" fillId="0" borderId="0" xfId="70" applyFont="1" applyFill="1" applyBorder="1" applyAlignment="1">
      <alignment horizontal="center" vertical="center"/>
      <protection/>
    </xf>
    <xf numFmtId="0" fontId="7" fillId="0" borderId="0" xfId="68" applyFont="1" applyFill="1" applyBorder="1" applyAlignment="1">
      <alignment horizontal="left" vertical="center"/>
    </xf>
    <xf numFmtId="0" fontId="4" fillId="0" borderId="0" xfId="69" applyNumberFormat="1" applyFont="1" applyFill="1" applyBorder="1" applyAlignment="1">
      <alignment horizontal="center" vertical="top"/>
    </xf>
    <xf numFmtId="0" fontId="4" fillId="0" borderId="0" xfId="70" applyFont="1" applyBorder="1" applyAlignment="1">
      <alignment horizontal="left" vertical="center"/>
      <protection/>
    </xf>
    <xf numFmtId="0" fontId="4" fillId="0" borderId="0" xfId="68" applyFont="1" applyBorder="1">
      <alignment vertical="center"/>
    </xf>
    <xf numFmtId="0" fontId="4" fillId="0" borderId="0" xfId="0" applyFont="1" applyBorder="1" applyAlignment="1">
      <alignment vertical="center"/>
    </xf>
    <xf numFmtId="0" fontId="4" fillId="0" borderId="0" xfId="68" applyFont="1" applyFill="1" applyBorder="1">
      <alignment vertical="center"/>
    </xf>
    <xf numFmtId="0" fontId="7" fillId="0" borderId="0" xfId="68" applyFont="1" applyBorder="1">
      <alignment vertical="center"/>
    </xf>
    <xf numFmtId="0" fontId="7" fillId="0" borderId="0" xfId="0" applyFont="1" applyAlignment="1">
      <alignment vertical="center"/>
    </xf>
    <xf numFmtId="0" fontId="4" fillId="0" borderId="0" xfId="70" applyNumberFormat="1" applyFont="1" applyFill="1" applyBorder="1" applyAlignment="1">
      <alignment horizontal="left"/>
      <protection/>
    </xf>
    <xf numFmtId="187" fontId="11" fillId="0" borderId="0" xfId="77" applyNumberFormat="1" applyFont="1" applyFill="1" applyBorder="1" applyAlignment="1">
      <alignment vertical="center"/>
    </xf>
    <xf numFmtId="10" fontId="11" fillId="0" borderId="0" xfId="77" applyNumberFormat="1" applyFont="1" applyFill="1" applyBorder="1" applyAlignment="1">
      <alignment vertical="center"/>
    </xf>
    <xf numFmtId="0" fontId="7" fillId="0" borderId="0" xfId="68" applyFont="1" applyFill="1" applyBorder="1">
      <alignment vertical="center"/>
    </xf>
    <xf numFmtId="0" fontId="11" fillId="0" borderId="0" xfId="76" applyFont="1" applyBorder="1">
      <alignment vertical="center"/>
    </xf>
    <xf numFmtId="0" fontId="7" fillId="0" borderId="0" xfId="70" applyNumberFormat="1" applyFont="1" applyFill="1" applyBorder="1" applyAlignment="1">
      <alignment horizontal="left"/>
      <protection/>
    </xf>
    <xf numFmtId="0" fontId="4" fillId="0" borderId="27" xfId="0" applyNumberFormat="1" applyFont="1" applyFill="1" applyBorder="1" applyAlignment="1">
      <alignment horizontal="center" vertical="center" shrinkToFit="1"/>
    </xf>
    <xf numFmtId="0" fontId="13"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69" applyNumberFormat="1" applyFont="1" applyFill="1" applyBorder="1" applyAlignment="1">
      <alignment/>
    </xf>
    <xf numFmtId="0" fontId="4" fillId="0" borderId="0" xfId="69" applyNumberFormat="1" applyFont="1" applyFill="1" applyBorder="1" applyAlignment="1">
      <alignment/>
    </xf>
    <xf numFmtId="0" fontId="7" fillId="0" borderId="0" xfId="77" applyNumberFormat="1" applyFont="1" applyFill="1" applyBorder="1" applyAlignment="1">
      <alignment vertical="center"/>
    </xf>
    <xf numFmtId="0" fontId="11" fillId="0" borderId="0" xfId="69" applyNumberFormat="1" applyFont="1" applyFill="1" applyBorder="1" applyAlignment="1">
      <alignment vertical="center"/>
    </xf>
    <xf numFmtId="0" fontId="11" fillId="0" borderId="0" xfId="68" applyFont="1" applyFill="1" applyBorder="1" applyAlignment="1">
      <alignment horizontal="left" vertical="center"/>
    </xf>
    <xf numFmtId="0" fontId="4" fillId="0" borderId="28" xfId="0" applyNumberFormat="1" applyFont="1" applyFill="1" applyBorder="1" applyAlignment="1">
      <alignment vertical="center" shrinkToFit="1"/>
    </xf>
    <xf numFmtId="0" fontId="34" fillId="0" borderId="0" xfId="0" applyNumberFormat="1" applyFont="1" applyFill="1" applyBorder="1" applyAlignment="1">
      <alignment vertical="center" shrinkToFit="1"/>
    </xf>
    <xf numFmtId="0" fontId="11" fillId="0" borderId="0" xfId="68" applyFont="1" applyFill="1" applyBorder="1" applyAlignment="1">
      <alignment horizontal="center" vertical="center"/>
    </xf>
    <xf numFmtId="0" fontId="4" fillId="0" borderId="0" xfId="72" applyFont="1">
      <alignment vertical="center"/>
      <protection/>
    </xf>
    <xf numFmtId="0" fontId="4" fillId="0" borderId="0" xfId="72" applyNumberFormat="1" applyFont="1" applyFill="1" applyBorder="1" applyAlignment="1">
      <alignment/>
      <protection/>
    </xf>
    <xf numFmtId="0" fontId="4" fillId="0" borderId="0" xfId="72" applyNumberFormat="1" applyFont="1" applyFill="1" applyBorder="1" applyAlignment="1">
      <alignment horizontal="right"/>
      <protection/>
    </xf>
    <xf numFmtId="0" fontId="11" fillId="0" borderId="0" xfId="72" applyFont="1">
      <alignment vertical="center"/>
      <protection/>
    </xf>
    <xf numFmtId="0" fontId="4" fillId="0" borderId="0" xfId="77" applyNumberFormat="1" applyFont="1" applyFill="1" applyBorder="1" applyAlignment="1">
      <alignment horizontal="center" vertical="center"/>
    </xf>
    <xf numFmtId="0" fontId="4" fillId="0" borderId="0" xfId="77" applyNumberFormat="1" applyFont="1" applyFill="1" applyBorder="1" applyAlignment="1">
      <alignment horizontal="left" vertical="center" shrinkToFit="1"/>
    </xf>
    <xf numFmtId="0" fontId="7" fillId="0" borderId="0" xfId="77" applyNumberFormat="1" applyFont="1" applyFill="1" applyBorder="1" applyAlignment="1">
      <alignment horizontal="left" vertical="center" shrinkToFit="1"/>
    </xf>
    <xf numFmtId="0" fontId="11" fillId="0" borderId="0" xfId="77" applyNumberFormat="1" applyFont="1" applyFill="1" applyBorder="1" applyAlignment="1">
      <alignment horizontal="left" vertical="center" shrinkToFit="1"/>
    </xf>
    <xf numFmtId="0" fontId="11" fillId="0" borderId="0" xfId="80" applyFont="1" applyFill="1" applyBorder="1">
      <alignment vertical="center"/>
      <protection/>
    </xf>
    <xf numFmtId="0" fontId="11" fillId="0" borderId="0" xfId="80" applyFont="1" applyBorder="1">
      <alignment vertical="center"/>
      <protection/>
    </xf>
    <xf numFmtId="0" fontId="3" fillId="0" borderId="0" xfId="77"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0" xfId="0" applyFont="1" applyFill="1" applyBorder="1" applyAlignment="1">
      <alignment vertical="center"/>
    </xf>
    <xf numFmtId="0" fontId="35" fillId="0" borderId="0" xfId="77" applyNumberFormat="1" applyFont="1" applyFill="1" applyBorder="1" applyAlignment="1">
      <alignment horizontal="right" vertical="center"/>
    </xf>
    <xf numFmtId="0"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79" applyNumberFormat="1" applyFont="1" applyFill="1" applyBorder="1" applyAlignment="1">
      <alignment/>
    </xf>
    <xf numFmtId="188" fontId="4" fillId="0" borderId="0" xfId="77" applyNumberFormat="1" applyFont="1" applyFill="1" applyBorder="1" applyAlignment="1">
      <alignment horizontal="right" vertical="center"/>
    </xf>
    <xf numFmtId="0" fontId="11" fillId="0" borderId="0" xfId="0" applyFont="1" applyAlignment="1">
      <alignment vertical="center"/>
    </xf>
    <xf numFmtId="0" fontId="12"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72" applyFont="1" applyAlignment="1">
      <alignment horizontal="center" vertical="center"/>
      <protection/>
    </xf>
    <xf numFmtId="0" fontId="4" fillId="0" borderId="0" xfId="74" applyNumberFormat="1" applyFont="1" applyFill="1" applyBorder="1" applyAlignment="1">
      <alignment vertical="center"/>
      <protection/>
    </xf>
    <xf numFmtId="0" fontId="4" fillId="0" borderId="0" xfId="74" applyFont="1" applyFill="1" applyBorder="1">
      <alignment vertical="center"/>
      <protection/>
    </xf>
    <xf numFmtId="0" fontId="4" fillId="0" borderId="0" xfId="74" applyFont="1">
      <alignment vertical="center"/>
      <protection/>
    </xf>
    <xf numFmtId="0" fontId="2" fillId="0" borderId="0" xfId="77" applyNumberFormat="1" applyFont="1" applyFill="1" applyBorder="1" applyAlignment="1">
      <alignment horizontal="center" vertical="center"/>
    </xf>
    <xf numFmtId="0" fontId="7" fillId="0" borderId="0" xfId="72" applyFont="1">
      <alignment vertical="center"/>
      <protection/>
    </xf>
    <xf numFmtId="0" fontId="13" fillId="0" borderId="0" xfId="63" applyNumberFormat="1" applyFont="1" applyFill="1" applyBorder="1" applyAlignment="1">
      <alignment horizontal="left"/>
      <protection/>
    </xf>
    <xf numFmtId="0" fontId="7" fillId="0" borderId="0" xfId="63" applyNumberFormat="1" applyFont="1" applyFill="1" applyBorder="1" applyAlignment="1">
      <alignment horizontal="left"/>
      <protection/>
    </xf>
    <xf numFmtId="0" fontId="4" fillId="0" borderId="0" xfId="63" applyNumberFormat="1" applyFont="1" applyFill="1" applyBorder="1" applyAlignment="1">
      <alignment/>
      <protection/>
    </xf>
    <xf numFmtId="0" fontId="4" fillId="0" borderId="0" xfId="63" applyFont="1">
      <alignment vertical="center"/>
      <protection/>
    </xf>
    <xf numFmtId="0" fontId="4" fillId="0" borderId="0" xfId="63" applyFont="1" applyAlignment="1">
      <alignment horizontal="center" vertical="center"/>
      <protection/>
    </xf>
    <xf numFmtId="0" fontId="4" fillId="0" borderId="0" xfId="63" applyFont="1" applyAlignment="1">
      <alignment horizontal="left"/>
      <protection/>
    </xf>
    <xf numFmtId="0" fontId="4" fillId="0" borderId="0" xfId="81" applyNumberFormat="1" applyFont="1" applyFill="1" applyBorder="1" applyAlignment="1">
      <alignment/>
      <protection/>
    </xf>
    <xf numFmtId="0" fontId="4" fillId="0" borderId="0" xfId="81" applyFont="1">
      <alignment vertical="center"/>
      <protection/>
    </xf>
    <xf numFmtId="0" fontId="37" fillId="0" borderId="0" xfId="0" applyFont="1" applyAlignment="1">
      <alignment vertical="center"/>
    </xf>
    <xf numFmtId="0" fontId="30" fillId="0" borderId="0" xfId="44" applyFont="1" applyAlignment="1">
      <alignment vertical="center"/>
    </xf>
    <xf numFmtId="49" fontId="4" fillId="0" borderId="0" xfId="0" applyNumberFormat="1" applyFont="1" applyAlignment="1">
      <alignment vertical="center"/>
    </xf>
    <xf numFmtId="0" fontId="36" fillId="0" borderId="0" xfId="77" applyNumberFormat="1" applyFont="1" applyFill="1" applyBorder="1" applyAlignment="1">
      <alignment vertical="center"/>
    </xf>
    <xf numFmtId="0" fontId="3" fillId="0" borderId="0" xfId="0" applyFont="1" applyAlignment="1">
      <alignment vertical="center"/>
    </xf>
    <xf numFmtId="0" fontId="11" fillId="0" borderId="0" xfId="0" applyFont="1" applyAlignment="1">
      <alignment vertical="center"/>
    </xf>
    <xf numFmtId="0" fontId="11" fillId="0" borderId="0" xfId="72" applyNumberFormat="1" applyFont="1" applyFill="1" applyBorder="1" applyAlignment="1">
      <alignment/>
      <protection/>
    </xf>
    <xf numFmtId="0" fontId="11" fillId="0" borderId="0" xfId="0" applyFont="1" applyAlignment="1">
      <alignment horizontal="center" vertical="center"/>
    </xf>
    <xf numFmtId="0" fontId="11" fillId="0" borderId="0" xfId="77" applyNumberFormat="1" applyFont="1" applyFill="1" applyBorder="1" applyAlignment="1">
      <alignment horizontal="center" vertical="center"/>
    </xf>
    <xf numFmtId="10" fontId="11" fillId="0" borderId="0" xfId="77" applyNumberFormat="1" applyFont="1" applyFill="1" applyBorder="1" applyAlignment="1">
      <alignment horizontal="center" vertical="center"/>
    </xf>
    <xf numFmtId="0" fontId="9" fillId="0" borderId="0" xfId="77" applyNumberFormat="1" applyFont="1" applyFill="1" applyBorder="1" applyAlignment="1">
      <alignment horizontal="left" vertical="center"/>
    </xf>
    <xf numFmtId="0" fontId="11" fillId="0" borderId="0" xfId="77" applyNumberFormat="1" applyFont="1" applyFill="1" applyBorder="1" applyAlignment="1">
      <alignment horizontal="left" vertical="center"/>
    </xf>
    <xf numFmtId="0" fontId="11" fillId="0" borderId="0" xfId="69" applyNumberFormat="1" applyFont="1" applyFill="1" applyBorder="1" applyAlignment="1">
      <alignment/>
    </xf>
    <xf numFmtId="0" fontId="7" fillId="0" borderId="0" xfId="80" applyFont="1" applyFill="1" applyBorder="1">
      <alignment vertical="center"/>
      <protection/>
    </xf>
    <xf numFmtId="0" fontId="7" fillId="0" borderId="0" xfId="69" applyNumberFormat="1" applyFont="1" applyFill="1" applyBorder="1" applyAlignment="1">
      <alignment vertical="center"/>
    </xf>
    <xf numFmtId="0" fontId="0" fillId="0" borderId="0" xfId="69" applyNumberFormat="1" applyFont="1" applyFill="1" applyBorder="1" applyAlignment="1">
      <alignment vertical="center"/>
    </xf>
    <xf numFmtId="0" fontId="2" fillId="0" borderId="0" xfId="77" applyNumberFormat="1" applyFont="1" applyFill="1" applyBorder="1" applyAlignment="1">
      <alignment horizontal="center" vertical="center"/>
    </xf>
    <xf numFmtId="0" fontId="7" fillId="0" borderId="0" xfId="0" applyFont="1" applyAlignment="1">
      <alignment vertical="center"/>
    </xf>
    <xf numFmtId="0" fontId="36" fillId="0" borderId="0" xfId="77" applyNumberFormat="1" applyFont="1" applyFill="1" applyBorder="1" applyAlignment="1">
      <alignment vertical="center"/>
    </xf>
    <xf numFmtId="0" fontId="0" fillId="0" borderId="0" xfId="0" applyBorder="1" applyAlignment="1">
      <alignment vertical="center"/>
    </xf>
    <xf numFmtId="0" fontId="4" fillId="24" borderId="0" xfId="0" applyFont="1" applyFill="1" applyBorder="1" applyAlignment="1">
      <alignment vertical="center"/>
    </xf>
    <xf numFmtId="0" fontId="11" fillId="0" borderId="0" xfId="76" applyFont="1" applyFill="1" applyBorder="1">
      <alignment vertical="center"/>
    </xf>
    <xf numFmtId="0" fontId="11" fillId="0" borderId="0" xfId="33" applyFont="1" applyBorder="1">
      <alignment vertical="center"/>
    </xf>
    <xf numFmtId="0" fontId="11" fillId="0" borderId="0" xfId="76" applyFont="1" applyBorder="1">
      <alignment vertical="center"/>
    </xf>
    <xf numFmtId="0" fontId="7" fillId="0" borderId="0" xfId="76" applyFont="1" applyFill="1" applyBorder="1">
      <alignment vertical="center"/>
    </xf>
    <xf numFmtId="0" fontId="11" fillId="0" borderId="29" xfId="76" applyFont="1" applyBorder="1">
      <alignment vertical="center"/>
    </xf>
    <xf numFmtId="0" fontId="7" fillId="0" borderId="0" xfId="76" applyFont="1" applyFill="1" applyBorder="1">
      <alignment vertical="center"/>
    </xf>
    <xf numFmtId="0" fontId="7" fillId="0" borderId="0" xfId="33" applyFont="1" applyBorder="1">
      <alignment vertical="center"/>
    </xf>
    <xf numFmtId="0" fontId="7" fillId="0" borderId="0" xfId="76" applyFont="1" applyBorder="1">
      <alignment vertical="center"/>
    </xf>
    <xf numFmtId="0" fontId="7" fillId="0" borderId="0" xfId="76" applyFont="1" applyBorder="1">
      <alignment vertical="center"/>
    </xf>
    <xf numFmtId="0" fontId="7" fillId="0" borderId="0" xfId="0" applyNumberFormat="1" applyFont="1" applyFill="1" applyBorder="1" applyAlignment="1">
      <alignment/>
    </xf>
    <xf numFmtId="0" fontId="14" fillId="0" borderId="0" xfId="78" applyFont="1" applyBorder="1">
      <alignment/>
    </xf>
    <xf numFmtId="0" fontId="11" fillId="0" borderId="0" xfId="78" applyFont="1" applyBorder="1">
      <alignment/>
    </xf>
    <xf numFmtId="0" fontId="11" fillId="0" borderId="0" xfId="76" applyFont="1" applyFill="1" applyBorder="1">
      <alignment vertical="center"/>
    </xf>
    <xf numFmtId="0" fontId="4" fillId="0" borderId="0" xfId="76" applyFont="1" applyBorder="1">
      <alignment vertical="center"/>
    </xf>
    <xf numFmtId="0" fontId="7" fillId="0" borderId="0" xfId="33" applyFont="1" applyBorder="1">
      <alignment vertical="center"/>
    </xf>
    <xf numFmtId="0" fontId="7" fillId="0" borderId="0" xfId="76" applyFont="1" applyBorder="1">
      <alignment vertical="center"/>
    </xf>
    <xf numFmtId="0" fontId="7" fillId="0" borderId="0" xfId="33" applyFont="1" applyFill="1" applyBorder="1">
      <alignment vertical="center"/>
    </xf>
    <xf numFmtId="0" fontId="0" fillId="0" borderId="0" xfId="0" applyBorder="1" applyAlignment="1">
      <alignment vertical="center"/>
    </xf>
    <xf numFmtId="0" fontId="0" fillId="0" borderId="0" xfId="0" applyAlignment="1">
      <alignment vertical="center"/>
    </xf>
    <xf numFmtId="0" fontId="7" fillId="0" borderId="0" xfId="78" applyFont="1" applyBorder="1">
      <alignment/>
    </xf>
    <xf numFmtId="0" fontId="4" fillId="0" borderId="0" xfId="76" applyFont="1" applyFill="1" applyBorder="1">
      <alignment vertical="center"/>
    </xf>
    <xf numFmtId="0" fontId="4" fillId="0" borderId="0" xfId="33" applyFont="1" applyFill="1" applyBorder="1">
      <alignment vertical="center"/>
    </xf>
    <xf numFmtId="0" fontId="4" fillId="0" borderId="0" xfId="0" applyFont="1" applyFill="1" applyBorder="1" applyAlignment="1">
      <alignment vertical="center"/>
    </xf>
    <xf numFmtId="0" fontId="11" fillId="0" borderId="0" xfId="79" applyNumberFormat="1" applyFont="1" applyFill="1" applyBorder="1" applyAlignment="1">
      <alignment/>
    </xf>
    <xf numFmtId="0" fontId="11" fillId="0" borderId="0" xfId="77" applyNumberFormat="1" applyFont="1" applyFill="1" applyBorder="1" applyAlignment="1">
      <alignment vertical="center"/>
    </xf>
    <xf numFmtId="0" fontId="4" fillId="0" borderId="0" xfId="69" applyNumberFormat="1" applyFont="1" applyFill="1" applyBorder="1" applyAlignment="1">
      <alignment vertical="center"/>
    </xf>
    <xf numFmtId="0" fontId="4" fillId="0" borderId="0" xfId="69"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69" applyNumberFormat="1" applyFont="1" applyFill="1" applyBorder="1" applyAlignment="1">
      <alignment vertical="center"/>
    </xf>
    <xf numFmtId="0" fontId="4" fillId="0" borderId="0" xfId="77" applyNumberFormat="1" applyFont="1" applyFill="1" applyBorder="1" applyAlignment="1">
      <alignment vertical="center"/>
    </xf>
    <xf numFmtId="0" fontId="7" fillId="0" borderId="0" xfId="70" applyNumberFormat="1" applyFont="1" applyFill="1" applyBorder="1" applyAlignment="1">
      <alignment horizontal="left"/>
      <protection/>
    </xf>
    <xf numFmtId="0" fontId="4" fillId="0" borderId="0" xfId="74" applyNumberFormat="1" applyFont="1" applyFill="1" applyBorder="1" applyAlignment="1">
      <alignment/>
      <protection/>
    </xf>
    <xf numFmtId="0" fontId="4" fillId="0" borderId="17"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4" fillId="0" borderId="19" xfId="0" applyNumberFormat="1" applyFont="1" applyFill="1" applyBorder="1" applyAlignment="1">
      <alignment horizontal="center" vertical="center" shrinkToFit="1"/>
    </xf>
    <xf numFmtId="0" fontId="4" fillId="0" borderId="14"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lignment horizontal="center" vertical="center" shrinkToFit="1"/>
    </xf>
    <xf numFmtId="0" fontId="1" fillId="0" borderId="0" xfId="75">
      <alignment/>
      <protection/>
    </xf>
    <xf numFmtId="0" fontId="38" fillId="0" borderId="0" xfId="75" applyFont="1" applyAlignment="1">
      <alignment horizontal="center"/>
      <protection/>
    </xf>
    <xf numFmtId="0" fontId="11" fillId="0" borderId="0" xfId="75" applyFont="1">
      <alignment/>
      <protection/>
    </xf>
    <xf numFmtId="0" fontId="11" fillId="0" borderId="0" xfId="75" applyFont="1" applyAlignment="1">
      <alignment horizontal="left"/>
      <protection/>
    </xf>
    <xf numFmtId="0" fontId="38" fillId="0" borderId="0" xfId="75" applyFont="1" applyAlignment="1">
      <alignment horizontal="left"/>
      <protection/>
    </xf>
    <xf numFmtId="0" fontId="14" fillId="0" borderId="0" xfId="75" applyFont="1" applyAlignment="1">
      <alignment horizontal="left"/>
      <protection/>
    </xf>
    <xf numFmtId="56" fontId="11" fillId="0" borderId="0" xfId="75" applyNumberFormat="1" applyFont="1">
      <alignment/>
      <protection/>
    </xf>
    <xf numFmtId="0" fontId="7" fillId="0" borderId="0" xfId="75" applyFont="1">
      <alignment/>
      <protection/>
    </xf>
    <xf numFmtId="0" fontId="11" fillId="0" borderId="29" xfId="75" applyFont="1" applyBorder="1">
      <alignment/>
      <protection/>
    </xf>
    <xf numFmtId="0" fontId="4" fillId="0" borderId="16" xfId="0" applyNumberFormat="1" applyFont="1" applyFill="1" applyBorder="1" applyAlignment="1" applyProtection="1">
      <alignment horizontal="center" vertical="center" shrinkToFit="1"/>
      <protection locked="0"/>
    </xf>
    <xf numFmtId="0" fontId="4" fillId="0" borderId="18" xfId="0" applyNumberFormat="1" applyFont="1" applyFill="1" applyBorder="1" applyAlignment="1" applyProtection="1">
      <alignment horizontal="center" vertical="center" shrinkToFit="1"/>
      <protection locked="0"/>
    </xf>
    <xf numFmtId="0" fontId="4" fillId="0" borderId="19" xfId="0" applyNumberFormat="1" applyFont="1" applyFill="1" applyBorder="1" applyAlignment="1" applyProtection="1">
      <alignment horizontal="center" vertical="center" shrinkToFit="1"/>
      <protection locked="0"/>
    </xf>
    <xf numFmtId="0" fontId="4" fillId="0" borderId="30" xfId="0" applyNumberFormat="1" applyFont="1" applyFill="1" applyBorder="1" applyAlignment="1" applyProtection="1">
      <alignment horizontal="center" vertical="center" shrinkToFit="1"/>
      <protection locked="0"/>
    </xf>
    <xf numFmtId="0" fontId="4" fillId="0" borderId="31" xfId="0" applyNumberFormat="1" applyFont="1" applyFill="1" applyBorder="1" applyAlignment="1">
      <alignment horizontal="center" vertical="center" shrinkToFit="1"/>
    </xf>
    <xf numFmtId="0" fontId="4" fillId="0" borderId="32" xfId="0" applyNumberFormat="1" applyFont="1" applyFill="1" applyBorder="1" applyAlignment="1">
      <alignment horizontal="center" vertical="center" shrinkToFit="1"/>
    </xf>
    <xf numFmtId="0" fontId="4" fillId="0" borderId="33" xfId="0" applyNumberFormat="1" applyFont="1" applyFill="1" applyBorder="1" applyAlignment="1" applyProtection="1">
      <alignment horizontal="center" vertical="center" shrinkToFit="1"/>
      <protection locked="0"/>
    </xf>
    <xf numFmtId="0" fontId="4" fillId="0" borderId="31" xfId="0" applyNumberFormat="1" applyFont="1" applyFill="1" applyBorder="1" applyAlignment="1" applyProtection="1">
      <alignment horizontal="center" vertical="center" shrinkToFit="1"/>
      <protection locked="0"/>
    </xf>
    <xf numFmtId="0" fontId="7" fillId="0" borderId="34" xfId="0" applyNumberFormat="1" applyFont="1" applyFill="1" applyBorder="1" applyAlignment="1">
      <alignment horizontal="center" vertical="center" shrinkToFit="1"/>
    </xf>
    <xf numFmtId="0" fontId="7" fillId="0" borderId="25" xfId="0" applyNumberFormat="1" applyFont="1" applyFill="1" applyBorder="1" applyAlignment="1">
      <alignment horizontal="center" vertical="center" shrinkToFit="1"/>
    </xf>
    <xf numFmtId="0" fontId="7" fillId="0" borderId="14" xfId="0" applyNumberFormat="1" applyFont="1" applyFill="1" applyBorder="1" applyAlignment="1">
      <alignment vertical="center" shrinkToFit="1"/>
    </xf>
    <xf numFmtId="0" fontId="7" fillId="0" borderId="19" xfId="0" applyNumberFormat="1" applyFont="1" applyFill="1" applyBorder="1" applyAlignment="1">
      <alignment vertical="center" shrinkToFit="1"/>
    </xf>
    <xf numFmtId="0" fontId="7" fillId="0" borderId="14" xfId="0" applyNumberFormat="1" applyFont="1" applyFill="1" applyBorder="1" applyAlignment="1" applyProtection="1">
      <alignment horizontal="center" vertical="center" shrinkToFit="1"/>
      <protection locked="0"/>
    </xf>
    <xf numFmtId="0" fontId="7" fillId="0" borderId="14" xfId="0" applyNumberFormat="1" applyFont="1" applyFill="1" applyBorder="1" applyAlignment="1">
      <alignment horizontal="center" vertical="center" shrinkToFit="1"/>
    </xf>
    <xf numFmtId="0" fontId="7" fillId="0" borderId="31" xfId="0" applyNumberFormat="1" applyFont="1" applyFill="1" applyBorder="1" applyAlignment="1">
      <alignment horizontal="center" vertical="center" shrinkToFit="1"/>
    </xf>
    <xf numFmtId="0" fontId="7" fillId="0" borderId="32" xfId="0" applyNumberFormat="1" applyFont="1" applyFill="1" applyBorder="1" applyAlignment="1">
      <alignment horizontal="center" vertical="center" shrinkToFit="1"/>
    </xf>
    <xf numFmtId="0" fontId="7" fillId="0" borderId="33"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lignment horizontal="center" vertical="center" shrinkToFit="1"/>
    </xf>
    <xf numFmtId="0" fontId="7" fillId="0" borderId="18" xfId="0" applyNumberFormat="1" applyFont="1" applyFill="1" applyBorder="1" applyAlignment="1" applyProtection="1">
      <alignment horizontal="center" vertical="center" shrinkToFit="1"/>
      <protection locked="0"/>
    </xf>
    <xf numFmtId="0" fontId="7" fillId="0" borderId="31"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shrinkToFit="1"/>
      <protection locked="0"/>
    </xf>
    <xf numFmtId="0" fontId="7" fillId="0" borderId="30" xfId="0" applyNumberFormat="1" applyFont="1" applyFill="1" applyBorder="1" applyAlignment="1" applyProtection="1">
      <alignment horizontal="center" vertical="center" shrinkToFit="1"/>
      <protection locked="0"/>
    </xf>
    <xf numFmtId="0" fontId="40" fillId="0" borderId="0" xfId="0" applyNumberFormat="1" applyFont="1" applyFill="1" applyBorder="1" applyAlignment="1">
      <alignment horizontal="center" vertical="center" shrinkToFit="1"/>
    </xf>
    <xf numFmtId="0" fontId="40" fillId="0" borderId="17" xfId="0" applyNumberFormat="1" applyFont="1" applyFill="1" applyBorder="1" applyAlignment="1">
      <alignment horizontal="center" vertical="center" shrinkToFit="1"/>
    </xf>
    <xf numFmtId="0" fontId="40" fillId="0" borderId="0" xfId="0" applyNumberFormat="1" applyFont="1" applyFill="1" applyBorder="1" applyAlignment="1" applyProtection="1">
      <alignment horizontal="center" vertical="center" shrinkToFit="1"/>
      <protection locked="0"/>
    </xf>
    <xf numFmtId="0" fontId="40" fillId="0" borderId="17" xfId="0" applyNumberFormat="1" applyFont="1" applyFill="1" applyBorder="1" applyAlignment="1" applyProtection="1">
      <alignment horizontal="center" vertical="center" shrinkToFit="1"/>
      <protection locked="0"/>
    </xf>
    <xf numFmtId="0" fontId="40" fillId="0" borderId="35" xfId="0" applyNumberFormat="1" applyFont="1" applyFill="1" applyBorder="1" applyAlignment="1" applyProtection="1">
      <alignment horizontal="center" vertical="center" shrinkToFit="1"/>
      <protection locked="0"/>
    </xf>
    <xf numFmtId="0" fontId="40" fillId="0" borderId="14" xfId="0" applyNumberFormat="1" applyFont="1" applyFill="1" applyBorder="1" applyAlignment="1">
      <alignment vertical="center" shrinkToFit="1"/>
    </xf>
    <xf numFmtId="0" fontId="40" fillId="0" borderId="19" xfId="0" applyNumberFormat="1" applyFont="1" applyFill="1" applyBorder="1" applyAlignment="1">
      <alignment vertical="center" shrinkToFit="1"/>
    </xf>
    <xf numFmtId="0" fontId="40" fillId="0" borderId="18" xfId="0" applyNumberFormat="1" applyFont="1" applyFill="1" applyBorder="1" applyAlignment="1" applyProtection="1">
      <alignment horizontal="center" vertical="center" shrinkToFit="1"/>
      <protection locked="0"/>
    </xf>
    <xf numFmtId="0" fontId="40" fillId="0" borderId="14" xfId="0" applyNumberFormat="1" applyFont="1" applyFill="1" applyBorder="1" applyAlignment="1" applyProtection="1">
      <alignment horizontal="center" vertical="center" shrinkToFit="1"/>
      <protection locked="0"/>
    </xf>
    <xf numFmtId="0" fontId="40" fillId="0" borderId="19"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lignment vertical="center" shrinkToFit="1"/>
    </xf>
    <xf numFmtId="0" fontId="4" fillId="0" borderId="36"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4" fillId="0" borderId="37" xfId="0" applyNumberFormat="1" applyFont="1" applyFill="1" applyBorder="1" applyAlignment="1">
      <alignment vertical="center" shrinkToFit="1"/>
    </xf>
    <xf numFmtId="0" fontId="5" fillId="0" borderId="0"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38" xfId="0" applyNumberFormat="1" applyFont="1" applyFill="1" applyBorder="1" applyAlignment="1">
      <alignment horizontal="center" vertical="center" shrinkToFit="1"/>
    </xf>
    <xf numFmtId="0" fontId="4" fillId="0" borderId="0" xfId="0" applyFont="1" applyAlignment="1">
      <alignment horizontal="center" vertical="center" shrinkToFit="1"/>
    </xf>
    <xf numFmtId="0" fontId="4" fillId="0" borderId="39" xfId="0" applyNumberFormat="1"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40" xfId="0" applyNumberFormat="1" applyFont="1" applyFill="1" applyBorder="1" applyAlignment="1">
      <alignment horizontal="center" vertical="center" shrinkToFit="1"/>
    </xf>
    <xf numFmtId="2" fontId="4" fillId="0" borderId="40"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49" fontId="4" fillId="0" borderId="0" xfId="0" applyNumberFormat="1" applyFont="1" applyFill="1" applyBorder="1" applyAlignment="1" applyProtection="1">
      <alignment vertical="center" shrinkToFit="1"/>
      <protection locked="0"/>
    </xf>
    <xf numFmtId="0" fontId="0" fillId="0" borderId="41" xfId="0" applyNumberFormat="1" applyFont="1" applyFill="1" applyBorder="1" applyAlignment="1">
      <alignment vertical="center" shrinkToFit="1"/>
    </xf>
    <xf numFmtId="0" fontId="0" fillId="0" borderId="42" xfId="0" applyNumberFormat="1" applyFont="1" applyFill="1" applyBorder="1" applyAlignment="1">
      <alignment vertical="center" shrinkToFit="1"/>
    </xf>
    <xf numFmtId="0" fontId="32" fillId="0" borderId="0" xfId="0" applyNumberFormat="1" applyFont="1" applyFill="1" applyBorder="1" applyAlignment="1">
      <alignment vertical="center" shrinkToFit="1"/>
    </xf>
    <xf numFmtId="0" fontId="4" fillId="0" borderId="19"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NumberFormat="1" applyFont="1" applyFill="1" applyBorder="1" applyAlignment="1" applyProtection="1">
      <alignment horizontal="center" vertical="center" shrinkToFit="1"/>
      <protection locked="0"/>
    </xf>
    <xf numFmtId="0" fontId="4" fillId="0" borderId="40" xfId="0" applyNumberFormat="1" applyFont="1" applyFill="1" applyBorder="1" applyAlignment="1" applyProtection="1">
      <alignment horizontal="center" vertical="center" shrinkToFit="1"/>
      <protection locked="0"/>
    </xf>
    <xf numFmtId="179" fontId="4" fillId="0" borderId="40" xfId="0" applyNumberFormat="1" applyFont="1" applyFill="1" applyBorder="1" applyAlignment="1">
      <alignment horizontal="center" vertical="center"/>
    </xf>
    <xf numFmtId="0" fontId="4" fillId="0" borderId="17" xfId="0" applyNumberFormat="1" applyFont="1" applyFill="1" applyBorder="1" applyAlignment="1">
      <alignment horizontal="left" vertical="center" shrinkToFit="1"/>
    </xf>
    <xf numFmtId="0" fontId="4" fillId="0" borderId="45" xfId="0" applyNumberFormat="1" applyFont="1" applyFill="1" applyBorder="1" applyAlignment="1" applyProtection="1">
      <alignment horizontal="left" vertical="center" shrinkToFit="1"/>
      <protection locked="0"/>
    </xf>
    <xf numFmtId="0" fontId="4" fillId="0" borderId="24" xfId="0" applyNumberFormat="1" applyFont="1" applyFill="1" applyBorder="1" applyAlignment="1" applyProtection="1">
      <alignment horizontal="left" vertical="center" shrinkToFit="1"/>
      <protection locked="0"/>
    </xf>
    <xf numFmtId="0" fontId="4" fillId="0" borderId="0" xfId="0" applyNumberFormat="1" applyFont="1" applyFill="1" applyBorder="1" applyAlignment="1" applyProtection="1">
      <alignment horizontal="left" vertical="center" shrinkToFit="1"/>
      <protection locked="0"/>
    </xf>
    <xf numFmtId="0" fontId="4" fillId="0" borderId="46" xfId="0" applyNumberFormat="1" applyFont="1" applyFill="1" applyBorder="1" applyAlignment="1">
      <alignment horizontal="center" vertical="center" shrinkToFit="1"/>
    </xf>
    <xf numFmtId="0" fontId="4" fillId="0" borderId="43" xfId="0" applyNumberFormat="1" applyFont="1" applyFill="1" applyBorder="1" applyAlignment="1">
      <alignment horizontal="center" vertical="center" shrinkToFit="1"/>
    </xf>
    <xf numFmtId="0" fontId="4" fillId="0" borderId="24" xfId="0" applyNumberFormat="1" applyFont="1" applyFill="1" applyBorder="1" applyAlignment="1">
      <alignment horizontal="center" vertical="center" shrinkToFit="1"/>
    </xf>
    <xf numFmtId="0" fontId="4" fillId="0" borderId="45" xfId="0" applyNumberFormat="1" applyFont="1" applyFill="1" applyBorder="1" applyAlignment="1">
      <alignment horizontal="left" vertical="center" shrinkToFit="1"/>
    </xf>
    <xf numFmtId="0" fontId="4" fillId="0" borderId="24" xfId="0" applyNumberFormat="1" applyFont="1" applyFill="1" applyBorder="1" applyAlignment="1">
      <alignment horizontal="left" vertical="center" shrinkToFit="1"/>
    </xf>
    <xf numFmtId="0" fontId="4" fillId="0" borderId="0" xfId="0" applyNumberFormat="1" applyFont="1" applyFill="1" applyBorder="1" applyAlignment="1">
      <alignment horizontal="left" vertical="center" shrinkToFit="1"/>
    </xf>
    <xf numFmtId="179" fontId="4" fillId="0" borderId="15" xfId="0" applyNumberFormat="1" applyFont="1" applyFill="1" applyBorder="1" applyAlignment="1">
      <alignment horizontal="center" vertical="center" shrinkToFit="1"/>
    </xf>
    <xf numFmtId="0" fontId="4" fillId="0" borderId="47" xfId="0" applyFont="1" applyBorder="1" applyAlignment="1">
      <alignment horizontal="center" vertical="center" shrinkToFit="1"/>
    </xf>
    <xf numFmtId="0" fontId="4" fillId="0" borderId="17" xfId="0" applyNumberFormat="1" applyFont="1" applyFill="1" applyBorder="1" applyAlignment="1">
      <alignment horizontal="center" vertical="center" shrinkToFit="1"/>
    </xf>
    <xf numFmtId="0" fontId="4" fillId="0" borderId="48" xfId="0" applyNumberFormat="1" applyFont="1" applyFill="1" applyBorder="1" applyAlignment="1">
      <alignment horizontal="center" vertical="center" shrinkToFit="1"/>
    </xf>
    <xf numFmtId="0" fontId="4" fillId="0" borderId="19" xfId="0" applyNumberFormat="1" applyFont="1" applyFill="1" applyBorder="1" applyAlignment="1">
      <alignment horizontal="center" vertical="center" shrinkToFit="1"/>
    </xf>
    <xf numFmtId="0" fontId="4" fillId="0" borderId="49" xfId="0" applyNumberFormat="1" applyFont="1" applyFill="1" applyBorder="1" applyAlignment="1">
      <alignment horizontal="center" vertical="center" shrinkToFit="1"/>
    </xf>
    <xf numFmtId="0" fontId="4" fillId="0" borderId="50"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51"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52" xfId="0" applyNumberFormat="1" applyFont="1" applyFill="1" applyBorder="1" applyAlignment="1">
      <alignment horizontal="center" vertical="center" shrinkToFit="1"/>
    </xf>
    <xf numFmtId="2" fontId="4" fillId="0" borderId="50"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4" fillId="0" borderId="14" xfId="0" applyNumberFormat="1" applyFont="1" applyFill="1" applyBorder="1" applyAlignment="1" applyProtection="1">
      <alignment horizontal="center" vertical="center" shrinkToFit="1"/>
      <protection locked="0"/>
    </xf>
    <xf numFmtId="2" fontId="4" fillId="0" borderId="53" xfId="0" applyNumberFormat="1" applyFont="1" applyFill="1" applyBorder="1" applyAlignment="1">
      <alignment horizontal="center" vertical="center" shrinkToFit="1"/>
    </xf>
    <xf numFmtId="0" fontId="7" fillId="0" borderId="16" xfId="0" applyNumberFormat="1" applyFont="1" applyFill="1" applyBorder="1" applyAlignment="1" applyProtection="1">
      <alignment horizontal="center" vertical="center" shrinkToFit="1"/>
      <protection locked="0"/>
    </xf>
    <xf numFmtId="0" fontId="7" fillId="0" borderId="17" xfId="0" applyNumberFormat="1" applyFont="1" applyFill="1" applyBorder="1" applyAlignment="1">
      <alignment horizontal="center" vertical="center" shrinkToFit="1"/>
    </xf>
    <xf numFmtId="0" fontId="4" fillId="0" borderId="54" xfId="0" applyNumberFormat="1" applyFont="1" applyFill="1" applyBorder="1" applyAlignment="1" applyProtection="1">
      <alignment horizontal="center" vertical="center" shrinkToFit="1"/>
      <protection locked="0"/>
    </xf>
    <xf numFmtId="0" fontId="4" fillId="0" borderId="45" xfId="0" applyNumberFormat="1" applyFont="1" applyFill="1" applyBorder="1" applyAlignment="1" applyProtection="1">
      <alignment horizontal="center" vertical="center" shrinkToFit="1"/>
      <protection locked="0"/>
    </xf>
    <xf numFmtId="0" fontId="4" fillId="0" borderId="16" xfId="0" applyNumberFormat="1" applyFont="1" applyFill="1" applyBorder="1" applyAlignment="1" applyProtection="1">
      <alignment horizontal="center" vertical="center" shrinkToFit="1"/>
      <protection locked="0"/>
    </xf>
    <xf numFmtId="0" fontId="4" fillId="0" borderId="0" xfId="0" applyNumberFormat="1" applyFont="1" applyFill="1" applyBorder="1" applyAlignment="1" applyProtection="1">
      <alignment horizontal="center" vertical="center" shrinkToFit="1"/>
      <protection locked="0"/>
    </xf>
    <xf numFmtId="0" fontId="4" fillId="0" borderId="39" xfId="0" applyNumberFormat="1" applyFont="1" applyFill="1" applyBorder="1" applyAlignment="1">
      <alignment horizontal="center" vertical="center" shrinkToFit="1"/>
    </xf>
    <xf numFmtId="2" fontId="4" fillId="0" borderId="14" xfId="0" applyNumberFormat="1" applyFont="1" applyFill="1" applyBorder="1" applyAlignment="1">
      <alignment horizontal="center" vertical="center" shrinkToFit="1"/>
    </xf>
    <xf numFmtId="0" fontId="4" fillId="0" borderId="39" xfId="0" applyNumberFormat="1" applyFont="1" applyFill="1" applyBorder="1" applyAlignment="1">
      <alignment vertical="center" shrinkToFit="1"/>
    </xf>
    <xf numFmtId="0" fontId="4" fillId="0" borderId="14" xfId="0" applyFont="1" applyBorder="1" applyAlignment="1">
      <alignment vertical="center" shrinkToFit="1"/>
    </xf>
    <xf numFmtId="0" fontId="4" fillId="0" borderId="19" xfId="0" applyFont="1" applyBorder="1" applyAlignment="1">
      <alignment vertical="center" shrinkToFit="1"/>
    </xf>
    <xf numFmtId="2" fontId="4" fillId="0" borderId="53" xfId="0" applyNumberFormat="1" applyFont="1" applyFill="1" applyBorder="1" applyAlignment="1">
      <alignment vertical="center" shrinkToFit="1"/>
    </xf>
    <xf numFmtId="2" fontId="4" fillId="0" borderId="50" xfId="0" applyNumberFormat="1" applyFont="1" applyFill="1" applyBorder="1" applyAlignment="1">
      <alignment vertical="center" shrinkToFit="1"/>
    </xf>
    <xf numFmtId="0" fontId="4" fillId="0" borderId="43" xfId="0" applyFont="1" applyBorder="1" applyAlignment="1">
      <alignment vertical="center" shrinkToFit="1"/>
    </xf>
    <xf numFmtId="0" fontId="4" fillId="0" borderId="38" xfId="0" applyNumberFormat="1" applyFont="1" applyFill="1" applyBorder="1" applyAlignment="1">
      <alignment vertical="center" shrinkToFit="1"/>
    </xf>
    <xf numFmtId="0" fontId="4" fillId="0" borderId="44" xfId="0" applyNumberFormat="1" applyFont="1" applyFill="1" applyBorder="1" applyAlignment="1" applyProtection="1">
      <alignment vertical="center" shrinkToFit="1"/>
      <protection locked="0"/>
    </xf>
    <xf numFmtId="0" fontId="4" fillId="0" borderId="0" xfId="0" applyNumberFormat="1" applyFont="1" applyFill="1" applyBorder="1" applyAlignment="1">
      <alignment horizontal="center" vertical="center" shrinkToFit="1"/>
    </xf>
    <xf numFmtId="0" fontId="4" fillId="0" borderId="26" xfId="0" applyNumberFormat="1" applyFont="1" applyFill="1" applyBorder="1" applyAlignment="1">
      <alignment horizontal="center" vertical="center" shrinkToFit="1"/>
    </xf>
    <xf numFmtId="0" fontId="4" fillId="0" borderId="54"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55" xfId="0" applyNumberFormat="1" applyFont="1" applyFill="1" applyBorder="1" applyAlignment="1">
      <alignment horizontal="center" vertical="center" shrinkToFit="1"/>
    </xf>
    <xf numFmtId="180" fontId="4" fillId="0" borderId="45" xfId="0" applyNumberFormat="1" applyFont="1" applyFill="1" applyBorder="1" applyAlignment="1">
      <alignment horizontal="center" vertical="center" shrinkToFit="1"/>
    </xf>
    <xf numFmtId="180" fontId="4" fillId="0" borderId="0" xfId="0" applyNumberFormat="1" applyFont="1" applyFill="1" applyBorder="1" applyAlignment="1">
      <alignment horizontal="center" vertical="center" shrinkToFit="1"/>
    </xf>
    <xf numFmtId="0" fontId="4" fillId="0" borderId="45"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47" xfId="0" applyNumberFormat="1" applyFont="1" applyFill="1" applyBorder="1" applyAlignment="1">
      <alignment horizontal="center" vertical="center" shrinkToFit="1"/>
    </xf>
    <xf numFmtId="0" fontId="4" fillId="0" borderId="40" xfId="0" applyNumberFormat="1" applyFont="1" applyFill="1" applyBorder="1" applyAlignment="1">
      <alignment horizontal="left" vertical="center" shrinkToFit="1"/>
    </xf>
    <xf numFmtId="0" fontId="4" fillId="0" borderId="40" xfId="0" applyNumberFormat="1" applyFont="1" applyFill="1" applyBorder="1" applyAlignment="1" applyProtection="1">
      <alignment vertical="center" shrinkToFit="1"/>
      <protection locked="0"/>
    </xf>
    <xf numFmtId="0" fontId="4" fillId="0" borderId="40" xfId="0" applyNumberFormat="1" applyFont="1" applyFill="1" applyBorder="1" applyAlignment="1">
      <alignment vertical="center" shrinkToFit="1"/>
    </xf>
    <xf numFmtId="179" fontId="4" fillId="0" borderId="40" xfId="0" applyNumberFormat="1" applyFont="1" applyFill="1" applyBorder="1" applyAlignment="1">
      <alignment horizontal="right" vertical="center"/>
    </xf>
    <xf numFmtId="0" fontId="42" fillId="0" borderId="0" xfId="0" applyNumberFormat="1" applyFont="1" applyFill="1" applyBorder="1" applyAlignment="1">
      <alignment vertical="center" shrinkToFit="1"/>
    </xf>
    <xf numFmtId="0" fontId="42" fillId="0" borderId="26" xfId="0" applyNumberFormat="1" applyFont="1" applyFill="1" applyBorder="1" applyAlignment="1">
      <alignment vertical="center" shrinkToFit="1"/>
    </xf>
    <xf numFmtId="0" fontId="3" fillId="0" borderId="0" xfId="0" applyNumberFormat="1" applyFont="1" applyFill="1" applyBorder="1" applyAlignment="1">
      <alignment horizontal="left" vertical="center"/>
    </xf>
    <xf numFmtId="0" fontId="42" fillId="0" borderId="0" xfId="0" applyNumberFormat="1" applyFont="1" applyFill="1" applyBorder="1" applyAlignment="1">
      <alignment horizontal="center" vertical="center" shrinkToFit="1"/>
    </xf>
    <xf numFmtId="0" fontId="42" fillId="0" borderId="26"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182" fontId="3" fillId="0" borderId="45" xfId="0" applyNumberFormat="1" applyFont="1" applyFill="1" applyBorder="1" applyAlignment="1">
      <alignment horizontal="left" vertical="center" shrinkToFit="1"/>
    </xf>
    <xf numFmtId="182" fontId="3" fillId="0" borderId="34" xfId="0" applyNumberFormat="1" applyFont="1" applyFill="1" applyBorder="1" applyAlignment="1">
      <alignment horizontal="left" vertical="center" shrinkToFit="1"/>
    </xf>
    <xf numFmtId="182" fontId="3" fillId="0" borderId="0" xfId="0" applyNumberFormat="1" applyFont="1" applyFill="1" applyBorder="1" applyAlignment="1">
      <alignment horizontal="left" vertical="center" shrinkToFit="1"/>
    </xf>
    <xf numFmtId="182" fontId="3" fillId="0" borderId="15" xfId="0" applyNumberFormat="1" applyFont="1" applyFill="1" applyBorder="1" applyAlignment="1">
      <alignment horizontal="left" vertical="center" shrinkToFit="1"/>
    </xf>
    <xf numFmtId="0" fontId="4" fillId="0" borderId="3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Alignment="1">
      <alignment horizontal="center" vertical="center" shrinkToFit="1"/>
    </xf>
    <xf numFmtId="0" fontId="4" fillId="0" borderId="17" xfId="0" applyFont="1" applyBorder="1" applyAlignment="1">
      <alignment horizontal="center" vertical="center" shrinkToFit="1"/>
    </xf>
    <xf numFmtId="181" fontId="4" fillId="0" borderId="50" xfId="0" applyNumberFormat="1" applyFont="1" applyFill="1" applyBorder="1" applyAlignment="1">
      <alignment horizontal="center" vertical="center" shrinkToFit="1"/>
    </xf>
    <xf numFmtId="181" fontId="4" fillId="0" borderId="46" xfId="0" applyNumberFormat="1" applyFont="1" applyFill="1" applyBorder="1" applyAlignment="1">
      <alignment horizontal="center" vertical="center" shrinkToFit="1"/>
    </xf>
    <xf numFmtId="2" fontId="4" fillId="0" borderId="0" xfId="0" applyNumberFormat="1" applyFont="1" applyFill="1" applyBorder="1" applyAlignment="1">
      <alignment horizontal="center" vertical="center" shrinkToFit="1"/>
    </xf>
    <xf numFmtId="2" fontId="4" fillId="0" borderId="56" xfId="0" applyNumberFormat="1" applyFont="1" applyFill="1" applyBorder="1" applyAlignment="1">
      <alignment horizontal="center" vertical="center" shrinkToFit="1"/>
    </xf>
    <xf numFmtId="179" fontId="4" fillId="0" borderId="0"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179" fontId="4" fillId="0" borderId="14" xfId="0" applyNumberFormat="1" applyFont="1" applyFill="1" applyBorder="1" applyAlignment="1">
      <alignment horizontal="right" vertical="center"/>
    </xf>
    <xf numFmtId="179" fontId="4" fillId="0" borderId="43" xfId="0" applyNumberFormat="1" applyFont="1" applyFill="1" applyBorder="1" applyAlignment="1">
      <alignment horizontal="right" vertical="center"/>
    </xf>
    <xf numFmtId="0" fontId="4" fillId="0" borderId="45" xfId="0" applyNumberFormat="1" applyFont="1" applyFill="1" applyBorder="1" applyAlignment="1">
      <alignment horizontal="center" vertical="center" shrinkToFit="1"/>
    </xf>
    <xf numFmtId="0" fontId="4" fillId="0" borderId="17" xfId="0" applyNumberFormat="1" applyFont="1" applyFill="1" applyBorder="1" applyAlignment="1" applyProtection="1">
      <alignment horizontal="left" vertical="center" shrinkToFit="1"/>
      <protection locked="0"/>
    </xf>
    <xf numFmtId="0" fontId="4" fillId="0" borderId="57" xfId="0" applyNumberFormat="1" applyFont="1" applyFill="1" applyBorder="1" applyAlignment="1" applyProtection="1">
      <alignment horizontal="left" vertical="center" shrinkToFit="1"/>
      <protection locked="0"/>
    </xf>
    <xf numFmtId="0" fontId="4" fillId="0" borderId="35" xfId="0" applyNumberFormat="1" applyFont="1" applyFill="1" applyBorder="1" applyAlignment="1" applyProtection="1">
      <alignment horizontal="left" vertical="center" shrinkToFit="1"/>
      <protection locked="0"/>
    </xf>
    <xf numFmtId="0" fontId="4" fillId="0" borderId="35" xfId="0" applyNumberFormat="1" applyFont="1" applyFill="1" applyBorder="1" applyAlignment="1">
      <alignment horizontal="center" vertical="center" shrinkToFit="1"/>
    </xf>
    <xf numFmtId="0" fontId="4" fillId="0" borderId="30" xfId="0" applyNumberFormat="1" applyFont="1" applyFill="1" applyBorder="1" applyAlignment="1">
      <alignment horizontal="center" vertical="center" shrinkToFit="1"/>
    </xf>
    <xf numFmtId="0" fontId="4" fillId="0" borderId="18" xfId="0" applyNumberFormat="1" applyFont="1" applyFill="1" applyBorder="1" applyAlignment="1">
      <alignment horizontal="center" vertical="center" shrinkToFit="1"/>
    </xf>
    <xf numFmtId="0" fontId="4" fillId="0" borderId="44" xfId="0" applyNumberFormat="1" applyFont="1" applyFill="1" applyBorder="1" applyAlignment="1">
      <alignment horizontal="center" vertical="center" shrinkToFit="1"/>
    </xf>
    <xf numFmtId="0" fontId="4" fillId="0" borderId="38" xfId="0" applyNumberFormat="1" applyFont="1" applyFill="1" applyBorder="1" applyAlignment="1">
      <alignment horizontal="center" vertical="center" shrinkToFit="1"/>
    </xf>
    <xf numFmtId="0" fontId="4" fillId="0" borderId="58" xfId="0" applyNumberFormat="1" applyFont="1" applyFill="1" applyBorder="1" applyAlignment="1">
      <alignment horizontal="center" vertical="center" shrinkToFit="1"/>
    </xf>
    <xf numFmtId="0" fontId="4" fillId="0" borderId="59" xfId="0" applyNumberFormat="1" applyFont="1" applyFill="1" applyBorder="1" applyAlignment="1">
      <alignment horizontal="center" vertical="center" shrinkToFit="1"/>
    </xf>
    <xf numFmtId="0" fontId="4" fillId="0" borderId="60" xfId="0" applyNumberFormat="1" applyFont="1" applyFill="1" applyBorder="1" applyAlignment="1">
      <alignment horizontal="center" vertical="center" shrinkToFit="1"/>
    </xf>
    <xf numFmtId="0" fontId="4" fillId="0" borderId="61" xfId="0" applyNumberFormat="1" applyFont="1" applyFill="1" applyBorder="1" applyAlignment="1">
      <alignment horizontal="center" vertical="center" shrinkToFit="1"/>
    </xf>
    <xf numFmtId="0" fontId="4" fillId="0" borderId="62" xfId="0" applyNumberFormat="1" applyFont="1" applyFill="1" applyBorder="1" applyAlignment="1">
      <alignment horizontal="center" vertical="center" shrinkToFit="1"/>
    </xf>
    <xf numFmtId="0" fontId="4" fillId="0" borderId="63" xfId="0" applyNumberFormat="1" applyFont="1" applyFill="1" applyBorder="1" applyAlignment="1">
      <alignment horizontal="center" vertical="center" shrinkToFit="1"/>
    </xf>
    <xf numFmtId="0" fontId="4" fillId="0" borderId="64" xfId="0" applyNumberFormat="1" applyFont="1" applyFill="1" applyBorder="1" applyAlignment="1">
      <alignment horizontal="center" vertical="center" shrinkToFit="1"/>
    </xf>
    <xf numFmtId="0" fontId="4" fillId="0" borderId="65" xfId="0" applyNumberFormat="1" applyFont="1" applyFill="1" applyBorder="1" applyAlignment="1">
      <alignment horizontal="center" vertical="center" shrinkToFit="1"/>
    </xf>
    <xf numFmtId="0" fontId="4" fillId="0" borderId="66" xfId="0" applyNumberFormat="1" applyFont="1" applyFill="1" applyBorder="1" applyAlignment="1">
      <alignment horizontal="center" vertical="center" shrinkToFit="1"/>
    </xf>
    <xf numFmtId="0" fontId="4" fillId="0" borderId="58" xfId="0" applyNumberFormat="1" applyFont="1" applyFill="1" applyBorder="1" applyAlignment="1" applyProtection="1">
      <alignment horizontal="center" vertical="center" shrinkToFit="1"/>
      <protection locked="0"/>
    </xf>
    <xf numFmtId="0" fontId="4" fillId="0" borderId="59" xfId="0" applyNumberFormat="1" applyFont="1" applyFill="1" applyBorder="1" applyAlignment="1" applyProtection="1">
      <alignment horizontal="center" vertical="center" shrinkToFit="1"/>
      <protection locked="0"/>
    </xf>
    <xf numFmtId="0" fontId="4" fillId="0" borderId="60" xfId="0" applyNumberFormat="1" applyFont="1" applyFill="1" applyBorder="1" applyAlignment="1" applyProtection="1">
      <alignment horizontal="center" vertical="center" shrinkToFit="1"/>
      <protection locked="0"/>
    </xf>
    <xf numFmtId="0" fontId="4" fillId="0" borderId="61" xfId="0" applyNumberFormat="1" applyFont="1" applyFill="1" applyBorder="1" applyAlignment="1" applyProtection="1">
      <alignment horizontal="center" vertical="center" shrinkToFit="1"/>
      <protection locked="0"/>
    </xf>
    <xf numFmtId="0" fontId="4" fillId="0" borderId="62" xfId="0" applyNumberFormat="1" applyFont="1" applyFill="1" applyBorder="1" applyAlignment="1" applyProtection="1">
      <alignment horizontal="center" vertical="center" shrinkToFit="1"/>
      <protection locked="0"/>
    </xf>
    <xf numFmtId="0" fontId="4" fillId="0" borderId="63" xfId="0" applyNumberFormat="1" applyFont="1" applyFill="1" applyBorder="1" applyAlignment="1" applyProtection="1">
      <alignment horizontal="center" vertical="center" shrinkToFit="1"/>
      <protection locked="0"/>
    </xf>
    <xf numFmtId="0" fontId="4" fillId="0" borderId="64" xfId="0" applyNumberFormat="1" applyFont="1" applyFill="1" applyBorder="1" applyAlignment="1" applyProtection="1">
      <alignment horizontal="center" vertical="center" shrinkToFit="1"/>
      <protection locked="0"/>
    </xf>
    <xf numFmtId="0" fontId="4" fillId="0" borderId="65" xfId="0" applyNumberFormat="1" applyFont="1" applyFill="1" applyBorder="1" applyAlignment="1" applyProtection="1">
      <alignment horizontal="center" vertical="center" shrinkToFit="1"/>
      <protection locked="0"/>
    </xf>
    <xf numFmtId="0" fontId="4" fillId="0" borderId="66" xfId="0" applyNumberFormat="1" applyFont="1" applyFill="1" applyBorder="1" applyAlignment="1" applyProtection="1">
      <alignment horizontal="center" vertical="center" shrinkToFit="1"/>
      <protection locked="0"/>
    </xf>
    <xf numFmtId="0" fontId="9" fillId="0" borderId="54" xfId="0" applyNumberFormat="1" applyFont="1" applyFill="1" applyBorder="1" applyAlignment="1">
      <alignment horizontal="center" vertical="center" wrapText="1" shrinkToFit="1"/>
    </xf>
    <xf numFmtId="0" fontId="9" fillId="0" borderId="45" xfId="0" applyNumberFormat="1" applyFont="1" applyFill="1" applyBorder="1" applyAlignment="1">
      <alignment horizontal="center" vertical="center" wrapText="1" shrinkToFit="1"/>
    </xf>
    <xf numFmtId="0" fontId="9" fillId="0" borderId="24" xfId="0" applyNumberFormat="1" applyFont="1" applyFill="1" applyBorder="1" applyAlignment="1">
      <alignment horizontal="center" vertical="center" wrapText="1" shrinkToFit="1"/>
    </xf>
    <xf numFmtId="0" fontId="9" fillId="0" borderId="16" xfId="0" applyNumberFormat="1" applyFont="1" applyFill="1" applyBorder="1" applyAlignment="1">
      <alignment horizontal="center" vertical="center" wrapText="1" shrinkToFit="1"/>
    </xf>
    <xf numFmtId="0" fontId="9" fillId="0" borderId="0" xfId="0" applyNumberFormat="1" applyFont="1" applyFill="1" applyBorder="1" applyAlignment="1">
      <alignment horizontal="center" vertical="center" wrapText="1" shrinkToFit="1"/>
    </xf>
    <xf numFmtId="0" fontId="9" fillId="0" borderId="17" xfId="0" applyNumberFormat="1" applyFont="1" applyFill="1" applyBorder="1" applyAlignment="1">
      <alignment horizontal="center" vertical="center" wrapText="1" shrinkToFit="1"/>
    </xf>
    <xf numFmtId="0" fontId="9" fillId="0" borderId="18" xfId="0" applyNumberFormat="1" applyFont="1" applyFill="1" applyBorder="1" applyAlignment="1">
      <alignment horizontal="center" vertical="center" wrapText="1" shrinkToFit="1"/>
    </xf>
    <xf numFmtId="0" fontId="9" fillId="0" borderId="14" xfId="0" applyNumberFormat="1" applyFont="1" applyFill="1" applyBorder="1" applyAlignment="1">
      <alignment horizontal="center" vertical="center" wrapText="1" shrinkToFit="1"/>
    </xf>
    <xf numFmtId="0" fontId="9" fillId="0" borderId="19" xfId="0" applyNumberFormat="1" applyFont="1" applyFill="1" applyBorder="1" applyAlignment="1">
      <alignment horizontal="center" vertical="center" wrapText="1" shrinkToFit="1"/>
    </xf>
    <xf numFmtId="0" fontId="4" fillId="0" borderId="67" xfId="0" applyNumberFormat="1" applyFont="1" applyFill="1" applyBorder="1" applyAlignment="1">
      <alignment horizontal="center" vertical="center" shrinkToFit="1"/>
    </xf>
    <xf numFmtId="0" fontId="4" fillId="0" borderId="68" xfId="0" applyNumberFormat="1" applyFont="1" applyFill="1" applyBorder="1" applyAlignment="1">
      <alignment horizontal="center" vertical="center" shrinkToFit="1"/>
    </xf>
    <xf numFmtId="0" fontId="33" fillId="0" borderId="0" xfId="0" applyNumberFormat="1" applyFont="1" applyFill="1" applyBorder="1" applyAlignment="1">
      <alignment horizontal="center" vertical="center" shrinkToFit="1"/>
    </xf>
    <xf numFmtId="0" fontId="4" fillId="0" borderId="52" xfId="0" applyNumberFormat="1" applyFont="1" applyFill="1" applyBorder="1" applyAlignment="1">
      <alignment horizontal="center" vertical="center" shrinkToFit="1"/>
    </xf>
    <xf numFmtId="0" fontId="32" fillId="0" borderId="0" xfId="0" applyNumberFormat="1" applyFont="1" applyFill="1" applyBorder="1" applyAlignment="1">
      <alignment horizontal="center" vertical="center" shrinkToFit="1"/>
    </xf>
    <xf numFmtId="0" fontId="32" fillId="0" borderId="26" xfId="0" applyNumberFormat="1" applyFont="1" applyFill="1" applyBorder="1" applyAlignment="1">
      <alignment horizontal="center" vertical="center" shrinkToFit="1"/>
    </xf>
    <xf numFmtId="0" fontId="43"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4" fillId="0" borderId="24" xfId="0" applyNumberFormat="1" applyFont="1" applyFill="1" applyBorder="1" applyAlignment="1" applyProtection="1">
      <alignment horizontal="center" vertical="center" shrinkToFit="1"/>
      <protection locked="0"/>
    </xf>
    <xf numFmtId="0" fontId="4" fillId="0" borderId="17" xfId="0" applyNumberFormat="1" applyFont="1" applyFill="1" applyBorder="1" applyAlignment="1" applyProtection="1">
      <alignment horizontal="center" vertical="center" shrinkToFit="1"/>
      <protection locked="0"/>
    </xf>
    <xf numFmtId="0" fontId="4" fillId="0" borderId="27"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0" fontId="4" fillId="0" borderId="57" xfId="0" applyNumberFormat="1" applyFont="1" applyFill="1" applyBorder="1" applyAlignment="1" applyProtection="1">
      <alignment horizontal="center" vertical="center" shrinkToFit="1"/>
      <protection locked="0"/>
    </xf>
    <xf numFmtId="0" fontId="4" fillId="0" borderId="35" xfId="0" applyNumberFormat="1" applyFont="1" applyFill="1" applyBorder="1" applyAlignment="1" applyProtection="1">
      <alignment horizontal="center" vertical="center" shrinkToFit="1"/>
      <protection locked="0"/>
    </xf>
    <xf numFmtId="0" fontId="4" fillId="0" borderId="19"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lignment horizontal="center" vertical="center" shrinkToFit="1"/>
    </xf>
    <xf numFmtId="0" fontId="7" fillId="0" borderId="45" xfId="0" applyNumberFormat="1" applyFont="1" applyFill="1" applyBorder="1" applyAlignment="1" applyProtection="1">
      <alignment horizontal="left" vertical="center" shrinkToFit="1"/>
      <protection locked="0"/>
    </xf>
    <xf numFmtId="0" fontId="7" fillId="0" borderId="0" xfId="0" applyNumberFormat="1" applyFont="1" applyFill="1" applyBorder="1" applyAlignment="1" applyProtection="1">
      <alignment horizontal="left" vertical="center" shrinkToFit="1"/>
      <protection locked="0"/>
    </xf>
    <xf numFmtId="0" fontId="4" fillId="0" borderId="69" xfId="0" applyNumberFormat="1" applyFont="1" applyFill="1" applyBorder="1" applyAlignment="1">
      <alignment horizontal="center" vertical="center" shrinkToFit="1"/>
    </xf>
    <xf numFmtId="0" fontId="4" fillId="0" borderId="70" xfId="0" applyNumberFormat="1" applyFont="1" applyFill="1" applyBorder="1" applyAlignment="1">
      <alignment horizontal="center" vertical="center" shrinkToFit="1"/>
    </xf>
    <xf numFmtId="0" fontId="7" fillId="0" borderId="24" xfId="0" applyNumberFormat="1" applyFont="1" applyFill="1" applyBorder="1" applyAlignment="1" applyProtection="1">
      <alignment horizontal="left" vertical="center" shrinkToFit="1"/>
      <protection locked="0"/>
    </xf>
    <xf numFmtId="0" fontId="7" fillId="0" borderId="17" xfId="0" applyNumberFormat="1" applyFont="1" applyFill="1" applyBorder="1" applyAlignment="1" applyProtection="1">
      <alignment horizontal="left" vertical="center" shrinkToFit="1"/>
      <protection locked="0"/>
    </xf>
    <xf numFmtId="0" fontId="4" fillId="0" borderId="0" xfId="0" applyNumberFormat="1" applyFont="1" applyFill="1" applyBorder="1" applyAlignment="1">
      <alignment horizontal="right" vertical="center" shrinkToFit="1"/>
    </xf>
    <xf numFmtId="0" fontId="7" fillId="0" borderId="54" xfId="0" applyNumberFormat="1" applyFont="1" applyFill="1" applyBorder="1" applyAlignment="1">
      <alignment horizontal="center" vertical="center" shrinkToFit="1"/>
    </xf>
    <xf numFmtId="0" fontId="7" fillId="0" borderId="45" xfId="0" applyNumberFormat="1" applyFont="1" applyFill="1" applyBorder="1" applyAlignment="1">
      <alignment horizontal="center" vertical="center" shrinkToFit="1"/>
    </xf>
    <xf numFmtId="0" fontId="7" fillId="0" borderId="16" xfId="0" applyNumberFormat="1" applyFont="1" applyFill="1" applyBorder="1" applyAlignment="1">
      <alignment horizontal="center" vertical="center" shrinkToFit="1"/>
    </xf>
    <xf numFmtId="0" fontId="4" fillId="0" borderId="71" xfId="0" applyNumberFormat="1" applyFont="1" applyFill="1" applyBorder="1" applyAlignment="1">
      <alignment horizontal="center" vertical="center" shrinkToFit="1"/>
    </xf>
    <xf numFmtId="0" fontId="4" fillId="0" borderId="72" xfId="0" applyNumberFormat="1" applyFont="1" applyFill="1" applyBorder="1" applyAlignment="1">
      <alignment horizontal="center" vertical="center" shrinkToFit="1"/>
    </xf>
    <xf numFmtId="0" fontId="4" fillId="0" borderId="73" xfId="0" applyNumberFormat="1" applyFont="1" applyFill="1" applyBorder="1" applyAlignment="1">
      <alignment horizontal="center" vertical="center" shrinkToFit="1"/>
    </xf>
    <xf numFmtId="0" fontId="4" fillId="0" borderId="34"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0" fontId="4" fillId="0" borderId="36" xfId="0" applyNumberFormat="1" applyFont="1" applyFill="1" applyBorder="1" applyAlignment="1" quotePrefix="1">
      <alignment horizontal="center" vertical="center" shrinkToFit="1"/>
    </xf>
    <xf numFmtId="0" fontId="4" fillId="0" borderId="36" xfId="0" applyNumberFormat="1" applyFont="1" applyFill="1" applyBorder="1" applyAlignment="1">
      <alignment horizontal="center" vertical="center" shrinkToFit="1"/>
    </xf>
    <xf numFmtId="189" fontId="4" fillId="0" borderId="26" xfId="0" applyNumberFormat="1" applyFont="1" applyFill="1" applyBorder="1" applyAlignment="1">
      <alignment horizontal="center" vertical="center" shrinkToFit="1"/>
    </xf>
    <xf numFmtId="189" fontId="4" fillId="0" borderId="25" xfId="0" applyNumberFormat="1" applyFont="1" applyFill="1" applyBorder="1" applyAlignment="1">
      <alignment horizontal="center" vertical="center" shrinkToFit="1"/>
    </xf>
    <xf numFmtId="0" fontId="40" fillId="0" borderId="0" xfId="0" applyNumberFormat="1" applyFont="1" applyFill="1" applyBorder="1" applyAlignment="1">
      <alignment horizontal="right" vertical="center" shrinkToFit="1"/>
    </xf>
    <xf numFmtId="56" fontId="4" fillId="0" borderId="0" xfId="0" applyNumberFormat="1" applyFont="1" applyFill="1" applyBorder="1" applyAlignment="1" quotePrefix="1">
      <alignment horizontal="center" vertical="center" shrinkToFit="1"/>
    </xf>
    <xf numFmtId="0" fontId="7" fillId="0" borderId="0" xfId="0" applyNumberFormat="1" applyFont="1" applyFill="1" applyBorder="1" applyAlignment="1">
      <alignment horizontal="right" vertical="center" shrinkToFit="1"/>
    </xf>
    <xf numFmtId="0" fontId="7" fillId="0" borderId="0" xfId="0" applyNumberFormat="1" applyFont="1" applyFill="1" applyBorder="1" applyAlignment="1">
      <alignment horizontal="left" vertical="center" shrinkToFit="1"/>
    </xf>
    <xf numFmtId="0" fontId="40" fillId="0" borderId="0" xfId="0" applyNumberFormat="1" applyFont="1" applyFill="1" applyBorder="1" applyAlignment="1">
      <alignment horizontal="left" vertical="center" shrinkToFit="1"/>
    </xf>
    <xf numFmtId="0" fontId="8" fillId="0" borderId="10" xfId="0" applyNumberFormat="1" applyFont="1" applyFill="1" applyBorder="1" applyAlignment="1">
      <alignment horizontal="center" vertical="center" shrinkToFit="1"/>
    </xf>
    <xf numFmtId="0" fontId="8" fillId="0" borderId="26" xfId="0" applyNumberFormat="1" applyFont="1" applyFill="1" applyBorder="1" applyAlignment="1">
      <alignment horizontal="center" vertical="center" shrinkToFit="1"/>
    </xf>
    <xf numFmtId="2" fontId="7" fillId="0" borderId="53" xfId="0" applyNumberFormat="1" applyFont="1" applyFill="1" applyBorder="1" applyAlignment="1">
      <alignment horizontal="center" vertical="center" shrinkToFit="1"/>
    </xf>
    <xf numFmtId="2" fontId="7" fillId="0" borderId="50" xfId="0" applyNumberFormat="1" applyFont="1" applyFill="1" applyBorder="1" applyAlignment="1">
      <alignment horizontal="center" vertical="center" shrinkToFit="1"/>
    </xf>
    <xf numFmtId="180" fontId="7" fillId="0" borderId="45" xfId="0" applyNumberFormat="1" applyFont="1" applyFill="1" applyBorder="1" applyAlignment="1">
      <alignment horizontal="center" vertical="center" shrinkToFit="1"/>
    </xf>
    <xf numFmtId="180" fontId="7" fillId="0" borderId="0" xfId="0" applyNumberFormat="1" applyFont="1" applyFill="1" applyBorder="1" applyAlignment="1">
      <alignment horizontal="center" vertical="center" shrinkToFit="1"/>
    </xf>
    <xf numFmtId="0" fontId="7" fillId="0" borderId="45"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7" fillId="0" borderId="57" xfId="0" applyNumberFormat="1" applyFont="1" applyFill="1" applyBorder="1" applyAlignment="1" applyProtection="1">
      <alignment horizontal="center" vertical="center" shrinkToFit="1"/>
      <protection locked="0"/>
    </xf>
    <xf numFmtId="0" fontId="7" fillId="0" borderId="35" xfId="0" applyNumberFormat="1" applyFont="1" applyFill="1" applyBorder="1" applyAlignment="1" applyProtection="1">
      <alignment horizontal="center" vertical="center" shrinkToFit="1"/>
      <protection locked="0"/>
    </xf>
    <xf numFmtId="0" fontId="7" fillId="0" borderId="24" xfId="0" applyNumberFormat="1" applyFont="1" applyFill="1" applyBorder="1" applyAlignment="1" applyProtection="1">
      <alignment horizontal="center" vertical="center" shrinkToFit="1"/>
      <protection locked="0"/>
    </xf>
    <xf numFmtId="0" fontId="7" fillId="0" borderId="17" xfId="0" applyNumberFormat="1" applyFont="1" applyFill="1" applyBorder="1" applyAlignment="1" applyProtection="1">
      <alignment horizontal="center" vertical="center" shrinkToFit="1"/>
      <protection locked="0"/>
    </xf>
    <xf numFmtId="182" fontId="39" fillId="0" borderId="45" xfId="0" applyNumberFormat="1" applyFont="1" applyFill="1" applyBorder="1" applyAlignment="1">
      <alignment horizontal="left" vertical="center" shrinkToFit="1"/>
    </xf>
    <xf numFmtId="182" fontId="39" fillId="0" borderId="34" xfId="0" applyNumberFormat="1" applyFont="1" applyFill="1" applyBorder="1" applyAlignment="1">
      <alignment horizontal="left" vertical="center" shrinkToFit="1"/>
    </xf>
    <xf numFmtId="182" fontId="39" fillId="0" borderId="0" xfId="0" applyNumberFormat="1" applyFont="1" applyFill="1" applyBorder="1" applyAlignment="1">
      <alignment horizontal="left" vertical="center" shrinkToFit="1"/>
    </xf>
    <xf numFmtId="182" fontId="39" fillId="0" borderId="15" xfId="0" applyNumberFormat="1" applyFont="1" applyFill="1" applyBorder="1" applyAlignment="1">
      <alignment horizontal="left" vertical="center" shrinkToFit="1"/>
    </xf>
    <xf numFmtId="0" fontId="7" fillId="0" borderId="39"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181" fontId="7" fillId="0" borderId="50" xfId="0" applyNumberFormat="1" applyFont="1" applyFill="1" applyBorder="1" applyAlignment="1">
      <alignment horizontal="center" vertical="center" shrinkToFit="1"/>
    </xf>
    <xf numFmtId="181" fontId="7" fillId="0" borderId="46" xfId="0" applyNumberFormat="1" applyFont="1" applyFill="1" applyBorder="1" applyAlignment="1">
      <alignment horizontal="center" vertical="center" shrinkToFit="1"/>
    </xf>
    <xf numFmtId="2" fontId="7" fillId="0" borderId="0" xfId="0" applyNumberFormat="1" applyFont="1" applyFill="1" applyBorder="1" applyAlignment="1">
      <alignment horizontal="center" vertical="center" shrinkToFit="1"/>
    </xf>
    <xf numFmtId="2" fontId="7" fillId="0" borderId="14" xfId="0" applyNumberFormat="1" applyFont="1" applyFill="1" applyBorder="1" applyAlignment="1">
      <alignment horizontal="center" vertical="center" shrinkToFit="1"/>
    </xf>
    <xf numFmtId="179" fontId="7" fillId="0" borderId="0" xfId="0" applyNumberFormat="1" applyFont="1" applyFill="1" applyBorder="1" applyAlignment="1">
      <alignment horizontal="right" vertical="center"/>
    </xf>
    <xf numFmtId="179" fontId="7" fillId="0" borderId="15" xfId="0" applyNumberFormat="1" applyFont="1" applyFill="1" applyBorder="1" applyAlignment="1">
      <alignment horizontal="right" vertical="center"/>
    </xf>
    <xf numFmtId="179" fontId="7" fillId="0" borderId="14"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0" fontId="7" fillId="0" borderId="24" xfId="0" applyNumberFormat="1" applyFont="1" applyFill="1" applyBorder="1" applyAlignment="1">
      <alignment horizontal="center" vertical="center" shrinkToFit="1"/>
    </xf>
    <xf numFmtId="0" fontId="7" fillId="0" borderId="58" xfId="0" applyNumberFormat="1" applyFont="1" applyFill="1" applyBorder="1" applyAlignment="1">
      <alignment horizontal="center" vertical="center" shrinkToFit="1"/>
    </xf>
    <xf numFmtId="0" fontId="7" fillId="0" borderId="59" xfId="0" applyNumberFormat="1" applyFont="1" applyFill="1" applyBorder="1" applyAlignment="1">
      <alignment horizontal="center" vertical="center" shrinkToFit="1"/>
    </xf>
    <xf numFmtId="0" fontId="7" fillId="0" borderId="60" xfId="0" applyNumberFormat="1" applyFont="1" applyFill="1" applyBorder="1" applyAlignment="1">
      <alignment horizontal="center" vertical="center" shrinkToFit="1"/>
    </xf>
    <xf numFmtId="0" fontId="7" fillId="0" borderId="61" xfId="0" applyNumberFormat="1" applyFont="1" applyFill="1" applyBorder="1" applyAlignment="1">
      <alignment horizontal="center" vertical="center" shrinkToFit="1"/>
    </xf>
    <xf numFmtId="0" fontId="7" fillId="0" borderId="62" xfId="0" applyNumberFormat="1" applyFont="1" applyFill="1" applyBorder="1" applyAlignment="1">
      <alignment horizontal="center" vertical="center" shrinkToFit="1"/>
    </xf>
    <xf numFmtId="0" fontId="7" fillId="0" borderId="63" xfId="0" applyNumberFormat="1" applyFont="1" applyFill="1" applyBorder="1" applyAlignment="1">
      <alignment horizontal="center" vertical="center" shrinkToFit="1"/>
    </xf>
    <xf numFmtId="0" fontId="7" fillId="0" borderId="64" xfId="0" applyNumberFormat="1" applyFont="1" applyFill="1" applyBorder="1" applyAlignment="1">
      <alignment horizontal="center" vertical="center" shrinkToFit="1"/>
    </xf>
    <xf numFmtId="0" fontId="7" fillId="0" borderId="65" xfId="0" applyNumberFormat="1" applyFont="1" applyFill="1" applyBorder="1" applyAlignment="1">
      <alignment horizontal="center" vertical="center" shrinkToFit="1"/>
    </xf>
    <xf numFmtId="0" fontId="7" fillId="0" borderId="66" xfId="0" applyNumberFormat="1" applyFont="1" applyFill="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0" borderId="15" xfId="0" applyNumberFormat="1" applyFont="1" applyFill="1" applyBorder="1" applyAlignment="1">
      <alignment horizontal="center" vertical="center" shrinkToFit="1"/>
    </xf>
    <xf numFmtId="182" fontId="41" fillId="0" borderId="45" xfId="0" applyNumberFormat="1" applyFont="1" applyFill="1" applyBorder="1" applyAlignment="1">
      <alignment horizontal="left" vertical="center" shrinkToFit="1"/>
    </xf>
    <xf numFmtId="182" fontId="41" fillId="0" borderId="34" xfId="0" applyNumberFormat="1" applyFont="1" applyFill="1" applyBorder="1" applyAlignment="1">
      <alignment horizontal="left" vertical="center" shrinkToFit="1"/>
    </xf>
    <xf numFmtId="182" fontId="41" fillId="0" borderId="0" xfId="0" applyNumberFormat="1" applyFont="1" applyFill="1" applyBorder="1" applyAlignment="1">
      <alignment horizontal="left" vertical="center" shrinkToFit="1"/>
    </xf>
    <xf numFmtId="182" fontId="41" fillId="0" borderId="15" xfId="0" applyNumberFormat="1" applyFont="1" applyFill="1" applyBorder="1" applyAlignment="1">
      <alignment horizontal="left" vertical="center" shrinkToFit="1"/>
    </xf>
    <xf numFmtId="0" fontId="40" fillId="0" borderId="0" xfId="0" applyNumberFormat="1" applyFont="1" applyFill="1" applyBorder="1" applyAlignment="1">
      <alignment horizontal="center" vertical="center" shrinkToFit="1"/>
    </xf>
    <xf numFmtId="0" fontId="40" fillId="0" borderId="39" xfId="0" applyNumberFormat="1" applyFont="1" applyFill="1" applyBorder="1" applyAlignment="1">
      <alignment horizontal="center" vertical="center" shrinkToFit="1"/>
    </xf>
    <xf numFmtId="0" fontId="40" fillId="0" borderId="17" xfId="0" applyNumberFormat="1" applyFont="1" applyFill="1" applyBorder="1" applyAlignment="1">
      <alignment horizontal="center" vertical="center" shrinkToFit="1"/>
    </xf>
    <xf numFmtId="0" fontId="40" fillId="0" borderId="15" xfId="0" applyNumberFormat="1" applyFont="1" applyFill="1" applyBorder="1" applyAlignment="1">
      <alignment horizontal="center" vertical="center" shrinkToFit="1"/>
    </xf>
    <xf numFmtId="181" fontId="40" fillId="0" borderId="50" xfId="0" applyNumberFormat="1" applyFont="1" applyFill="1" applyBorder="1" applyAlignment="1">
      <alignment horizontal="center" vertical="center" shrinkToFit="1"/>
    </xf>
    <xf numFmtId="181" fontId="40" fillId="0" borderId="46" xfId="0" applyNumberFormat="1" applyFont="1" applyFill="1" applyBorder="1" applyAlignment="1">
      <alignment horizontal="center" vertical="center" shrinkToFit="1"/>
    </xf>
    <xf numFmtId="2" fontId="40" fillId="0" borderId="0" xfId="0" applyNumberFormat="1" applyFont="1" applyFill="1" applyBorder="1" applyAlignment="1">
      <alignment horizontal="center" vertical="center" shrinkToFit="1"/>
    </xf>
    <xf numFmtId="2" fontId="40" fillId="0" borderId="14" xfId="0" applyNumberFormat="1" applyFont="1" applyFill="1" applyBorder="1" applyAlignment="1">
      <alignment horizontal="center" vertical="center" shrinkToFit="1"/>
    </xf>
    <xf numFmtId="179" fontId="40" fillId="0" borderId="0" xfId="0" applyNumberFormat="1" applyFont="1" applyFill="1" applyBorder="1" applyAlignment="1">
      <alignment horizontal="right" vertical="center"/>
    </xf>
    <xf numFmtId="179" fontId="40" fillId="0" borderId="15" xfId="0" applyNumberFormat="1" applyFont="1" applyFill="1" applyBorder="1" applyAlignment="1">
      <alignment horizontal="right" vertical="center"/>
    </xf>
    <xf numFmtId="179" fontId="40" fillId="0" borderId="14" xfId="0" applyNumberFormat="1" applyFont="1" applyFill="1" applyBorder="1" applyAlignment="1">
      <alignment horizontal="right" vertical="center"/>
    </xf>
    <xf numFmtId="179" fontId="40" fillId="0" borderId="43" xfId="0" applyNumberFormat="1" applyFont="1" applyFill="1" applyBorder="1" applyAlignment="1">
      <alignment horizontal="right" vertical="center"/>
    </xf>
    <xf numFmtId="0" fontId="40" fillId="0" borderId="45" xfId="0" applyNumberFormat="1" applyFont="1" applyFill="1" applyBorder="1" applyAlignment="1" applyProtection="1">
      <alignment horizontal="center" vertical="center" shrinkToFit="1"/>
      <protection locked="0"/>
    </xf>
    <xf numFmtId="0" fontId="40" fillId="0" borderId="24" xfId="0" applyNumberFormat="1" applyFont="1" applyFill="1" applyBorder="1" applyAlignment="1" applyProtection="1">
      <alignment horizontal="center" vertical="center" shrinkToFit="1"/>
      <protection locked="0"/>
    </xf>
    <xf numFmtId="0" fontId="40" fillId="0" borderId="0" xfId="0" applyNumberFormat="1" applyFont="1" applyFill="1" applyBorder="1" applyAlignment="1" applyProtection="1">
      <alignment horizontal="center" vertical="center" shrinkToFit="1"/>
      <protection locked="0"/>
    </xf>
    <xf numFmtId="0" fontId="40" fillId="0" borderId="17" xfId="0" applyNumberFormat="1" applyFont="1" applyFill="1" applyBorder="1" applyAlignment="1" applyProtection="1">
      <alignment horizontal="center" vertical="center" shrinkToFit="1"/>
      <protection locked="0"/>
    </xf>
    <xf numFmtId="0" fontId="40" fillId="0" borderId="57" xfId="0" applyNumberFormat="1" applyFont="1" applyFill="1" applyBorder="1" applyAlignment="1" applyProtection="1">
      <alignment horizontal="center" vertical="center" shrinkToFit="1"/>
      <protection locked="0"/>
    </xf>
    <xf numFmtId="0" fontId="40" fillId="0" borderId="35" xfId="0" applyNumberFormat="1" applyFont="1" applyFill="1" applyBorder="1" applyAlignment="1" applyProtection="1">
      <alignment horizontal="center" vertical="center" shrinkToFit="1"/>
      <protection locked="0"/>
    </xf>
    <xf numFmtId="2" fontId="40" fillId="0" borderId="53" xfId="0" applyNumberFormat="1" applyFont="1" applyFill="1" applyBorder="1" applyAlignment="1">
      <alignment horizontal="center" vertical="center" shrinkToFit="1"/>
    </xf>
    <xf numFmtId="2" fontId="40" fillId="0" borderId="50" xfId="0" applyNumberFormat="1" applyFont="1" applyFill="1" applyBorder="1" applyAlignment="1">
      <alignment horizontal="center" vertical="center" shrinkToFit="1"/>
    </xf>
    <xf numFmtId="180" fontId="40" fillId="0" borderId="45" xfId="0" applyNumberFormat="1" applyFont="1" applyFill="1" applyBorder="1" applyAlignment="1">
      <alignment horizontal="center" vertical="center" shrinkToFit="1"/>
    </xf>
    <xf numFmtId="180" fontId="40" fillId="0" borderId="0" xfId="0" applyNumberFormat="1" applyFont="1" applyFill="1" applyBorder="1" applyAlignment="1">
      <alignment horizontal="center" vertical="center" shrinkToFit="1"/>
    </xf>
    <xf numFmtId="0" fontId="40" fillId="0" borderId="58" xfId="0" applyNumberFormat="1" applyFont="1" applyFill="1" applyBorder="1" applyAlignment="1">
      <alignment horizontal="center" vertical="center" shrinkToFit="1"/>
    </xf>
    <xf numFmtId="0" fontId="40" fillId="0" borderId="59" xfId="0" applyNumberFormat="1" applyFont="1" applyFill="1" applyBorder="1" applyAlignment="1">
      <alignment horizontal="center" vertical="center" shrinkToFit="1"/>
    </xf>
    <xf numFmtId="0" fontId="40" fillId="0" borderId="60" xfId="0" applyNumberFormat="1" applyFont="1" applyFill="1" applyBorder="1" applyAlignment="1">
      <alignment horizontal="center" vertical="center" shrinkToFit="1"/>
    </xf>
    <xf numFmtId="0" fontId="40" fillId="0" borderId="61" xfId="0" applyNumberFormat="1" applyFont="1" applyFill="1" applyBorder="1" applyAlignment="1">
      <alignment horizontal="center" vertical="center" shrinkToFit="1"/>
    </xf>
    <xf numFmtId="0" fontId="40" fillId="0" borderId="62" xfId="0" applyNumberFormat="1" applyFont="1" applyFill="1" applyBorder="1" applyAlignment="1">
      <alignment horizontal="center" vertical="center" shrinkToFit="1"/>
    </xf>
    <xf numFmtId="0" fontId="40" fillId="0" borderId="63" xfId="0" applyNumberFormat="1" applyFont="1" applyFill="1" applyBorder="1" applyAlignment="1">
      <alignment horizontal="center" vertical="center" shrinkToFit="1"/>
    </xf>
    <xf numFmtId="0" fontId="40" fillId="0" borderId="64" xfId="0" applyNumberFormat="1" applyFont="1" applyFill="1" applyBorder="1" applyAlignment="1">
      <alignment horizontal="center" vertical="center" shrinkToFit="1"/>
    </xf>
    <xf numFmtId="0" fontId="40" fillId="0" borderId="65" xfId="0" applyNumberFormat="1" applyFont="1" applyFill="1" applyBorder="1" applyAlignment="1">
      <alignment horizontal="center" vertical="center" shrinkToFit="1"/>
    </xf>
    <xf numFmtId="0" fontId="40" fillId="0" borderId="66" xfId="0" applyNumberFormat="1" applyFont="1" applyFill="1" applyBorder="1" applyAlignment="1">
      <alignment horizontal="center" vertical="center" shrinkToFit="1"/>
    </xf>
    <xf numFmtId="0" fontId="40" fillId="0" borderId="45" xfId="0" applyNumberFormat="1" applyFont="1" applyFill="1" applyBorder="1" applyAlignment="1">
      <alignment horizontal="center" vertical="center" shrinkToFit="1"/>
    </xf>
    <xf numFmtId="0" fontId="40" fillId="0" borderId="24" xfId="0" applyNumberFormat="1" applyFont="1" applyFill="1" applyBorder="1" applyAlignment="1">
      <alignment horizontal="center" vertical="center" shrinkToFit="1"/>
    </xf>
    <xf numFmtId="0" fontId="40" fillId="0" borderId="54" xfId="0" applyNumberFormat="1" applyFont="1" applyFill="1" applyBorder="1" applyAlignment="1">
      <alignment horizontal="center" vertical="center" shrinkToFit="1"/>
    </xf>
    <xf numFmtId="0" fontId="40" fillId="0" borderId="16" xfId="0" applyNumberFormat="1" applyFont="1" applyFill="1" applyBorder="1" applyAlignment="1">
      <alignment horizontal="center" vertical="center" shrinkToFit="1"/>
    </xf>
    <xf numFmtId="0" fontId="40" fillId="0" borderId="34" xfId="0" applyNumberFormat="1" applyFont="1" applyFill="1" applyBorder="1" applyAlignment="1">
      <alignment horizontal="center" vertical="center" shrinkToFit="1"/>
    </xf>
    <xf numFmtId="0" fontId="36" fillId="0" borderId="54" xfId="0" applyNumberFormat="1" applyFont="1" applyFill="1" applyBorder="1" applyAlignment="1">
      <alignment horizontal="center" vertical="center" wrapText="1" shrinkToFit="1"/>
    </xf>
    <xf numFmtId="0" fontId="36" fillId="0" borderId="45" xfId="0" applyNumberFormat="1" applyFont="1" applyFill="1" applyBorder="1" applyAlignment="1">
      <alignment horizontal="center" vertical="center" wrapText="1" shrinkToFit="1"/>
    </xf>
    <xf numFmtId="0" fontId="36" fillId="0" borderId="24" xfId="0" applyNumberFormat="1" applyFont="1" applyFill="1" applyBorder="1" applyAlignment="1">
      <alignment horizontal="center" vertical="center" wrapText="1" shrinkToFit="1"/>
    </xf>
    <xf numFmtId="0" fontId="36" fillId="0" borderId="16" xfId="0" applyNumberFormat="1" applyFont="1" applyFill="1" applyBorder="1" applyAlignment="1">
      <alignment horizontal="center" vertical="center" wrapText="1" shrinkToFit="1"/>
    </xf>
    <xf numFmtId="0" fontId="36" fillId="0" borderId="0" xfId="0" applyNumberFormat="1" applyFont="1" applyFill="1" applyBorder="1" applyAlignment="1">
      <alignment horizontal="center" vertical="center" wrapText="1" shrinkToFit="1"/>
    </xf>
    <xf numFmtId="0" fontId="36" fillId="0" borderId="17" xfId="0" applyNumberFormat="1" applyFont="1" applyFill="1" applyBorder="1" applyAlignment="1">
      <alignment horizontal="center" vertical="center" wrapText="1" shrinkToFit="1"/>
    </xf>
    <xf numFmtId="0" fontId="36" fillId="0" borderId="18" xfId="0" applyNumberFormat="1" applyFont="1" applyFill="1" applyBorder="1" applyAlignment="1">
      <alignment horizontal="center" vertical="center" wrapText="1" shrinkToFit="1"/>
    </xf>
    <xf numFmtId="0" fontId="36" fillId="0" borderId="14" xfId="0" applyNumberFormat="1" applyFont="1" applyFill="1" applyBorder="1" applyAlignment="1">
      <alignment horizontal="center" vertical="center" wrapText="1" shrinkToFit="1"/>
    </xf>
    <xf numFmtId="0" fontId="36" fillId="0" borderId="19" xfId="0" applyNumberFormat="1" applyFont="1" applyFill="1" applyBorder="1" applyAlignment="1">
      <alignment horizontal="center" vertical="center" wrapText="1" shrinkToFit="1"/>
    </xf>
    <xf numFmtId="0" fontId="7" fillId="0" borderId="54"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xf numFmtId="0" fontId="4" fillId="0" borderId="16" xfId="0" applyNumberFormat="1" applyFont="1" applyFill="1" applyBorder="1" applyAlignment="1" quotePrefix="1">
      <alignment horizontal="center" vertical="center" shrinkToFit="1"/>
    </xf>
    <xf numFmtId="0" fontId="33" fillId="0" borderId="26" xfId="0" applyNumberFormat="1" applyFont="1" applyFill="1" applyBorder="1" applyAlignment="1">
      <alignment horizontal="center" vertical="center" shrinkToFit="1"/>
    </xf>
    <xf numFmtId="0" fontId="4" fillId="0" borderId="0" xfId="0" applyNumberFormat="1" applyFont="1" applyFill="1" applyBorder="1" applyAlignment="1" quotePrefix="1">
      <alignment horizontal="center" vertical="center" shrinkToFit="1"/>
    </xf>
    <xf numFmtId="0" fontId="4" fillId="0" borderId="13" xfId="0" applyNumberFormat="1" applyFont="1" applyFill="1" applyBorder="1" applyAlignment="1">
      <alignment horizontal="center" vertical="center" shrinkToFit="1"/>
    </xf>
    <xf numFmtId="0" fontId="4" fillId="0" borderId="74" xfId="0" applyNumberFormat="1" applyFont="1" applyFill="1" applyBorder="1" applyAlignment="1" quotePrefix="1">
      <alignment horizontal="center" vertical="center" shrinkToFit="1"/>
    </xf>
    <xf numFmtId="0" fontId="38" fillId="0" borderId="0" xfId="75" applyFont="1" applyAlignment="1">
      <alignment horizontal="center"/>
      <protection/>
    </xf>
    <xf numFmtId="0" fontId="9" fillId="0" borderId="0" xfId="77" applyNumberFormat="1" applyFont="1" applyFill="1" applyBorder="1" applyAlignment="1">
      <alignment horizontal="left" vertical="center"/>
    </xf>
    <xf numFmtId="0" fontId="4" fillId="0" borderId="0" xfId="77" applyNumberFormat="1" applyFont="1" applyFill="1" applyBorder="1" applyAlignment="1">
      <alignment horizontal="center" vertical="center"/>
    </xf>
    <xf numFmtId="0" fontId="11" fillId="0" borderId="0" xfId="77" applyNumberFormat="1" applyFont="1" applyFill="1" applyBorder="1" applyAlignment="1">
      <alignment horizontal="center" vertical="center"/>
    </xf>
    <xf numFmtId="10" fontId="11" fillId="0" borderId="0" xfId="77" applyNumberFormat="1" applyFont="1" applyFill="1" applyBorder="1" applyAlignment="1">
      <alignment horizontal="center" vertical="center"/>
    </xf>
    <xf numFmtId="0" fontId="4" fillId="0" borderId="0" xfId="0" applyFont="1" applyAlignment="1">
      <alignment vertical="center"/>
    </xf>
    <xf numFmtId="0" fontId="2" fillId="0" borderId="0" xfId="77"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69" applyNumberFormat="1" applyFont="1" applyFill="1" applyBorder="1" applyAlignment="1">
      <alignment vertical="center"/>
    </xf>
    <xf numFmtId="0" fontId="11" fillId="0" borderId="0" xfId="0" applyFont="1" applyBorder="1" applyAlignment="1">
      <alignment horizontal="center" vertical="center"/>
    </xf>
    <xf numFmtId="0" fontId="11" fillId="0" borderId="0" xfId="0" applyFont="1" applyAlignment="1">
      <alignment vertical="center"/>
    </xf>
    <xf numFmtId="187" fontId="11" fillId="0" borderId="0" xfId="77" applyNumberFormat="1" applyFont="1" applyFill="1" applyBorder="1" applyAlignment="1">
      <alignment horizontal="center" vertical="center"/>
    </xf>
    <xf numFmtId="187" fontId="7" fillId="0" borderId="0" xfId="69" applyNumberFormat="1" applyFont="1" applyFill="1" applyBorder="1" applyAlignment="1">
      <alignment horizontal="center"/>
    </xf>
    <xf numFmtId="0" fontId="7" fillId="0" borderId="0" xfId="69" applyNumberFormat="1" applyFont="1" applyFill="1" applyBorder="1" applyAlignment="1">
      <alignment horizontal="center"/>
    </xf>
    <xf numFmtId="0" fontId="4" fillId="0" borderId="0" xfId="69" applyNumberFormat="1" applyFont="1" applyFill="1" applyBorder="1" applyAlignment="1">
      <alignment horizontal="left" vertical="center"/>
    </xf>
    <xf numFmtId="49" fontId="11" fillId="0" borderId="0" xfId="77" applyNumberFormat="1" applyFont="1" applyFill="1" applyBorder="1" applyAlignment="1">
      <alignment horizontal="center" vertical="center"/>
    </xf>
    <xf numFmtId="10" fontId="7" fillId="0" borderId="0" xfId="69" applyNumberFormat="1" applyFont="1" applyFill="1" applyBorder="1" applyAlignment="1">
      <alignment horizontal="center"/>
    </xf>
    <xf numFmtId="0" fontId="10" fillId="0" borderId="50" xfId="0" applyFont="1" applyBorder="1" applyAlignment="1">
      <alignment vertical="center"/>
    </xf>
    <xf numFmtId="0" fontId="10" fillId="0" borderId="46" xfId="0" applyFont="1" applyBorder="1" applyAlignment="1">
      <alignment vertical="center"/>
    </xf>
    <xf numFmtId="0" fontId="7" fillId="0" borderId="45" xfId="0" applyFont="1" applyBorder="1" applyAlignment="1">
      <alignment horizontal="center" vertical="center" shrinkToFit="1"/>
    </xf>
    <xf numFmtId="0" fontId="7" fillId="0" borderId="0" xfId="0" applyFont="1" applyAlignment="1">
      <alignment horizontal="center" vertical="center" shrinkToFit="1"/>
    </xf>
    <xf numFmtId="0" fontId="7" fillId="0" borderId="24" xfId="0" applyFont="1" applyBorder="1" applyAlignment="1">
      <alignment horizontal="center" vertical="center" shrinkToFit="1"/>
    </xf>
    <xf numFmtId="0" fontId="7" fillId="0" borderId="57" xfId="0" applyNumberFormat="1" applyFont="1" applyFill="1" applyBorder="1" applyAlignment="1" applyProtection="1">
      <alignment horizontal="left" vertical="center" shrinkToFit="1"/>
      <protection locked="0"/>
    </xf>
    <xf numFmtId="0" fontId="7" fillId="0" borderId="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5" xfId="0" applyNumberFormat="1" applyFont="1" applyFill="1" applyBorder="1" applyAlignment="1" applyProtection="1">
      <alignment horizontal="left" vertical="center" shrinkToFit="1"/>
      <protection locked="0"/>
    </xf>
    <xf numFmtId="0" fontId="7" fillId="0" borderId="0" xfId="0" applyFont="1" applyAlignment="1">
      <alignment horizontal="center" vertical="center" shrinkToFit="1"/>
    </xf>
    <xf numFmtId="0" fontId="7" fillId="0" borderId="14" xfId="0" applyNumberFormat="1" applyFont="1" applyFill="1" applyBorder="1" applyAlignment="1" applyProtection="1">
      <alignment horizontal="center" vertical="center" shrinkToFit="1"/>
      <protection locked="0"/>
    </xf>
    <xf numFmtId="0" fontId="7" fillId="0" borderId="14" xfId="0" applyFont="1" applyBorder="1" applyAlignment="1">
      <alignment vertical="center" shrinkToFit="1"/>
    </xf>
    <xf numFmtId="0" fontId="7" fillId="0" borderId="19" xfId="0" applyFont="1" applyBorder="1" applyAlignment="1">
      <alignment vertical="center" shrinkToFit="1"/>
    </xf>
    <xf numFmtId="0" fontId="7" fillId="0" borderId="14" xfId="0" applyNumberFormat="1" applyFont="1" applyFill="1" applyBorder="1" applyAlignment="1" applyProtection="1">
      <alignment vertical="center" shrinkToFit="1"/>
      <protection locked="0"/>
    </xf>
    <xf numFmtId="0" fontId="7" fillId="0" borderId="30" xfId="0" applyNumberFormat="1" applyFont="1" applyFill="1" applyBorder="1" applyAlignment="1" applyProtection="1">
      <alignment vertical="center" shrinkToFit="1"/>
      <protection locked="0"/>
    </xf>
    <xf numFmtId="0" fontId="7" fillId="0" borderId="58" xfId="0" applyNumberFormat="1" applyFont="1" applyFill="1" applyBorder="1" applyAlignment="1" applyProtection="1">
      <alignment horizontal="center" vertical="center" shrinkToFit="1"/>
      <protection locked="0"/>
    </xf>
    <xf numFmtId="0" fontId="7" fillId="0" borderId="59" xfId="0" applyNumberFormat="1" applyFont="1" applyFill="1" applyBorder="1" applyAlignment="1" applyProtection="1">
      <alignment horizontal="center" vertical="center" shrinkToFit="1"/>
      <protection locked="0"/>
    </xf>
    <xf numFmtId="0" fontId="7" fillId="0" borderId="60" xfId="0" applyNumberFormat="1" applyFont="1" applyFill="1" applyBorder="1" applyAlignment="1" applyProtection="1">
      <alignment horizontal="center" vertical="center" shrinkToFit="1"/>
      <protection locked="0"/>
    </xf>
    <xf numFmtId="0" fontId="7" fillId="0" borderId="61" xfId="0" applyNumberFormat="1" applyFont="1" applyFill="1" applyBorder="1" applyAlignment="1" applyProtection="1">
      <alignment horizontal="center" vertical="center" shrinkToFit="1"/>
      <protection locked="0"/>
    </xf>
    <xf numFmtId="0" fontId="7" fillId="0" borderId="62" xfId="0" applyNumberFormat="1" applyFont="1" applyFill="1" applyBorder="1" applyAlignment="1" applyProtection="1">
      <alignment horizontal="center" vertical="center" shrinkToFit="1"/>
      <protection locked="0"/>
    </xf>
    <xf numFmtId="0" fontId="7" fillId="0" borderId="63" xfId="0" applyNumberFormat="1" applyFont="1" applyFill="1" applyBorder="1" applyAlignment="1" applyProtection="1">
      <alignment horizontal="center" vertical="center" shrinkToFit="1"/>
      <protection locked="0"/>
    </xf>
    <xf numFmtId="0" fontId="7" fillId="0" borderId="14" xfId="0" applyNumberFormat="1" applyFont="1" applyFill="1" applyBorder="1" applyAlignment="1" applyProtection="1">
      <alignment horizontal="left" vertical="center" shrinkToFit="1"/>
      <protection locked="0"/>
    </xf>
    <xf numFmtId="0" fontId="7" fillId="0" borderId="19" xfId="0" applyNumberFormat="1" applyFont="1" applyFill="1" applyBorder="1" applyAlignment="1" applyProtection="1">
      <alignment horizontal="left" vertical="center" shrinkToFit="1"/>
      <protection locked="0"/>
    </xf>
    <xf numFmtId="0" fontId="7" fillId="0" borderId="0" xfId="0" applyFont="1" applyBorder="1" applyAlignment="1">
      <alignment horizontal="center" vertical="center" shrinkToFit="1"/>
    </xf>
    <xf numFmtId="0" fontId="7" fillId="0" borderId="18" xfId="0" applyNumberFormat="1" applyFont="1" applyFill="1" applyBorder="1" applyAlignment="1" applyProtection="1">
      <alignment vertical="center" shrinkToFit="1"/>
      <protection locked="0"/>
    </xf>
    <xf numFmtId="0" fontId="7" fillId="0" borderId="64" xfId="0" applyNumberFormat="1" applyFont="1" applyFill="1" applyBorder="1" applyAlignment="1" applyProtection="1">
      <alignment horizontal="center" vertical="center" shrinkToFit="1"/>
      <protection locked="0"/>
    </xf>
    <xf numFmtId="0" fontId="7" fillId="0" borderId="65" xfId="0" applyNumberFormat="1" applyFont="1" applyFill="1" applyBorder="1" applyAlignment="1" applyProtection="1">
      <alignment horizontal="center" vertical="center" shrinkToFit="1"/>
      <protection locked="0"/>
    </xf>
    <xf numFmtId="0" fontId="7" fillId="0" borderId="66"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vertical="center" shrinkToFit="1"/>
      <protection locked="0"/>
    </xf>
    <xf numFmtId="0" fontId="7" fillId="0" borderId="14" xfId="0" applyNumberFormat="1" applyFont="1" applyFill="1" applyBorder="1" applyAlignment="1">
      <alignment horizontal="center" vertical="center" shrinkToFit="1"/>
    </xf>
    <xf numFmtId="0" fontId="40" fillId="0" borderId="45" xfId="0" applyFont="1" applyBorder="1" applyAlignment="1">
      <alignment horizontal="center" vertical="center" shrinkToFit="1"/>
    </xf>
    <xf numFmtId="0" fontId="40" fillId="0" borderId="0" xfId="0" applyFont="1" applyAlignment="1">
      <alignment horizontal="center" vertical="center" shrinkToFit="1"/>
    </xf>
    <xf numFmtId="0" fontId="40" fillId="0" borderId="24" xfId="0" applyFont="1" applyBorder="1" applyAlignment="1">
      <alignment horizontal="center" vertical="center" shrinkToFit="1"/>
    </xf>
    <xf numFmtId="0" fontId="40" fillId="0" borderId="45" xfId="0" applyNumberFormat="1" applyFont="1" applyFill="1" applyBorder="1" applyAlignment="1">
      <alignment horizontal="left" vertical="center" shrinkToFit="1"/>
    </xf>
    <xf numFmtId="0" fontId="40" fillId="0" borderId="24" xfId="0" applyNumberFormat="1" applyFont="1" applyFill="1" applyBorder="1" applyAlignment="1">
      <alignment horizontal="left" vertical="center" shrinkToFit="1"/>
    </xf>
    <xf numFmtId="0" fontId="40" fillId="0" borderId="54" xfId="0" applyNumberFormat="1" applyFont="1" applyFill="1" applyBorder="1" applyAlignment="1" applyProtection="1">
      <alignment horizontal="center" vertical="center" shrinkToFit="1"/>
      <protection locked="0"/>
    </xf>
    <xf numFmtId="0" fontId="40" fillId="0" borderId="45" xfId="0" applyNumberFormat="1" applyFont="1" applyFill="1" applyBorder="1" applyAlignment="1" applyProtection="1">
      <alignment horizontal="left" vertical="center" shrinkToFit="1"/>
      <protection locked="0"/>
    </xf>
    <xf numFmtId="0" fontId="40" fillId="0" borderId="57" xfId="0" applyNumberFormat="1" applyFont="1" applyFill="1" applyBorder="1" applyAlignment="1" applyProtection="1">
      <alignment horizontal="left" vertical="center" shrinkToFit="1"/>
      <protection locked="0"/>
    </xf>
    <xf numFmtId="0" fontId="40" fillId="0" borderId="0"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7" xfId="0" applyNumberFormat="1" applyFont="1" applyFill="1" applyBorder="1" applyAlignment="1">
      <alignment horizontal="left" vertical="center" shrinkToFit="1"/>
    </xf>
    <xf numFmtId="0" fontId="40" fillId="0" borderId="16" xfId="0" applyNumberFormat="1" applyFont="1" applyFill="1" applyBorder="1" applyAlignment="1" applyProtection="1">
      <alignment horizontal="center" vertical="center" shrinkToFit="1"/>
      <protection locked="0"/>
    </xf>
    <xf numFmtId="0" fontId="40" fillId="0" borderId="0" xfId="0" applyNumberFormat="1" applyFont="1" applyFill="1" applyBorder="1" applyAlignment="1" applyProtection="1">
      <alignment horizontal="left" vertical="center" shrinkToFit="1"/>
      <protection locked="0"/>
    </xf>
    <xf numFmtId="0" fontId="40" fillId="0" borderId="35" xfId="0" applyNumberFormat="1" applyFont="1" applyFill="1" applyBorder="1" applyAlignment="1" applyProtection="1">
      <alignment horizontal="left" vertical="center" shrinkToFit="1"/>
      <protection locked="0"/>
    </xf>
    <xf numFmtId="0" fontId="40" fillId="0" borderId="0" xfId="0" applyFont="1" applyAlignment="1">
      <alignment horizontal="center" vertical="center" shrinkToFit="1"/>
    </xf>
    <xf numFmtId="0" fontId="40" fillId="0" borderId="14" xfId="0" applyNumberFormat="1" applyFont="1" applyFill="1" applyBorder="1" applyAlignment="1" applyProtection="1">
      <alignment horizontal="center" vertical="center" shrinkToFit="1"/>
      <protection locked="0"/>
    </xf>
    <xf numFmtId="0" fontId="40" fillId="0" borderId="14" xfId="0" applyFont="1" applyBorder="1" applyAlignment="1">
      <alignment vertical="center" shrinkToFit="1"/>
    </xf>
    <xf numFmtId="0" fontId="40" fillId="0" borderId="19" xfId="0" applyFont="1" applyBorder="1" applyAlignment="1">
      <alignment vertical="center" shrinkToFit="1"/>
    </xf>
    <xf numFmtId="0" fontId="40" fillId="0" borderId="16" xfId="0" applyNumberFormat="1" applyFont="1" applyFill="1" applyBorder="1" applyAlignment="1" applyProtection="1">
      <alignment vertical="center" shrinkToFit="1"/>
      <protection locked="0"/>
    </xf>
    <xf numFmtId="0" fontId="40" fillId="0" borderId="0" xfId="0" applyNumberFormat="1" applyFont="1" applyFill="1" applyBorder="1" applyAlignment="1">
      <alignment vertical="center" shrinkToFit="1"/>
    </xf>
    <xf numFmtId="0" fontId="40" fillId="0" borderId="17" xfId="0" applyNumberFormat="1" applyFont="1" applyFill="1" applyBorder="1" applyAlignment="1">
      <alignment vertical="center" shrinkToFit="1"/>
    </xf>
    <xf numFmtId="0" fontId="40" fillId="0" borderId="14" xfId="0" applyNumberFormat="1" applyFont="1" applyFill="1" applyBorder="1" applyAlignment="1" applyProtection="1">
      <alignment vertical="center" shrinkToFit="1"/>
      <protection locked="0"/>
    </xf>
    <xf numFmtId="0" fontId="40" fillId="0" borderId="30" xfId="0" applyNumberFormat="1" applyFont="1" applyFill="1" applyBorder="1" applyAlignment="1" applyProtection="1">
      <alignment vertical="center" shrinkToFit="1"/>
      <protection locked="0"/>
    </xf>
    <xf numFmtId="0" fontId="29" fillId="0" borderId="46" xfId="0" applyFont="1" applyBorder="1" applyAlignment="1">
      <alignment vertical="center"/>
    </xf>
    <xf numFmtId="0" fontId="7" fillId="0" borderId="14"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9" xfId="0" applyFont="1" applyBorder="1" applyAlignment="1">
      <alignment horizontal="center" vertical="center" shrinkToFit="1"/>
    </xf>
    <xf numFmtId="0" fontId="40" fillId="0" borderId="14" xfId="0" applyFont="1" applyBorder="1" applyAlignment="1">
      <alignment horizontal="center" vertical="center" shrinkToFit="1"/>
    </xf>
    <xf numFmtId="0" fontId="40" fillId="0" borderId="14" xfId="0" applyFont="1" applyBorder="1" applyAlignment="1">
      <alignment horizontal="center" vertical="center" shrinkToFit="1"/>
    </xf>
    <xf numFmtId="0" fontId="40" fillId="0" borderId="19" xfId="0" applyFont="1" applyBorder="1" applyAlignment="1">
      <alignment horizontal="center" vertical="center" shrinkToFit="1"/>
    </xf>
    <xf numFmtId="0" fontId="40" fillId="0" borderId="16" xfId="0" applyNumberFormat="1" applyFont="1" applyFill="1" applyBorder="1" applyAlignment="1" applyProtection="1">
      <alignment horizontal="center" vertical="center" shrinkToFit="1"/>
      <protection locked="0"/>
    </xf>
    <xf numFmtId="0" fontId="40" fillId="0" borderId="30" xfId="0" applyNumberFormat="1" applyFont="1" applyFill="1" applyBorder="1" applyAlignment="1" applyProtection="1">
      <alignment horizontal="center" vertical="center" shrinkToFit="1"/>
      <protection locked="0"/>
    </xf>
    <xf numFmtId="0" fontId="44" fillId="0" borderId="54" xfId="0" applyNumberFormat="1" applyFont="1" applyFill="1" applyBorder="1" applyAlignment="1">
      <alignment horizontal="center" vertical="center" wrapText="1" shrinkToFit="1"/>
    </xf>
    <xf numFmtId="0" fontId="44" fillId="0" borderId="45" xfId="0" applyNumberFormat="1" applyFont="1" applyFill="1" applyBorder="1" applyAlignment="1">
      <alignment horizontal="center" vertical="center" wrapText="1" shrinkToFit="1"/>
    </xf>
    <xf numFmtId="0" fontId="44" fillId="0" borderId="24" xfId="0" applyNumberFormat="1" applyFont="1" applyFill="1" applyBorder="1" applyAlignment="1">
      <alignment horizontal="center" vertical="center" wrapText="1" shrinkToFit="1"/>
    </xf>
    <xf numFmtId="0" fontId="44" fillId="0" borderId="16" xfId="0" applyNumberFormat="1" applyFont="1" applyFill="1" applyBorder="1" applyAlignment="1">
      <alignment horizontal="center" vertical="center" wrapText="1" shrinkToFit="1"/>
    </xf>
    <xf numFmtId="0" fontId="44" fillId="0" borderId="0" xfId="0" applyNumberFormat="1" applyFont="1" applyFill="1" applyBorder="1" applyAlignment="1">
      <alignment horizontal="center" vertical="center" wrapText="1" shrinkToFit="1"/>
    </xf>
    <xf numFmtId="0" fontId="44" fillId="0" borderId="17" xfId="0" applyNumberFormat="1" applyFont="1" applyFill="1" applyBorder="1" applyAlignment="1">
      <alignment horizontal="center" vertical="center" wrapText="1" shrinkToFit="1"/>
    </xf>
    <xf numFmtId="0" fontId="40" fillId="0" borderId="0" xfId="0" applyFont="1" applyBorder="1" applyAlignment="1">
      <alignment horizontal="center" vertical="center" shrinkToFit="1"/>
    </xf>
    <xf numFmtId="0" fontId="44" fillId="0" borderId="18" xfId="0" applyNumberFormat="1" applyFont="1" applyFill="1" applyBorder="1" applyAlignment="1">
      <alignment horizontal="center" vertical="center" wrapText="1" shrinkToFit="1"/>
    </xf>
    <xf numFmtId="0" fontId="44" fillId="0" borderId="14" xfId="0" applyNumberFormat="1" applyFont="1" applyFill="1" applyBorder="1" applyAlignment="1">
      <alignment horizontal="center" vertical="center" wrapText="1" shrinkToFit="1"/>
    </xf>
    <xf numFmtId="0" fontId="44" fillId="0" borderId="19"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right" vertical="center" indent="2" shrinkToFit="1"/>
    </xf>
    <xf numFmtId="0" fontId="4" fillId="0" borderId="0" xfId="0" applyNumberFormat="1" applyFont="1" applyFill="1" applyBorder="1" applyAlignment="1">
      <alignment horizontal="left" vertical="center" indent="1" shrinkToFit="1"/>
    </xf>
    <xf numFmtId="0" fontId="4" fillId="0" borderId="52" xfId="0" applyNumberFormat="1" applyFont="1" applyFill="1" applyBorder="1" applyAlignment="1" quotePrefix="1">
      <alignment horizontal="center" vertical="center" shrinkToFit="1"/>
    </xf>
    <xf numFmtId="0" fontId="4" fillId="0" borderId="13" xfId="0" applyNumberFormat="1" applyFont="1" applyFill="1" applyBorder="1" applyAlignment="1" quotePrefix="1">
      <alignment horizontal="center" vertical="center" shrinkToFit="1"/>
    </xf>
    <xf numFmtId="0" fontId="4" fillId="0" borderId="75" xfId="0" applyNumberFormat="1" applyFont="1" applyFill="1" applyBorder="1" applyAlignment="1">
      <alignment vertical="center" shrinkToFit="1"/>
    </xf>
    <xf numFmtId="0" fontId="4" fillId="0" borderId="41" xfId="0" applyFont="1" applyBorder="1" applyAlignment="1">
      <alignment horizontal="center" vertical="center" shrinkToFit="1"/>
    </xf>
    <xf numFmtId="0" fontId="40" fillId="0" borderId="41"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52" xfId="0" applyNumberFormat="1" applyFont="1" applyFill="1" applyBorder="1" applyAlignment="1">
      <alignment vertical="center" shrinkToFit="1"/>
    </xf>
    <xf numFmtId="0" fontId="7" fillId="0" borderId="0" xfId="0" applyNumberFormat="1" applyFont="1" applyFill="1" applyBorder="1" applyAlignment="1">
      <alignment horizontal="right" vertical="center" indent="2" shrinkToFit="1"/>
    </xf>
    <xf numFmtId="0" fontId="40" fillId="0" borderId="0" xfId="0" applyNumberFormat="1" applyFont="1" applyFill="1" applyBorder="1" applyAlignment="1">
      <alignment horizontal="left" vertical="center" indent="1" shrinkToFit="1"/>
    </xf>
    <xf numFmtId="0" fontId="4" fillId="0" borderId="0" xfId="0" applyFont="1" applyAlignment="1">
      <alignment horizontal="left" vertical="center" inden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10" xfId="63"/>
    <cellStyle name="標準 2" xfId="64"/>
    <cellStyle name="標準 2 2" xfId="65"/>
    <cellStyle name="標準 2 2 2" xfId="66"/>
    <cellStyle name="標準 2_2013winterDyoukou" xfId="67"/>
    <cellStyle name="標準 3" xfId="68"/>
    <cellStyle name="標準 3_登録ナンバー" xfId="69"/>
    <cellStyle name="標準 4" xfId="70"/>
    <cellStyle name="標準 5" xfId="71"/>
    <cellStyle name="標準 6" xfId="72"/>
    <cellStyle name="標準 7" xfId="73"/>
    <cellStyle name="標準 9" xfId="74"/>
    <cellStyle name="標準_201101Wdoublekekka" xfId="75"/>
    <cellStyle name="標準_Book2" xfId="76"/>
    <cellStyle name="標準_Book2_登録ナンバー" xfId="77"/>
    <cellStyle name="標準_Sheet1" xfId="78"/>
    <cellStyle name="標準_Sheet1_登録ナンバー" xfId="79"/>
    <cellStyle name="標準_登録ナンバー" xfId="80"/>
    <cellStyle name="標準_登録ナンバー　2013.06.07" xfId="81"/>
    <cellStyle name="Followed Hyperlink" xfId="82"/>
    <cellStyle name="良い" xfId="83"/>
  </cellStyles>
  <dxfs count="2">
    <dxf>
      <font>
        <b/>
        <i val="0"/>
        <color rgb="FF00808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1.jpeg"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 Id="rId5" Type="http://schemas.openxmlformats.org/officeDocument/2006/relationships/image" Target="../media/image9.jpeg" /><Relationship Id="rId6"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342900</xdr:colOff>
      <xdr:row>14</xdr:row>
      <xdr:rowOff>142875</xdr:rowOff>
    </xdr:to>
    <xdr:pic>
      <xdr:nvPicPr>
        <xdr:cNvPr id="1" name="Picture 8"/>
        <xdr:cNvPicPr preferRelativeResize="1">
          <a:picLocks noChangeAspect="1"/>
        </xdr:cNvPicPr>
      </xdr:nvPicPr>
      <xdr:blipFill>
        <a:blip r:embed="rId1"/>
        <a:stretch>
          <a:fillRect/>
        </a:stretch>
      </xdr:blipFill>
      <xdr:spPr>
        <a:xfrm>
          <a:off x="0" y="0"/>
          <a:ext cx="3390900" cy="2543175"/>
        </a:xfrm>
        <a:prstGeom prst="rect">
          <a:avLst/>
        </a:prstGeom>
        <a:noFill/>
        <a:ln w="9525" cmpd="sng">
          <a:noFill/>
        </a:ln>
      </xdr:spPr>
    </xdr:pic>
    <xdr:clientData/>
  </xdr:twoCellAnchor>
  <xdr:twoCellAnchor editAs="oneCell">
    <xdr:from>
      <xdr:col>4</xdr:col>
      <xdr:colOff>314325</xdr:colOff>
      <xdr:row>0</xdr:row>
      <xdr:rowOff>0</xdr:rowOff>
    </xdr:from>
    <xdr:to>
      <xdr:col>8</xdr:col>
      <xdr:colOff>666750</xdr:colOff>
      <xdr:row>14</xdr:row>
      <xdr:rowOff>152400</xdr:rowOff>
    </xdr:to>
    <xdr:pic>
      <xdr:nvPicPr>
        <xdr:cNvPr id="2" name="Picture 10"/>
        <xdr:cNvPicPr preferRelativeResize="1">
          <a:picLocks noChangeAspect="1"/>
        </xdr:cNvPicPr>
      </xdr:nvPicPr>
      <xdr:blipFill>
        <a:blip r:embed="rId2"/>
        <a:stretch>
          <a:fillRect/>
        </a:stretch>
      </xdr:blipFill>
      <xdr:spPr>
        <a:xfrm>
          <a:off x="3362325" y="0"/>
          <a:ext cx="3400425" cy="2552700"/>
        </a:xfrm>
        <a:prstGeom prst="rect">
          <a:avLst/>
        </a:prstGeom>
        <a:noFill/>
        <a:ln w="9525" cmpd="sng">
          <a:noFill/>
        </a:ln>
      </xdr:spPr>
    </xdr:pic>
    <xdr:clientData/>
  </xdr:twoCellAnchor>
  <xdr:twoCellAnchor editAs="oneCell">
    <xdr:from>
      <xdr:col>4</xdr:col>
      <xdr:colOff>523875</xdr:colOff>
      <xdr:row>18</xdr:row>
      <xdr:rowOff>19050</xdr:rowOff>
    </xdr:from>
    <xdr:to>
      <xdr:col>9</xdr:col>
      <xdr:colOff>228600</xdr:colOff>
      <xdr:row>33</xdr:row>
      <xdr:rowOff>95250</xdr:rowOff>
    </xdr:to>
    <xdr:pic>
      <xdr:nvPicPr>
        <xdr:cNvPr id="3" name="Picture 14"/>
        <xdr:cNvPicPr preferRelativeResize="1">
          <a:picLocks noChangeAspect="1"/>
        </xdr:cNvPicPr>
      </xdr:nvPicPr>
      <xdr:blipFill>
        <a:blip r:embed="rId3"/>
        <a:stretch>
          <a:fillRect/>
        </a:stretch>
      </xdr:blipFill>
      <xdr:spPr>
        <a:xfrm>
          <a:off x="3571875" y="3105150"/>
          <a:ext cx="3514725" cy="2647950"/>
        </a:xfrm>
        <a:prstGeom prst="rect">
          <a:avLst/>
        </a:prstGeom>
        <a:noFill/>
        <a:ln w="9525" cmpd="sng">
          <a:noFill/>
        </a:ln>
      </xdr:spPr>
    </xdr:pic>
    <xdr:clientData/>
  </xdr:twoCellAnchor>
  <xdr:twoCellAnchor editAs="oneCell">
    <xdr:from>
      <xdr:col>0</xdr:col>
      <xdr:colOff>0</xdr:colOff>
      <xdr:row>18</xdr:row>
      <xdr:rowOff>0</xdr:rowOff>
    </xdr:from>
    <xdr:to>
      <xdr:col>4</xdr:col>
      <xdr:colOff>514350</xdr:colOff>
      <xdr:row>33</xdr:row>
      <xdr:rowOff>104775</xdr:rowOff>
    </xdr:to>
    <xdr:pic>
      <xdr:nvPicPr>
        <xdr:cNvPr id="4" name="Picture 15"/>
        <xdr:cNvPicPr preferRelativeResize="1">
          <a:picLocks noChangeAspect="1"/>
        </xdr:cNvPicPr>
      </xdr:nvPicPr>
      <xdr:blipFill>
        <a:blip r:embed="rId4"/>
        <a:stretch>
          <a:fillRect/>
        </a:stretch>
      </xdr:blipFill>
      <xdr:spPr>
        <a:xfrm>
          <a:off x="0" y="3086100"/>
          <a:ext cx="3562350" cy="2676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361950</xdr:colOff>
      <xdr:row>14</xdr:row>
      <xdr:rowOff>161925</xdr:rowOff>
    </xdr:to>
    <xdr:pic>
      <xdr:nvPicPr>
        <xdr:cNvPr id="1" name="Picture 9"/>
        <xdr:cNvPicPr preferRelativeResize="1">
          <a:picLocks noChangeAspect="1"/>
        </xdr:cNvPicPr>
      </xdr:nvPicPr>
      <xdr:blipFill>
        <a:blip r:embed="rId1"/>
        <a:stretch>
          <a:fillRect/>
        </a:stretch>
      </xdr:blipFill>
      <xdr:spPr>
        <a:xfrm>
          <a:off x="0" y="0"/>
          <a:ext cx="3409950" cy="2562225"/>
        </a:xfrm>
        <a:prstGeom prst="rect">
          <a:avLst/>
        </a:prstGeom>
        <a:noFill/>
        <a:ln w="9525" cmpd="sng">
          <a:noFill/>
        </a:ln>
      </xdr:spPr>
    </xdr:pic>
    <xdr:clientData/>
  </xdr:twoCellAnchor>
  <xdr:twoCellAnchor editAs="oneCell">
    <xdr:from>
      <xdr:col>4</xdr:col>
      <xdr:colOff>9525</xdr:colOff>
      <xdr:row>0</xdr:row>
      <xdr:rowOff>19050</xdr:rowOff>
    </xdr:from>
    <xdr:to>
      <xdr:col>8</xdr:col>
      <xdr:colOff>333375</xdr:colOff>
      <xdr:row>14</xdr:row>
      <xdr:rowOff>152400</xdr:rowOff>
    </xdr:to>
    <xdr:pic>
      <xdr:nvPicPr>
        <xdr:cNvPr id="2" name="Picture 10"/>
        <xdr:cNvPicPr preferRelativeResize="1">
          <a:picLocks noChangeAspect="1"/>
        </xdr:cNvPicPr>
      </xdr:nvPicPr>
      <xdr:blipFill>
        <a:blip r:embed="rId2"/>
        <a:stretch>
          <a:fillRect/>
        </a:stretch>
      </xdr:blipFill>
      <xdr:spPr>
        <a:xfrm>
          <a:off x="3057525" y="19050"/>
          <a:ext cx="3371850" cy="2533650"/>
        </a:xfrm>
        <a:prstGeom prst="rect">
          <a:avLst/>
        </a:prstGeom>
        <a:noFill/>
        <a:ln w="9525" cmpd="sng">
          <a:noFill/>
        </a:ln>
      </xdr:spPr>
    </xdr:pic>
    <xdr:clientData/>
  </xdr:twoCellAnchor>
  <xdr:twoCellAnchor editAs="oneCell">
    <xdr:from>
      <xdr:col>0</xdr:col>
      <xdr:colOff>0</xdr:colOff>
      <xdr:row>18</xdr:row>
      <xdr:rowOff>0</xdr:rowOff>
    </xdr:from>
    <xdr:to>
      <xdr:col>4</xdr:col>
      <xdr:colOff>542925</xdr:colOff>
      <xdr:row>33</xdr:row>
      <xdr:rowOff>123825</xdr:rowOff>
    </xdr:to>
    <xdr:pic>
      <xdr:nvPicPr>
        <xdr:cNvPr id="3" name="Picture 11"/>
        <xdr:cNvPicPr preferRelativeResize="1">
          <a:picLocks noChangeAspect="1"/>
        </xdr:cNvPicPr>
      </xdr:nvPicPr>
      <xdr:blipFill>
        <a:blip r:embed="rId3"/>
        <a:stretch>
          <a:fillRect/>
        </a:stretch>
      </xdr:blipFill>
      <xdr:spPr>
        <a:xfrm>
          <a:off x="0" y="3086100"/>
          <a:ext cx="3590925" cy="2695575"/>
        </a:xfrm>
        <a:prstGeom prst="rect">
          <a:avLst/>
        </a:prstGeom>
        <a:noFill/>
        <a:ln w="9525" cmpd="sng">
          <a:noFill/>
        </a:ln>
      </xdr:spPr>
    </xdr:pic>
    <xdr:clientData/>
  </xdr:twoCellAnchor>
  <xdr:twoCellAnchor editAs="oneCell">
    <xdr:from>
      <xdr:col>4</xdr:col>
      <xdr:colOff>180975</xdr:colOff>
      <xdr:row>18</xdr:row>
      <xdr:rowOff>38100</xdr:rowOff>
    </xdr:from>
    <xdr:to>
      <xdr:col>8</xdr:col>
      <xdr:colOff>685800</xdr:colOff>
      <xdr:row>33</xdr:row>
      <xdr:rowOff>133350</xdr:rowOff>
    </xdr:to>
    <xdr:pic>
      <xdr:nvPicPr>
        <xdr:cNvPr id="4" name="Picture 12"/>
        <xdr:cNvPicPr preferRelativeResize="1">
          <a:picLocks noChangeAspect="1"/>
        </xdr:cNvPicPr>
      </xdr:nvPicPr>
      <xdr:blipFill>
        <a:blip r:embed="rId4"/>
        <a:stretch>
          <a:fillRect/>
        </a:stretch>
      </xdr:blipFill>
      <xdr:spPr>
        <a:xfrm>
          <a:off x="3228975" y="3124200"/>
          <a:ext cx="3552825" cy="2667000"/>
        </a:xfrm>
        <a:prstGeom prst="rect">
          <a:avLst/>
        </a:prstGeom>
        <a:noFill/>
        <a:ln w="9525" cmpd="sng">
          <a:noFill/>
        </a:ln>
      </xdr:spPr>
    </xdr:pic>
    <xdr:clientData/>
  </xdr:twoCellAnchor>
  <xdr:twoCellAnchor editAs="oneCell">
    <xdr:from>
      <xdr:col>0</xdr:col>
      <xdr:colOff>0</xdr:colOff>
      <xdr:row>37</xdr:row>
      <xdr:rowOff>0</xdr:rowOff>
    </xdr:from>
    <xdr:to>
      <xdr:col>8</xdr:col>
      <xdr:colOff>542925</xdr:colOff>
      <xdr:row>66</xdr:row>
      <xdr:rowOff>19050</xdr:rowOff>
    </xdr:to>
    <xdr:pic>
      <xdr:nvPicPr>
        <xdr:cNvPr id="5" name="Picture 13"/>
        <xdr:cNvPicPr preferRelativeResize="1">
          <a:picLocks noChangeAspect="1"/>
        </xdr:cNvPicPr>
      </xdr:nvPicPr>
      <xdr:blipFill>
        <a:blip r:embed="rId5"/>
        <a:stretch>
          <a:fillRect/>
        </a:stretch>
      </xdr:blipFill>
      <xdr:spPr>
        <a:xfrm>
          <a:off x="0" y="6343650"/>
          <a:ext cx="6638925" cy="4991100"/>
        </a:xfrm>
        <a:prstGeom prst="rect">
          <a:avLst/>
        </a:prstGeom>
        <a:noFill/>
        <a:ln w="9525" cmpd="sng">
          <a:noFill/>
        </a:ln>
      </xdr:spPr>
    </xdr:pic>
    <xdr:clientData/>
  </xdr:twoCellAnchor>
  <xdr:twoCellAnchor editAs="oneCell">
    <xdr:from>
      <xdr:col>0</xdr:col>
      <xdr:colOff>133350</xdr:colOff>
      <xdr:row>68</xdr:row>
      <xdr:rowOff>85725</xdr:rowOff>
    </xdr:from>
    <xdr:to>
      <xdr:col>8</xdr:col>
      <xdr:colOff>171450</xdr:colOff>
      <xdr:row>85</xdr:row>
      <xdr:rowOff>152400</xdr:rowOff>
    </xdr:to>
    <xdr:pic>
      <xdr:nvPicPr>
        <xdr:cNvPr id="6" name="Picture 15"/>
        <xdr:cNvPicPr preferRelativeResize="1">
          <a:picLocks noChangeAspect="1"/>
        </xdr:cNvPicPr>
      </xdr:nvPicPr>
      <xdr:blipFill>
        <a:blip r:embed="rId6"/>
        <a:stretch>
          <a:fillRect/>
        </a:stretch>
      </xdr:blipFill>
      <xdr:spPr>
        <a:xfrm>
          <a:off x="133350" y="11744325"/>
          <a:ext cx="6134100" cy="2981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2489;&#12525;&#12540;&#20316;&#25104;&#12288;&#30331;&#37682;&#12490;&#12531;&#12496;&#12540;&#12354;&#12426;&#12288;&#12480;&#12502;&#12523;&#12473;&#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名リーグ"/>
      <sheetName val="4名リーグ"/>
      <sheetName val="5名リーグ"/>
      <sheetName val="6名リーグ"/>
      <sheetName val="3Ｘ2＝6名リーグ"/>
      <sheetName val="4＋3＝7名リーグ"/>
      <sheetName val="7名1リーグ"/>
      <sheetName val="4X2=8名リーグ"/>
      <sheetName val="3Ｘ3＝9名リーグ (3)"/>
      <sheetName val="5X2=10名リーグ"/>
      <sheetName val="3+3+4=10名リーグ"/>
      <sheetName val="3＋4＋4＝11名リーグ"/>
      <sheetName val="3X4=12名リーグ"/>
      <sheetName val="6X2＝12リーグ"/>
      <sheetName val="12＋1名"/>
      <sheetName val="１４名リーグ"/>
      <sheetName val="3X5=15名リーグ"/>
      <sheetName val="4X4＝16名リーグ"/>
      <sheetName val="17名リーグ"/>
      <sheetName val="3X6=18名リーグ"/>
      <sheetName val="19名"/>
      <sheetName val="4X5=20名リーグ"/>
      <sheetName val="3X7=21名リーグ"/>
      <sheetName val="21+1=22名リーグ"/>
      <sheetName val="23名リーグ"/>
      <sheetName val="3Ｘ8＝24名リーグ関数あり、隠しデータ不要"/>
      <sheetName val="24+1=25名"/>
      <sheetName val="24＋2＝26名"/>
      <sheetName val="3X9=27名"/>
      <sheetName val="3X10=30名リーグ"/>
      <sheetName val="3X11＝33名リーグ"/>
      <sheetName val="3X13＝39名リーグ"/>
      <sheetName val="登録ナンバー"/>
      <sheetName val="盗難及びアドバイス防止措置"/>
      <sheetName val="Sheet1"/>
    </sheetNames>
    <sheetDataSet>
      <sheetData sheetId="32">
        <row r="2">
          <cell r="B2" t="str">
            <v>代表　八木篤司</v>
          </cell>
          <cell r="D2" t="str">
            <v>me-me-yagirock@siren.ocn.ne.jp</v>
          </cell>
        </row>
        <row r="6">
          <cell r="D6" t="str">
            <v>略称</v>
          </cell>
        </row>
        <row r="7">
          <cell r="A7" t="str">
            <v>B01</v>
          </cell>
          <cell r="B7" t="str">
            <v>池端</v>
          </cell>
          <cell r="C7" t="str">
            <v>誠治</v>
          </cell>
          <cell r="D7" t="str">
            <v>ぼんズ</v>
          </cell>
        </row>
        <row r="8">
          <cell r="A8" t="str">
            <v>B02</v>
          </cell>
          <cell r="B8" t="str">
            <v>荻野</v>
          </cell>
          <cell r="C8" t="str">
            <v>義之</v>
          </cell>
          <cell r="D8" t="str">
            <v>ぼんズ</v>
          </cell>
        </row>
        <row r="9">
          <cell r="A9" t="str">
            <v>B03</v>
          </cell>
          <cell r="B9" t="str">
            <v>押谷</v>
          </cell>
          <cell r="C9" t="str">
            <v>繁樹</v>
          </cell>
          <cell r="D9" t="str">
            <v>ぼんズ</v>
          </cell>
        </row>
        <row r="10">
          <cell r="A10" t="str">
            <v>B04</v>
          </cell>
          <cell r="B10" t="str">
            <v>金谷</v>
          </cell>
          <cell r="C10" t="str">
            <v>太郎</v>
          </cell>
          <cell r="D10" t="str">
            <v>ぼんズ</v>
          </cell>
        </row>
        <row r="11">
          <cell r="A11" t="str">
            <v>B05</v>
          </cell>
          <cell r="B11" t="str">
            <v>佐野</v>
          </cell>
          <cell r="C11" t="str">
            <v>望</v>
          </cell>
          <cell r="D11" t="str">
            <v>ぼんズ</v>
          </cell>
        </row>
        <row r="12">
          <cell r="A12" t="str">
            <v>B06</v>
          </cell>
          <cell r="B12" t="str">
            <v>谷口</v>
          </cell>
          <cell r="C12" t="str">
            <v>友宏</v>
          </cell>
          <cell r="D12" t="str">
            <v>ぼんズ</v>
          </cell>
        </row>
        <row r="13">
          <cell r="A13" t="str">
            <v>B07</v>
          </cell>
          <cell r="B13" t="str">
            <v>辻</v>
          </cell>
          <cell r="C13" t="str">
            <v>義規</v>
          </cell>
          <cell r="D13" t="str">
            <v>ぼんズ</v>
          </cell>
        </row>
        <row r="14">
          <cell r="A14" t="str">
            <v>B08</v>
          </cell>
          <cell r="B14" t="str">
            <v>土田</v>
          </cell>
          <cell r="C14" t="str">
            <v>哲也</v>
          </cell>
          <cell r="D14" t="str">
            <v>ぼんズ</v>
          </cell>
        </row>
        <row r="15">
          <cell r="A15" t="str">
            <v>B09</v>
          </cell>
          <cell r="B15" t="str">
            <v>成宮</v>
          </cell>
          <cell r="C15" t="str">
            <v>康弘</v>
          </cell>
          <cell r="D15" t="str">
            <v>ぼんズ</v>
          </cell>
        </row>
        <row r="16">
          <cell r="A16" t="str">
            <v>B10</v>
          </cell>
          <cell r="B16" t="str">
            <v>西川</v>
          </cell>
          <cell r="C16" t="str">
            <v>昌一</v>
          </cell>
          <cell r="D16" t="str">
            <v>ぼんズ</v>
          </cell>
        </row>
        <row r="17">
          <cell r="A17" t="str">
            <v>B11</v>
          </cell>
          <cell r="B17" t="str">
            <v>平塚</v>
          </cell>
          <cell r="C17" t="str">
            <v>聡</v>
          </cell>
          <cell r="D17" t="str">
            <v>ぼんズ</v>
          </cell>
        </row>
        <row r="18">
          <cell r="A18" t="str">
            <v>B12</v>
          </cell>
          <cell r="B18" t="str">
            <v>平塚</v>
          </cell>
          <cell r="C18" t="str">
            <v>好真</v>
          </cell>
          <cell r="D18" t="str">
            <v>ぼんズ</v>
          </cell>
        </row>
        <row r="19">
          <cell r="A19" t="str">
            <v>B13</v>
          </cell>
          <cell r="B19" t="str">
            <v>古市</v>
          </cell>
          <cell r="C19" t="str">
            <v>卓志</v>
          </cell>
          <cell r="D19" t="str">
            <v>ぼんズ</v>
          </cell>
        </row>
        <row r="20">
          <cell r="A20" t="str">
            <v>B14</v>
          </cell>
          <cell r="B20" t="str">
            <v>松井</v>
          </cell>
          <cell r="C20" t="str">
            <v>寛司</v>
          </cell>
          <cell r="D20" t="str">
            <v>ぼんズ</v>
          </cell>
        </row>
        <row r="21">
          <cell r="A21" t="str">
            <v>B15</v>
          </cell>
          <cell r="B21" t="str">
            <v>村上</v>
          </cell>
          <cell r="C21" t="str">
            <v>知孝</v>
          </cell>
          <cell r="D21" t="str">
            <v>ぼんズ</v>
          </cell>
        </row>
        <row r="22">
          <cell r="A22" t="str">
            <v>B16</v>
          </cell>
          <cell r="B22" t="str">
            <v>八木</v>
          </cell>
          <cell r="C22" t="str">
            <v>篤司</v>
          </cell>
          <cell r="D22" t="str">
            <v>ぼんズ</v>
          </cell>
        </row>
        <row r="23">
          <cell r="A23" t="str">
            <v>B17</v>
          </cell>
          <cell r="B23" t="str">
            <v>山崎</v>
          </cell>
          <cell r="C23" t="str">
            <v>正雄</v>
          </cell>
          <cell r="D23" t="str">
            <v>ぼんズ</v>
          </cell>
        </row>
        <row r="24">
          <cell r="A24" t="str">
            <v>B18</v>
          </cell>
          <cell r="B24" t="str">
            <v>伊吹</v>
          </cell>
          <cell r="C24" t="str">
            <v>邦子</v>
          </cell>
          <cell r="D24" t="str">
            <v>ぼんズ</v>
          </cell>
        </row>
        <row r="25">
          <cell r="A25" t="str">
            <v>B19</v>
          </cell>
          <cell r="B25" t="str">
            <v>木村</v>
          </cell>
          <cell r="C25" t="str">
            <v>美香</v>
          </cell>
          <cell r="D25" t="str">
            <v>ぼんズ</v>
          </cell>
        </row>
        <row r="26">
          <cell r="A26" t="str">
            <v>B20</v>
          </cell>
          <cell r="B26" t="str">
            <v>近藤</v>
          </cell>
          <cell r="C26" t="str">
            <v>直美</v>
          </cell>
          <cell r="D26" t="str">
            <v>ぼんズ</v>
          </cell>
        </row>
        <row r="27">
          <cell r="A27" t="str">
            <v>B21</v>
          </cell>
          <cell r="B27" t="str">
            <v>佐竹</v>
          </cell>
          <cell r="C27" t="str">
            <v>昌子</v>
          </cell>
          <cell r="D27" t="str">
            <v>ぼんズ</v>
          </cell>
        </row>
        <row r="28">
          <cell r="A28" t="str">
            <v>B22</v>
          </cell>
          <cell r="B28" t="str">
            <v>田中</v>
          </cell>
          <cell r="C28" t="str">
            <v>都</v>
          </cell>
          <cell r="D28" t="str">
            <v>ぼんズ</v>
          </cell>
        </row>
        <row r="29">
          <cell r="A29" t="str">
            <v>B23</v>
          </cell>
          <cell r="B29" t="str">
            <v>田端</v>
          </cell>
          <cell r="C29" t="str">
            <v>加津子</v>
          </cell>
          <cell r="D29" t="str">
            <v>ぼんズ</v>
          </cell>
        </row>
        <row r="30">
          <cell r="A30" t="str">
            <v>B24</v>
          </cell>
          <cell r="B30" t="str">
            <v>筒井</v>
          </cell>
          <cell r="C30" t="str">
            <v>珠世</v>
          </cell>
          <cell r="D30" t="str">
            <v>ぼんズ</v>
          </cell>
        </row>
        <row r="31">
          <cell r="A31" t="str">
            <v>B25</v>
          </cell>
          <cell r="B31" t="str">
            <v>中村</v>
          </cell>
          <cell r="C31" t="str">
            <v>千春</v>
          </cell>
          <cell r="D31" t="str">
            <v>ぼんズ</v>
          </cell>
        </row>
        <row r="32">
          <cell r="A32" t="str">
            <v>B26</v>
          </cell>
          <cell r="B32" t="str">
            <v>橋本</v>
          </cell>
          <cell r="C32" t="str">
            <v>真理</v>
          </cell>
          <cell r="D32" t="str">
            <v>ぼんズ</v>
          </cell>
        </row>
        <row r="33">
          <cell r="A33" t="str">
            <v>B27</v>
          </cell>
          <cell r="B33" t="str">
            <v>藤田</v>
          </cell>
          <cell r="C33" t="str">
            <v>博美</v>
          </cell>
          <cell r="D33" t="str">
            <v>ぼんズ</v>
          </cell>
        </row>
        <row r="34">
          <cell r="A34" t="str">
            <v>B28</v>
          </cell>
          <cell r="B34" t="str">
            <v>藤原</v>
          </cell>
          <cell r="C34" t="str">
            <v>泰子</v>
          </cell>
          <cell r="D34" t="str">
            <v>ぼんズ</v>
          </cell>
        </row>
        <row r="35">
          <cell r="A35" t="str">
            <v>B29</v>
          </cell>
          <cell r="B35" t="str">
            <v>森</v>
          </cell>
          <cell r="C35" t="str">
            <v>薫吏</v>
          </cell>
          <cell r="D35" t="str">
            <v>ぼんズ</v>
          </cell>
        </row>
        <row r="36">
          <cell r="A36" t="str">
            <v>B30</v>
          </cell>
          <cell r="B36" t="str">
            <v>日髙</v>
          </cell>
          <cell r="C36" t="str">
            <v>眞規子</v>
          </cell>
          <cell r="D36" t="str">
            <v>ぼんズ</v>
          </cell>
        </row>
        <row r="69">
          <cell r="D69" t="str">
            <v>略称</v>
          </cell>
        </row>
        <row r="70">
          <cell r="A70" t="str">
            <v>C01</v>
          </cell>
          <cell r="B70" t="str">
            <v>片岡</v>
          </cell>
          <cell r="C70" t="str">
            <v>春己</v>
          </cell>
          <cell r="D70" t="str">
            <v>京セラ</v>
          </cell>
        </row>
        <row r="71">
          <cell r="A71" t="str">
            <v>C02</v>
          </cell>
          <cell r="B71" t="str">
            <v>山本</v>
          </cell>
          <cell r="C71" t="str">
            <v>　真</v>
          </cell>
          <cell r="D71" t="str">
            <v>京セラ</v>
          </cell>
        </row>
        <row r="72">
          <cell r="A72" t="str">
            <v>C03</v>
          </cell>
          <cell r="B72" t="str">
            <v>山本</v>
          </cell>
          <cell r="C72" t="str">
            <v>　諭</v>
          </cell>
          <cell r="D72" t="str">
            <v>京セラ</v>
          </cell>
        </row>
        <row r="73">
          <cell r="A73" t="str">
            <v>C04</v>
          </cell>
          <cell r="B73" t="str">
            <v>西田</v>
          </cell>
          <cell r="C73" t="str">
            <v>裕信</v>
          </cell>
          <cell r="D73" t="str">
            <v>京セラ</v>
          </cell>
        </row>
        <row r="74">
          <cell r="A74" t="str">
            <v>C05</v>
          </cell>
          <cell r="B74" t="str">
            <v>柴谷</v>
          </cell>
          <cell r="C74" t="str">
            <v>義信</v>
          </cell>
          <cell r="D74" t="str">
            <v>京セラ</v>
          </cell>
        </row>
        <row r="75">
          <cell r="A75" t="str">
            <v>C06</v>
          </cell>
          <cell r="B75" t="str">
            <v>井尻</v>
          </cell>
          <cell r="C75" t="str">
            <v>善和</v>
          </cell>
          <cell r="D75" t="str">
            <v>京セラ</v>
          </cell>
        </row>
        <row r="76">
          <cell r="A76" t="str">
            <v>C07</v>
          </cell>
          <cell r="B76" t="str">
            <v>坂元</v>
          </cell>
          <cell r="C76" t="str">
            <v>智成</v>
          </cell>
          <cell r="D76" t="str">
            <v>京セラ</v>
          </cell>
        </row>
        <row r="77">
          <cell r="A77" t="str">
            <v>C08</v>
          </cell>
          <cell r="B77" t="str">
            <v>村尾</v>
          </cell>
          <cell r="C77" t="str">
            <v>彰了</v>
          </cell>
          <cell r="D77" t="str">
            <v>京セラ</v>
          </cell>
        </row>
        <row r="78">
          <cell r="A78" t="str">
            <v>C09</v>
          </cell>
          <cell r="B78" t="str">
            <v>荒浪</v>
          </cell>
          <cell r="C78" t="str">
            <v>順次</v>
          </cell>
          <cell r="D78" t="str">
            <v>京セラ</v>
          </cell>
        </row>
        <row r="79">
          <cell r="A79" t="str">
            <v>C10</v>
          </cell>
          <cell r="B79" t="str">
            <v>中本</v>
          </cell>
          <cell r="C79" t="str">
            <v>隆司</v>
          </cell>
          <cell r="D79" t="str">
            <v>京セラ</v>
          </cell>
        </row>
        <row r="80">
          <cell r="A80" t="str">
            <v>C11</v>
          </cell>
          <cell r="B80" t="str">
            <v>小山</v>
          </cell>
          <cell r="C80" t="str">
            <v>　嶺</v>
          </cell>
          <cell r="D80" t="str">
            <v>京セラ</v>
          </cell>
        </row>
        <row r="81">
          <cell r="A81" t="str">
            <v>C12</v>
          </cell>
          <cell r="B81" t="str">
            <v>鉄川</v>
          </cell>
          <cell r="C81" t="str">
            <v>聡志</v>
          </cell>
          <cell r="D81" t="str">
            <v>京セラ</v>
          </cell>
        </row>
        <row r="82">
          <cell r="A82" t="str">
            <v>C13</v>
          </cell>
          <cell r="B82" t="str">
            <v>名合</v>
          </cell>
          <cell r="C82" t="str">
            <v>佑介</v>
          </cell>
          <cell r="D82" t="str">
            <v>京セラ</v>
          </cell>
        </row>
        <row r="83">
          <cell r="A83" t="str">
            <v>C14</v>
          </cell>
          <cell r="B83" t="str">
            <v>宮道</v>
          </cell>
          <cell r="C83" t="str">
            <v>祐介</v>
          </cell>
          <cell r="D83" t="str">
            <v>京セラ</v>
          </cell>
        </row>
        <row r="84">
          <cell r="A84" t="str">
            <v>C15</v>
          </cell>
          <cell r="B84" t="str">
            <v>本間</v>
          </cell>
          <cell r="C84" t="str">
            <v>靖教</v>
          </cell>
          <cell r="D84" t="str">
            <v>京セラ</v>
          </cell>
        </row>
        <row r="85">
          <cell r="A85" t="str">
            <v>C16</v>
          </cell>
          <cell r="B85" t="str">
            <v>並河</v>
          </cell>
          <cell r="C85" t="str">
            <v>智加</v>
          </cell>
          <cell r="D85" t="str">
            <v>京セラ</v>
          </cell>
        </row>
        <row r="86">
          <cell r="A86" t="str">
            <v>C17</v>
          </cell>
          <cell r="B86" t="str">
            <v>橘　</v>
          </cell>
          <cell r="C86" t="str">
            <v>崇博</v>
          </cell>
          <cell r="D86" t="str">
            <v>京セラ</v>
          </cell>
        </row>
        <row r="87">
          <cell r="A87" t="str">
            <v>C18</v>
          </cell>
          <cell r="B87" t="str">
            <v>岡本</v>
          </cell>
          <cell r="C87" t="str">
            <v>　彰</v>
          </cell>
          <cell r="D87" t="str">
            <v>京セラ</v>
          </cell>
        </row>
        <row r="88">
          <cell r="A88" t="str">
            <v>C19</v>
          </cell>
          <cell r="B88" t="str">
            <v>辻井</v>
          </cell>
          <cell r="C88" t="str">
            <v>貴大</v>
          </cell>
          <cell r="D88" t="str">
            <v>京セラ</v>
          </cell>
        </row>
        <row r="89">
          <cell r="A89" t="str">
            <v>C20</v>
          </cell>
          <cell r="B89" t="str">
            <v>寺岡</v>
          </cell>
          <cell r="C89" t="str">
            <v>淳平</v>
          </cell>
          <cell r="D89" t="str">
            <v>京セラ</v>
          </cell>
        </row>
        <row r="90">
          <cell r="A90" t="str">
            <v>C21</v>
          </cell>
          <cell r="B90" t="str">
            <v>牛尾</v>
          </cell>
          <cell r="C90" t="str">
            <v>紳之介</v>
          </cell>
          <cell r="D90" t="str">
            <v>京セラ</v>
          </cell>
        </row>
        <row r="91">
          <cell r="A91" t="str">
            <v>C22</v>
          </cell>
          <cell r="B91" t="str">
            <v>松岡</v>
          </cell>
          <cell r="C91" t="str">
            <v>　遼</v>
          </cell>
          <cell r="D91" t="str">
            <v>京セラ</v>
          </cell>
        </row>
        <row r="92">
          <cell r="A92" t="str">
            <v>C23</v>
          </cell>
          <cell r="B92" t="str">
            <v>西　</v>
          </cell>
          <cell r="C92" t="str">
            <v>裕紀</v>
          </cell>
          <cell r="D92" t="str">
            <v>京セラ</v>
          </cell>
        </row>
        <row r="93">
          <cell r="A93" t="str">
            <v>C24</v>
          </cell>
          <cell r="B93" t="str">
            <v>石田</v>
          </cell>
          <cell r="C93" t="str">
            <v>恵二</v>
          </cell>
          <cell r="D93" t="str">
            <v>京セラ</v>
          </cell>
        </row>
        <row r="94">
          <cell r="A94" t="str">
            <v>C25</v>
          </cell>
          <cell r="B94" t="str">
            <v>田中</v>
          </cell>
          <cell r="C94" t="str">
            <v>英夫</v>
          </cell>
          <cell r="D94" t="str">
            <v>京セラ</v>
          </cell>
        </row>
        <row r="95">
          <cell r="A95" t="str">
            <v>C26</v>
          </cell>
          <cell r="B95" t="str">
            <v>北村</v>
          </cell>
          <cell r="C95" t="str">
            <v>直史</v>
          </cell>
          <cell r="D95" t="str">
            <v>京セラ</v>
          </cell>
        </row>
        <row r="96">
          <cell r="A96" t="str">
            <v>C27</v>
          </cell>
          <cell r="B96" t="str">
            <v>久保田</v>
          </cell>
          <cell r="C96" t="str">
            <v>泰成</v>
          </cell>
          <cell r="D96" t="str">
            <v>京セラ</v>
          </cell>
        </row>
        <row r="97">
          <cell r="A97" t="str">
            <v>C28</v>
          </cell>
          <cell r="B97" t="str">
            <v>石川</v>
          </cell>
          <cell r="C97" t="str">
            <v>和洋</v>
          </cell>
          <cell r="D97" t="str">
            <v>京セラ</v>
          </cell>
        </row>
        <row r="98">
          <cell r="A98" t="str">
            <v>C29</v>
          </cell>
          <cell r="B98" t="str">
            <v>奥田</v>
          </cell>
          <cell r="C98" t="str">
            <v>康博</v>
          </cell>
          <cell r="D98" t="str">
            <v>京セラ</v>
          </cell>
        </row>
        <row r="99">
          <cell r="A99" t="str">
            <v>C30</v>
          </cell>
          <cell r="B99" t="str">
            <v>上戸</v>
          </cell>
          <cell r="C99" t="str">
            <v>幸次</v>
          </cell>
          <cell r="D99" t="str">
            <v>京セラ</v>
          </cell>
        </row>
        <row r="100">
          <cell r="A100" t="str">
            <v>C31</v>
          </cell>
          <cell r="B100" t="str">
            <v>山崎</v>
          </cell>
          <cell r="C100" t="str">
            <v>茂智</v>
          </cell>
          <cell r="D100" t="str">
            <v>京セラ</v>
          </cell>
        </row>
        <row r="101">
          <cell r="A101" t="str">
            <v>C32</v>
          </cell>
          <cell r="B101" t="str">
            <v>秋山</v>
          </cell>
          <cell r="C101" t="str">
            <v>太助</v>
          </cell>
          <cell r="D101" t="str">
            <v>京セラ</v>
          </cell>
        </row>
        <row r="102">
          <cell r="A102" t="str">
            <v>C33</v>
          </cell>
          <cell r="B102" t="str">
            <v>廣瀬</v>
          </cell>
          <cell r="C102" t="str">
            <v>智也</v>
          </cell>
          <cell r="D102" t="str">
            <v>京セラ</v>
          </cell>
        </row>
        <row r="103">
          <cell r="A103" t="str">
            <v>C34</v>
          </cell>
          <cell r="B103" t="str">
            <v>玉川</v>
          </cell>
          <cell r="C103" t="str">
            <v>敬三</v>
          </cell>
          <cell r="D103" t="str">
            <v>京セラ</v>
          </cell>
        </row>
        <row r="104">
          <cell r="A104" t="str">
            <v>C35</v>
          </cell>
          <cell r="B104" t="str">
            <v>太田</v>
          </cell>
          <cell r="C104" t="str">
            <v>圭亮</v>
          </cell>
          <cell r="D104" t="str">
            <v>京セラ</v>
          </cell>
        </row>
        <row r="105">
          <cell r="A105" t="str">
            <v>C36</v>
          </cell>
          <cell r="B105" t="str">
            <v>園田</v>
          </cell>
          <cell r="C105" t="str">
            <v>智明</v>
          </cell>
          <cell r="D105" t="str">
            <v>京セラ</v>
          </cell>
        </row>
        <row r="106">
          <cell r="A106" t="str">
            <v>C37</v>
          </cell>
          <cell r="B106" t="str">
            <v>馬場</v>
          </cell>
          <cell r="C106" t="str">
            <v>英年</v>
          </cell>
          <cell r="D106" t="str">
            <v>京セラ</v>
          </cell>
        </row>
        <row r="107">
          <cell r="A107" t="str">
            <v>C38</v>
          </cell>
          <cell r="B107" t="str">
            <v>牟田</v>
          </cell>
          <cell r="C107" t="str">
            <v>真人</v>
          </cell>
          <cell r="D107" t="str">
            <v>京セラ</v>
          </cell>
        </row>
        <row r="108">
          <cell r="A108" t="str">
            <v>C39</v>
          </cell>
          <cell r="B108" t="str">
            <v>田中</v>
          </cell>
          <cell r="C108" t="str">
            <v>正行</v>
          </cell>
          <cell r="D108" t="str">
            <v>京セラ</v>
          </cell>
        </row>
        <row r="109">
          <cell r="A109" t="str">
            <v>C40</v>
          </cell>
          <cell r="B109" t="str">
            <v>田中</v>
          </cell>
          <cell r="C109" t="str">
            <v>精一</v>
          </cell>
          <cell r="D109" t="str">
            <v>京セラ</v>
          </cell>
        </row>
        <row r="110">
          <cell r="A110" t="str">
            <v>C41</v>
          </cell>
          <cell r="B110" t="str">
            <v>光岡</v>
          </cell>
          <cell r="C110" t="str">
            <v>翼</v>
          </cell>
          <cell r="D110" t="str">
            <v>京セラ</v>
          </cell>
        </row>
        <row r="111">
          <cell r="A111" t="str">
            <v>C42</v>
          </cell>
          <cell r="B111" t="str">
            <v>神山</v>
          </cell>
          <cell r="C111" t="str">
            <v>孝行</v>
          </cell>
          <cell r="D111" t="str">
            <v>京セラ</v>
          </cell>
        </row>
        <row r="112">
          <cell r="A112" t="str">
            <v>C43</v>
          </cell>
          <cell r="B112" t="str">
            <v>湯本</v>
          </cell>
          <cell r="C112" t="str">
            <v>芳明</v>
          </cell>
          <cell r="D112" t="str">
            <v>京セラ</v>
          </cell>
        </row>
        <row r="113">
          <cell r="A113" t="str">
            <v>C44</v>
          </cell>
          <cell r="B113" t="str">
            <v>高橋</v>
          </cell>
          <cell r="C113" t="str">
            <v>雄祐</v>
          </cell>
          <cell r="D113" t="str">
            <v>京セラ</v>
          </cell>
        </row>
        <row r="114">
          <cell r="A114" t="str">
            <v>C45</v>
          </cell>
          <cell r="B114" t="str">
            <v>吉本</v>
          </cell>
          <cell r="C114" t="str">
            <v>泰二</v>
          </cell>
          <cell r="D114" t="str">
            <v>京セラ</v>
          </cell>
        </row>
        <row r="115">
          <cell r="A115" t="str">
            <v>C46</v>
          </cell>
          <cell r="B115" t="str">
            <v>坂居</v>
          </cell>
          <cell r="C115" t="str">
            <v>優介</v>
          </cell>
          <cell r="D115" t="str">
            <v>京セラ</v>
          </cell>
        </row>
        <row r="116">
          <cell r="A116" t="str">
            <v>C47</v>
          </cell>
          <cell r="B116" t="str">
            <v>浅田</v>
          </cell>
          <cell r="C116" t="str">
            <v>亜祐子</v>
          </cell>
          <cell r="D116" t="str">
            <v>京セラ</v>
          </cell>
        </row>
        <row r="117">
          <cell r="A117" t="str">
            <v>C48</v>
          </cell>
          <cell r="B117" t="str">
            <v>赤木</v>
          </cell>
          <cell r="C117" t="str">
            <v>拓</v>
          </cell>
          <cell r="D117" t="str">
            <v>京セラ</v>
          </cell>
        </row>
        <row r="118">
          <cell r="A118" t="str">
            <v>C49</v>
          </cell>
          <cell r="B118" t="str">
            <v>住谷</v>
          </cell>
          <cell r="C118" t="str">
            <v>岳司</v>
          </cell>
          <cell r="D118" t="str">
            <v>京セラ</v>
          </cell>
        </row>
        <row r="119">
          <cell r="A119" t="str">
            <v>C50</v>
          </cell>
          <cell r="B119" t="str">
            <v>永田</v>
          </cell>
          <cell r="C119" t="str">
            <v>寛教</v>
          </cell>
          <cell r="D119" t="str">
            <v>京セラ</v>
          </cell>
        </row>
        <row r="120">
          <cell r="A120" t="str">
            <v>C51</v>
          </cell>
          <cell r="B120" t="str">
            <v>松島</v>
          </cell>
          <cell r="C120" t="str">
            <v>理和</v>
          </cell>
          <cell r="D120" t="str">
            <v>京セラ</v>
          </cell>
        </row>
        <row r="121">
          <cell r="A121" t="str">
            <v>C52</v>
          </cell>
          <cell r="B121" t="str">
            <v>曽我</v>
          </cell>
          <cell r="C121" t="str">
            <v>卓矢</v>
          </cell>
          <cell r="D121" t="str">
            <v>京セラ</v>
          </cell>
        </row>
        <row r="122">
          <cell r="A122" t="str">
            <v>C53</v>
          </cell>
          <cell r="B122" t="str">
            <v>大鳥</v>
          </cell>
          <cell r="C122" t="str">
            <v>有希子</v>
          </cell>
          <cell r="D122" t="str">
            <v>京セラ</v>
          </cell>
        </row>
        <row r="123">
          <cell r="A123" t="str">
            <v>C54</v>
          </cell>
          <cell r="B123" t="str">
            <v>竹村</v>
          </cell>
          <cell r="C123" t="str">
            <v>仁志</v>
          </cell>
        </row>
        <row r="136">
          <cell r="B136" t="str">
            <v>代表　吉岡　京子</v>
          </cell>
          <cell r="D136" t="str">
            <v>vwkt57422@nike.eonet.ne.jp</v>
          </cell>
        </row>
        <row r="140">
          <cell r="D140" t="str">
            <v>略称</v>
          </cell>
        </row>
        <row r="141">
          <cell r="A141" t="str">
            <v>F01</v>
          </cell>
          <cell r="B141" t="str">
            <v>水本</v>
          </cell>
          <cell r="C141" t="str">
            <v>佑人</v>
          </cell>
          <cell r="D141" t="str">
            <v>フレンズ</v>
          </cell>
        </row>
        <row r="142">
          <cell r="A142" t="str">
            <v>F02</v>
          </cell>
          <cell r="B142" t="str">
            <v>大島</v>
          </cell>
          <cell r="C142" t="str">
            <v>巧也</v>
          </cell>
          <cell r="D142" t="str">
            <v>フレンズ</v>
          </cell>
        </row>
        <row r="143">
          <cell r="A143" t="str">
            <v>F03</v>
          </cell>
          <cell r="B143" t="str">
            <v>宮岡</v>
          </cell>
          <cell r="C143" t="str">
            <v>俊勝</v>
          </cell>
          <cell r="D143" t="str">
            <v>フレンズ</v>
          </cell>
        </row>
        <row r="144">
          <cell r="A144" t="str">
            <v>F04</v>
          </cell>
          <cell r="B144" t="str">
            <v>土肥</v>
          </cell>
          <cell r="C144" t="str">
            <v>将博</v>
          </cell>
          <cell r="D144" t="str">
            <v>フレンズ</v>
          </cell>
        </row>
        <row r="145">
          <cell r="A145" t="str">
            <v>F05</v>
          </cell>
          <cell r="B145" t="str">
            <v>奥内</v>
          </cell>
          <cell r="C145" t="str">
            <v>栄治</v>
          </cell>
          <cell r="D145" t="str">
            <v>フレンズ</v>
          </cell>
        </row>
        <row r="146">
          <cell r="A146" t="str">
            <v>F06</v>
          </cell>
          <cell r="B146" t="str">
            <v>油利</v>
          </cell>
          <cell r="C146" t="str">
            <v> 享</v>
          </cell>
          <cell r="D146" t="str">
            <v>フレンズ</v>
          </cell>
        </row>
        <row r="147">
          <cell r="A147" t="str">
            <v>F07</v>
          </cell>
          <cell r="B147" t="str">
            <v>鈴木</v>
          </cell>
          <cell r="C147" t="str">
            <v>英夫</v>
          </cell>
          <cell r="D147" t="str">
            <v>フレンズ</v>
          </cell>
        </row>
        <row r="148">
          <cell r="A148" t="str">
            <v>F08</v>
          </cell>
          <cell r="B148" t="str">
            <v>長谷出</v>
          </cell>
          <cell r="C148" t="str">
            <v>浩</v>
          </cell>
          <cell r="D148" t="str">
            <v>フレンズ</v>
          </cell>
        </row>
        <row r="149">
          <cell r="A149" t="str">
            <v>F09</v>
          </cell>
          <cell r="B149" t="str">
            <v>山崎 </v>
          </cell>
          <cell r="C149" t="str">
            <v>豊</v>
          </cell>
          <cell r="D149" t="str">
            <v>フレンズ</v>
          </cell>
        </row>
        <row r="150">
          <cell r="A150" t="str">
            <v>F10</v>
          </cell>
          <cell r="B150" t="str">
            <v>田中</v>
          </cell>
          <cell r="C150" t="str">
            <v>伸一</v>
          </cell>
          <cell r="D150" t="str">
            <v>フレンズ</v>
          </cell>
        </row>
        <row r="151">
          <cell r="A151" t="str">
            <v>F11</v>
          </cell>
          <cell r="B151" t="str">
            <v>小路  </v>
          </cell>
          <cell r="C151" t="str">
            <v>貴</v>
          </cell>
          <cell r="D151" t="str">
            <v>フレンズ</v>
          </cell>
        </row>
        <row r="152">
          <cell r="A152" t="str">
            <v>F12</v>
          </cell>
          <cell r="B152" t="str">
            <v>山本</v>
          </cell>
          <cell r="C152" t="str">
            <v>将義</v>
          </cell>
          <cell r="D152" t="str">
            <v>フレンズ</v>
          </cell>
        </row>
        <row r="153">
          <cell r="A153" t="str">
            <v>F13</v>
          </cell>
          <cell r="B153" t="str">
            <v>磯崎</v>
          </cell>
          <cell r="C153" t="str">
            <v>太一</v>
          </cell>
          <cell r="D153" t="str">
            <v>フレンズ</v>
          </cell>
        </row>
        <row r="154">
          <cell r="A154" t="str">
            <v>F14</v>
          </cell>
          <cell r="B154" t="str">
            <v>清水</v>
          </cell>
          <cell r="C154" t="str">
            <v>善弘</v>
          </cell>
          <cell r="D154" t="str">
            <v>フレンズ</v>
          </cell>
        </row>
        <row r="155">
          <cell r="A155" t="str">
            <v>F15</v>
          </cell>
          <cell r="B155" t="str">
            <v>田村</v>
          </cell>
          <cell r="C155" t="str">
            <v> 浩</v>
          </cell>
          <cell r="D155" t="str">
            <v>フレンズ</v>
          </cell>
        </row>
        <row r="156">
          <cell r="A156" t="str">
            <v>F16</v>
          </cell>
          <cell r="B156" t="str">
            <v>細見</v>
          </cell>
          <cell r="C156" t="str">
            <v>征生</v>
          </cell>
          <cell r="D156" t="str">
            <v>フレンズ</v>
          </cell>
        </row>
        <row r="157">
          <cell r="A157" t="str">
            <v>F17</v>
          </cell>
          <cell r="B157" t="str">
            <v>三代</v>
          </cell>
          <cell r="C157" t="str">
            <v>康成</v>
          </cell>
          <cell r="D157" t="str">
            <v>フレンズ</v>
          </cell>
        </row>
        <row r="158">
          <cell r="A158" t="str">
            <v>F18</v>
          </cell>
          <cell r="B158" t="str">
            <v>水本</v>
          </cell>
          <cell r="C158" t="str">
            <v>淳史</v>
          </cell>
          <cell r="D158" t="str">
            <v>フレンズ</v>
          </cell>
        </row>
        <row r="159">
          <cell r="A159" t="str">
            <v>F19</v>
          </cell>
          <cell r="B159" t="str">
            <v>森本</v>
          </cell>
          <cell r="C159" t="str">
            <v>進太郎</v>
          </cell>
          <cell r="D159" t="str">
            <v>フレンズ</v>
          </cell>
        </row>
        <row r="160">
          <cell r="A160" t="str">
            <v>F20</v>
          </cell>
          <cell r="B160" t="str">
            <v>軽部</v>
          </cell>
          <cell r="C160" t="str">
            <v>純一</v>
          </cell>
          <cell r="D160" t="str">
            <v>フレンズ</v>
          </cell>
        </row>
        <row r="161">
          <cell r="A161" t="str">
            <v>F21</v>
          </cell>
          <cell r="B161" t="str">
            <v>上田</v>
          </cell>
          <cell r="C161" t="str">
            <v> 哲</v>
          </cell>
          <cell r="D161" t="str">
            <v>フレンズ</v>
          </cell>
        </row>
        <row r="162">
          <cell r="A162" t="str">
            <v>F22</v>
          </cell>
          <cell r="B162" t="str">
            <v>用田</v>
          </cell>
          <cell r="C162" t="str">
            <v>政晴</v>
          </cell>
          <cell r="D162" t="str">
            <v>フレンズ</v>
          </cell>
        </row>
        <row r="163">
          <cell r="A163" t="str">
            <v>F23</v>
          </cell>
          <cell r="B163" t="str">
            <v>上田</v>
          </cell>
          <cell r="C163" t="str">
            <v>きよみ</v>
          </cell>
          <cell r="D163" t="str">
            <v>フレンズ</v>
          </cell>
        </row>
        <row r="164">
          <cell r="A164" t="str">
            <v>F24</v>
          </cell>
          <cell r="B164" t="str">
            <v>用田</v>
          </cell>
          <cell r="C164" t="str">
            <v>陽子</v>
          </cell>
          <cell r="D164" t="str">
            <v>フレンズ</v>
          </cell>
        </row>
        <row r="165">
          <cell r="A165" t="str">
            <v>F25</v>
          </cell>
          <cell r="B165" t="str">
            <v>岩崎</v>
          </cell>
          <cell r="C165" t="str">
            <v>ひとみ</v>
          </cell>
          <cell r="D165" t="str">
            <v>フレンズ</v>
          </cell>
        </row>
        <row r="166">
          <cell r="A166" t="str">
            <v>F26</v>
          </cell>
          <cell r="B166" t="str">
            <v>奥内</v>
          </cell>
          <cell r="C166" t="str">
            <v>菜々</v>
          </cell>
          <cell r="D166" t="str">
            <v>フレンズ</v>
          </cell>
        </row>
        <row r="167">
          <cell r="A167" t="str">
            <v>F27</v>
          </cell>
          <cell r="B167" t="str">
            <v>植田</v>
          </cell>
          <cell r="C167" t="str">
            <v>早耶</v>
          </cell>
          <cell r="D167" t="str">
            <v>フレンズ</v>
          </cell>
        </row>
        <row r="168">
          <cell r="A168" t="str">
            <v>F28</v>
          </cell>
          <cell r="B168" t="str">
            <v>藤川</v>
          </cell>
          <cell r="C168" t="str">
            <v>和美</v>
          </cell>
          <cell r="D168" t="str">
            <v>フレンズ</v>
          </cell>
        </row>
        <row r="169">
          <cell r="A169" t="str">
            <v>F29</v>
          </cell>
          <cell r="B169" t="str">
            <v>中川</v>
          </cell>
          <cell r="C169" t="str">
            <v>由紀子</v>
          </cell>
          <cell r="D169" t="str">
            <v>フレンズ</v>
          </cell>
        </row>
        <row r="170">
          <cell r="A170" t="str">
            <v>F30</v>
          </cell>
          <cell r="B170" t="str">
            <v>平岩</v>
          </cell>
          <cell r="C170" t="str">
            <v>とも江</v>
          </cell>
          <cell r="D170" t="str">
            <v>フレンズ</v>
          </cell>
        </row>
        <row r="171">
          <cell r="A171" t="str">
            <v>F31</v>
          </cell>
          <cell r="B171" t="str">
            <v>松村</v>
          </cell>
          <cell r="C171" t="str">
            <v>明香</v>
          </cell>
          <cell r="D171" t="str">
            <v>フレンズ</v>
          </cell>
        </row>
        <row r="172">
          <cell r="A172" t="str">
            <v>F32</v>
          </cell>
          <cell r="B172" t="str">
            <v>鍵弥</v>
          </cell>
          <cell r="C172" t="str">
            <v>初美</v>
          </cell>
          <cell r="D172" t="str">
            <v>フレンズ</v>
          </cell>
        </row>
        <row r="173">
          <cell r="A173" t="str">
            <v>F33</v>
          </cell>
          <cell r="B173" t="str">
            <v>廣部</v>
          </cell>
          <cell r="C173" t="str">
            <v>節恵</v>
          </cell>
          <cell r="D173" t="str">
            <v>フレンズ</v>
          </cell>
        </row>
        <row r="174">
          <cell r="A174" t="str">
            <v>F34</v>
          </cell>
          <cell r="B174" t="str">
            <v>松井</v>
          </cell>
          <cell r="C174" t="str">
            <v>美和子</v>
          </cell>
          <cell r="D174" t="str">
            <v>フレンズ</v>
          </cell>
        </row>
        <row r="175">
          <cell r="A175" t="str">
            <v>F35</v>
          </cell>
          <cell r="B175" t="str">
            <v>三代</v>
          </cell>
          <cell r="C175" t="str">
            <v>梨絵</v>
          </cell>
          <cell r="D175" t="str">
            <v>フレンズ</v>
          </cell>
        </row>
        <row r="176">
          <cell r="A176" t="str">
            <v>F36</v>
          </cell>
          <cell r="B176" t="str">
            <v>土肥</v>
          </cell>
          <cell r="C176" t="str">
            <v>祐子</v>
          </cell>
          <cell r="D176" t="str">
            <v>フレンズ</v>
          </cell>
        </row>
        <row r="177">
          <cell r="A177" t="str">
            <v>F37</v>
          </cell>
          <cell r="B177" t="str">
            <v>家倉</v>
          </cell>
          <cell r="C177" t="str">
            <v>美弥子</v>
          </cell>
          <cell r="D177" t="str">
            <v>フレンズ</v>
          </cell>
        </row>
        <row r="178">
          <cell r="A178" t="str">
            <v>F38</v>
          </cell>
          <cell r="B178" t="str">
            <v>中島</v>
          </cell>
          <cell r="C178" t="str">
            <v>宏美</v>
          </cell>
          <cell r="D178" t="str">
            <v>フレンズ</v>
          </cell>
        </row>
        <row r="179">
          <cell r="A179" t="str">
            <v>F39</v>
          </cell>
          <cell r="B179" t="str">
            <v>酒居</v>
          </cell>
          <cell r="C179" t="str">
            <v>美代子</v>
          </cell>
          <cell r="D179" t="str">
            <v>フレンズ</v>
          </cell>
        </row>
        <row r="180">
          <cell r="A180" t="str">
            <v>F40</v>
          </cell>
          <cell r="B180" t="str">
            <v>吉岡</v>
          </cell>
          <cell r="C180" t="str">
            <v>京子</v>
          </cell>
          <cell r="D180" t="str">
            <v>フレンズ</v>
          </cell>
        </row>
        <row r="199">
          <cell r="C199" t="str">
            <v>代表 北村 健</v>
          </cell>
        </row>
        <row r="204">
          <cell r="D204" t="str">
            <v>略称</v>
          </cell>
        </row>
        <row r="205">
          <cell r="A205" t="str">
            <v>Ｇ01</v>
          </cell>
          <cell r="B205" t="str">
            <v>石橋</v>
          </cell>
          <cell r="C205" t="str">
            <v>和基</v>
          </cell>
          <cell r="D205" t="str">
            <v>グリフィンズ</v>
          </cell>
        </row>
        <row r="206">
          <cell r="A206" t="str">
            <v>Ｇ02</v>
          </cell>
          <cell r="B206" t="str">
            <v>井上</v>
          </cell>
          <cell r="C206" t="str">
            <v>聖哉</v>
          </cell>
          <cell r="D206" t="str">
            <v>グリフィンズ</v>
          </cell>
        </row>
        <row r="207">
          <cell r="A207" t="str">
            <v>Ｇ03</v>
          </cell>
          <cell r="B207" t="str">
            <v>井ノ口</v>
          </cell>
          <cell r="C207" t="str">
            <v>弘祐</v>
          </cell>
          <cell r="D207" t="str">
            <v>グリフィンズ</v>
          </cell>
        </row>
        <row r="208">
          <cell r="A208" t="str">
            <v>Ｇ04</v>
          </cell>
          <cell r="B208" t="str">
            <v>井ノ口</v>
          </cell>
          <cell r="C208" t="str">
            <v>慎也</v>
          </cell>
          <cell r="D208" t="str">
            <v>グリフィンズ</v>
          </cell>
        </row>
        <row r="209">
          <cell r="A209" t="str">
            <v>Ｇ05</v>
          </cell>
          <cell r="B209" t="str">
            <v>井ノ口</v>
          </cell>
          <cell r="C209" t="str">
            <v>幹也</v>
          </cell>
          <cell r="D209" t="str">
            <v>グリフィンズ</v>
          </cell>
        </row>
        <row r="210">
          <cell r="A210" t="str">
            <v>Ｇ06</v>
          </cell>
          <cell r="B210" t="str">
            <v>梅本</v>
          </cell>
          <cell r="C210" t="str">
            <v>彬充</v>
          </cell>
          <cell r="D210" t="str">
            <v>グリフィンズ</v>
          </cell>
        </row>
        <row r="211">
          <cell r="A211" t="str">
            <v>Ｇ07</v>
          </cell>
          <cell r="B211" t="str">
            <v>浦崎</v>
          </cell>
          <cell r="C211" t="str">
            <v>康平</v>
          </cell>
          <cell r="D211" t="str">
            <v>グリフィンズ</v>
          </cell>
        </row>
        <row r="212">
          <cell r="A212" t="str">
            <v>Ｇ08</v>
          </cell>
          <cell r="B212" t="str">
            <v>岡　</v>
          </cell>
          <cell r="C212" t="str">
            <v>仁史</v>
          </cell>
          <cell r="D212" t="str">
            <v>グリフィンズ</v>
          </cell>
        </row>
        <row r="213">
          <cell r="A213" t="str">
            <v>Ｇ09</v>
          </cell>
          <cell r="B213" t="str">
            <v>岡田</v>
          </cell>
          <cell r="C213" t="str">
            <v>真樹</v>
          </cell>
          <cell r="D213" t="str">
            <v>グリフィンズ</v>
          </cell>
        </row>
        <row r="214">
          <cell r="A214" t="str">
            <v>Ｇ10</v>
          </cell>
          <cell r="B214" t="str">
            <v>岡本</v>
          </cell>
          <cell r="C214" t="str">
            <v>大樹</v>
          </cell>
          <cell r="D214" t="str">
            <v>グリフィンズ</v>
          </cell>
        </row>
        <row r="215">
          <cell r="A215" t="str">
            <v>Ｇ11</v>
          </cell>
          <cell r="B215" t="str">
            <v>奥村</v>
          </cell>
          <cell r="C215" t="str">
            <v>隆広</v>
          </cell>
          <cell r="D215" t="str">
            <v>グリフィンズ</v>
          </cell>
        </row>
        <row r="216">
          <cell r="A216" t="str">
            <v>Ｇ12</v>
          </cell>
          <cell r="B216" t="str">
            <v>越智</v>
          </cell>
          <cell r="C216" t="str">
            <v>友希</v>
          </cell>
          <cell r="D216" t="str">
            <v>グリフィンズ</v>
          </cell>
        </row>
        <row r="217">
          <cell r="A217" t="str">
            <v>Ｇ13</v>
          </cell>
          <cell r="B217" t="str">
            <v>鍵谷</v>
          </cell>
          <cell r="C217" t="str">
            <v>浩太</v>
          </cell>
          <cell r="D217" t="str">
            <v>グリフィンズ</v>
          </cell>
        </row>
        <row r="218">
          <cell r="A218" t="str">
            <v>Ｇ14</v>
          </cell>
          <cell r="B218" t="str">
            <v>北野</v>
          </cell>
          <cell r="C218" t="str">
            <v>照幸</v>
          </cell>
          <cell r="D218" t="str">
            <v>グリフィンズ</v>
          </cell>
        </row>
        <row r="219">
          <cell r="A219" t="str">
            <v>Ｇ15</v>
          </cell>
          <cell r="B219" t="str">
            <v>北村　</v>
          </cell>
          <cell r="C219" t="str">
            <v>健</v>
          </cell>
          <cell r="D219" t="str">
            <v>グリフィンズ</v>
          </cell>
        </row>
        <row r="220">
          <cell r="A220" t="str">
            <v>Ｇ16</v>
          </cell>
          <cell r="B220" t="str">
            <v>河内</v>
          </cell>
          <cell r="C220" t="str">
            <v>滋人</v>
          </cell>
          <cell r="D220" t="str">
            <v>グリフィンズ</v>
          </cell>
        </row>
        <row r="221">
          <cell r="A221" t="str">
            <v>Ｇ17</v>
          </cell>
          <cell r="B221" t="str">
            <v>小島</v>
          </cell>
          <cell r="C221" t="str">
            <v>一将</v>
          </cell>
          <cell r="D221" t="str">
            <v>グリフィンズ</v>
          </cell>
        </row>
        <row r="222">
          <cell r="A222" t="str">
            <v>Ｇ18</v>
          </cell>
          <cell r="B222" t="str">
            <v>近藤</v>
          </cell>
          <cell r="C222" t="str">
            <v>直也</v>
          </cell>
          <cell r="D222" t="str">
            <v>グリフィンズ</v>
          </cell>
        </row>
        <row r="223">
          <cell r="A223" t="str">
            <v>Ｇ19</v>
          </cell>
          <cell r="B223" t="str">
            <v>辻本</v>
          </cell>
          <cell r="C223" t="str">
            <v>将士</v>
          </cell>
          <cell r="D223" t="str">
            <v>グリフィンズ</v>
          </cell>
        </row>
        <row r="224">
          <cell r="A224" t="str">
            <v>Ｇ20</v>
          </cell>
          <cell r="B224" t="str">
            <v>坪田</v>
          </cell>
          <cell r="C224" t="str">
            <v>英樹</v>
          </cell>
          <cell r="D224" t="str">
            <v>グリフィンズ</v>
          </cell>
        </row>
        <row r="225">
          <cell r="A225" t="str">
            <v>Ｇ21</v>
          </cell>
          <cell r="B225" t="str">
            <v>鶴田</v>
          </cell>
          <cell r="C225" t="str">
            <v>大地</v>
          </cell>
          <cell r="D225" t="str">
            <v>グリフィンズ</v>
          </cell>
        </row>
        <row r="226">
          <cell r="A226" t="str">
            <v>Ｇ22</v>
          </cell>
          <cell r="B226" t="str">
            <v>遠池</v>
          </cell>
          <cell r="C226" t="str">
            <v>建介</v>
          </cell>
          <cell r="D226" t="str">
            <v>グリフィンズ</v>
          </cell>
        </row>
        <row r="227">
          <cell r="A227" t="str">
            <v>Ｇ23</v>
          </cell>
          <cell r="B227" t="str">
            <v>中澤</v>
          </cell>
          <cell r="C227" t="str">
            <v>拓馬</v>
          </cell>
          <cell r="D227" t="str">
            <v>グリフィンズ</v>
          </cell>
        </row>
        <row r="228">
          <cell r="A228" t="str">
            <v>Ｇ24</v>
          </cell>
          <cell r="B228" t="str">
            <v>中田</v>
          </cell>
          <cell r="C228" t="str">
            <v>富憲</v>
          </cell>
          <cell r="D228" t="str">
            <v>グリフィンズ</v>
          </cell>
        </row>
        <row r="229">
          <cell r="A229" t="str">
            <v>Ｇ25</v>
          </cell>
          <cell r="B229" t="str">
            <v>鍋内</v>
          </cell>
          <cell r="C229" t="str">
            <v>雄樹</v>
          </cell>
          <cell r="D229" t="str">
            <v>グリフィンズ</v>
          </cell>
        </row>
        <row r="230">
          <cell r="A230" t="str">
            <v>Ｇ26</v>
          </cell>
          <cell r="B230" t="str">
            <v>西原</v>
          </cell>
          <cell r="C230" t="str">
            <v>達也</v>
          </cell>
          <cell r="D230" t="str">
            <v>グリフィンズ</v>
          </cell>
        </row>
        <row r="231">
          <cell r="A231" t="str">
            <v>Ｇ27</v>
          </cell>
          <cell r="B231" t="str">
            <v>長谷川</v>
          </cell>
          <cell r="C231" t="str">
            <v>俊二</v>
          </cell>
          <cell r="D231" t="str">
            <v>グリフィンズ</v>
          </cell>
        </row>
        <row r="232">
          <cell r="A232" t="str">
            <v>Ｇ28</v>
          </cell>
          <cell r="B232" t="str">
            <v>羽月　</v>
          </cell>
          <cell r="C232" t="str">
            <v>秀</v>
          </cell>
          <cell r="D232" t="str">
            <v>グリフィンズ</v>
          </cell>
        </row>
        <row r="233">
          <cell r="A233" t="str">
            <v>Ｇ29</v>
          </cell>
          <cell r="B233" t="str">
            <v>浜田</v>
          </cell>
          <cell r="C233" t="str">
            <v>　豊</v>
          </cell>
          <cell r="D233" t="str">
            <v>グリフィンズ</v>
          </cell>
        </row>
        <row r="234">
          <cell r="A234" t="str">
            <v>Ｇ30</v>
          </cell>
          <cell r="B234" t="str">
            <v>林　</v>
          </cell>
          <cell r="C234" t="str">
            <v>和生</v>
          </cell>
          <cell r="D234" t="str">
            <v>グリフィンズ</v>
          </cell>
        </row>
        <row r="235">
          <cell r="A235" t="str">
            <v>Ｇ31</v>
          </cell>
          <cell r="B235" t="str">
            <v>飛鷹</v>
          </cell>
          <cell r="C235" t="str">
            <v>強志</v>
          </cell>
          <cell r="D235" t="str">
            <v>グリフィンズ</v>
          </cell>
        </row>
        <row r="236">
          <cell r="A236" t="str">
            <v>Ｇ32</v>
          </cell>
          <cell r="B236" t="str">
            <v>福永</v>
          </cell>
          <cell r="C236" t="str">
            <v>有史</v>
          </cell>
          <cell r="D236" t="str">
            <v>グリフィンズ</v>
          </cell>
        </row>
        <row r="237">
          <cell r="A237" t="str">
            <v>Ｇ33</v>
          </cell>
          <cell r="B237" t="str">
            <v>藤井</v>
          </cell>
          <cell r="C237" t="str">
            <v>正和</v>
          </cell>
          <cell r="D237" t="str">
            <v>グリフィンズ</v>
          </cell>
        </row>
        <row r="238">
          <cell r="A238" t="str">
            <v>Ｇ34</v>
          </cell>
          <cell r="B238" t="str">
            <v>堀場</v>
          </cell>
          <cell r="C238" t="str">
            <v>俊宏</v>
          </cell>
          <cell r="D238" t="str">
            <v>グリフィンズ</v>
          </cell>
        </row>
        <row r="239">
          <cell r="A239" t="str">
            <v>Ｇ35</v>
          </cell>
          <cell r="B239" t="str">
            <v>鈎　</v>
          </cell>
          <cell r="C239" t="str">
            <v>優介</v>
          </cell>
          <cell r="D239" t="str">
            <v>グリフィンズ</v>
          </cell>
        </row>
        <row r="240">
          <cell r="A240" t="str">
            <v>Ｇ36</v>
          </cell>
          <cell r="B240" t="str">
            <v>村上</v>
          </cell>
          <cell r="C240" t="str">
            <v>朋也</v>
          </cell>
          <cell r="D240" t="str">
            <v>グリフィンズ</v>
          </cell>
        </row>
        <row r="241">
          <cell r="A241" t="str">
            <v>Ｇ37</v>
          </cell>
          <cell r="B241" t="str">
            <v>山崎</v>
          </cell>
          <cell r="C241" t="str">
            <v>俊輔</v>
          </cell>
          <cell r="D241" t="str">
            <v>グリフィンズ</v>
          </cell>
        </row>
        <row r="242">
          <cell r="A242" t="str">
            <v>Ｇ38</v>
          </cell>
          <cell r="B242" t="str">
            <v>吉川</v>
          </cell>
          <cell r="C242" t="str">
            <v>聖也</v>
          </cell>
          <cell r="D242" t="str">
            <v>グリフィンズ</v>
          </cell>
        </row>
        <row r="243">
          <cell r="A243" t="str">
            <v>Ｇ39</v>
          </cell>
          <cell r="B243" t="str">
            <v>渡辺</v>
          </cell>
          <cell r="C243" t="str">
            <v>裕士</v>
          </cell>
          <cell r="D243" t="str">
            <v>グリフィンズ</v>
          </cell>
        </row>
        <row r="244">
          <cell r="A244" t="str">
            <v>Ｇ40</v>
          </cell>
          <cell r="B244" t="str">
            <v>武田</v>
          </cell>
          <cell r="C244" t="str">
            <v>有香里</v>
          </cell>
          <cell r="D244" t="str">
            <v>グリフィンズ</v>
          </cell>
        </row>
        <row r="245">
          <cell r="A245" t="str">
            <v>Ｇ41</v>
          </cell>
          <cell r="B245" t="str">
            <v>遠藤</v>
          </cell>
          <cell r="C245" t="str">
            <v>直子</v>
          </cell>
          <cell r="D245" t="str">
            <v>グリフィンズ</v>
          </cell>
        </row>
        <row r="246">
          <cell r="A246" t="str">
            <v>Ｇ42</v>
          </cell>
          <cell r="B246" t="str">
            <v>片岡</v>
          </cell>
          <cell r="C246" t="str">
            <v>真依</v>
          </cell>
          <cell r="D246" t="str">
            <v>グリフィンズ</v>
          </cell>
        </row>
        <row r="247">
          <cell r="A247" t="str">
            <v>Ｇ43</v>
          </cell>
          <cell r="B247" t="str">
            <v>吹田</v>
          </cell>
          <cell r="C247" t="str">
            <v>幸子</v>
          </cell>
          <cell r="D247" t="str">
            <v>グリフィンズ</v>
          </cell>
        </row>
        <row r="248">
          <cell r="A248" t="str">
            <v>Ｇ44</v>
          </cell>
          <cell r="B248" t="str">
            <v>玉井</v>
          </cell>
          <cell r="C248" t="str">
            <v>良枝</v>
          </cell>
          <cell r="D248" t="str">
            <v>グリフィンズ</v>
          </cell>
        </row>
        <row r="249">
          <cell r="A249" t="str">
            <v>Ｇ45</v>
          </cell>
          <cell r="B249" t="str">
            <v>出口</v>
          </cell>
          <cell r="C249" t="str">
            <v>和代</v>
          </cell>
          <cell r="D249" t="str">
            <v>グリフィンズ</v>
          </cell>
        </row>
        <row r="250">
          <cell r="A250" t="str">
            <v>Ｇ46</v>
          </cell>
          <cell r="B250" t="str">
            <v>深尾</v>
          </cell>
          <cell r="C250" t="str">
            <v>純子</v>
          </cell>
          <cell r="D250" t="str">
            <v>グリフィンズ</v>
          </cell>
        </row>
        <row r="251">
          <cell r="A251" t="str">
            <v>Ｇ47</v>
          </cell>
          <cell r="B251" t="str">
            <v>福島</v>
          </cell>
          <cell r="C251" t="str">
            <v>麻公</v>
          </cell>
          <cell r="D251" t="str">
            <v>グリフィンズ</v>
          </cell>
        </row>
        <row r="252">
          <cell r="A252" t="str">
            <v>Ｇ48</v>
          </cell>
          <cell r="B252" t="str">
            <v>三崎</v>
          </cell>
          <cell r="C252" t="str">
            <v>真依</v>
          </cell>
          <cell r="D252" t="str">
            <v>グリフィンズ</v>
          </cell>
        </row>
        <row r="253">
          <cell r="A253" t="str">
            <v>Ｇ49</v>
          </cell>
          <cell r="B253" t="str">
            <v>山本</v>
          </cell>
          <cell r="C253" t="str">
            <v>あづさ</v>
          </cell>
          <cell r="D253" t="str">
            <v>グリフィンズ</v>
          </cell>
        </row>
        <row r="254">
          <cell r="A254" t="str">
            <v>Ｇ50</v>
          </cell>
          <cell r="B254" t="str">
            <v>山本</v>
          </cell>
          <cell r="C254" t="str">
            <v>順子</v>
          </cell>
          <cell r="D254" t="str">
            <v>グリフィンズ</v>
          </cell>
        </row>
        <row r="255">
          <cell r="D255" t="str">
            <v>グリフィンズ</v>
          </cell>
        </row>
        <row r="269">
          <cell r="B269" t="str">
            <v>代表　川並和之</v>
          </cell>
          <cell r="D269" t="str">
            <v>kawanami0930@yahoo.co.jp</v>
          </cell>
        </row>
        <row r="272">
          <cell r="B272" t="str">
            <v>Ｋテニスカレッジ</v>
          </cell>
        </row>
        <row r="273">
          <cell r="D273" t="str">
            <v>略称</v>
          </cell>
        </row>
        <row r="274">
          <cell r="A274" t="str">
            <v>K01</v>
          </cell>
          <cell r="B274" t="str">
            <v>小笠原</v>
          </cell>
          <cell r="C274" t="str">
            <v>光雄</v>
          </cell>
          <cell r="D274" t="str">
            <v>Kテニス</v>
          </cell>
        </row>
        <row r="275">
          <cell r="A275" t="str">
            <v>K02</v>
          </cell>
          <cell r="B275" t="str">
            <v>川上</v>
          </cell>
          <cell r="C275" t="str">
            <v>悠作</v>
          </cell>
          <cell r="D275" t="str">
            <v>Kテニス</v>
          </cell>
        </row>
        <row r="276">
          <cell r="A276" t="str">
            <v>K03</v>
          </cell>
          <cell r="B276" t="str">
            <v>川並</v>
          </cell>
          <cell r="C276" t="str">
            <v>和之</v>
          </cell>
          <cell r="D276" t="str">
            <v>Kテニス</v>
          </cell>
        </row>
        <row r="277">
          <cell r="A277" t="str">
            <v>K04</v>
          </cell>
          <cell r="B277" t="str">
            <v>菊居</v>
          </cell>
          <cell r="C277" t="str">
            <v>龍之介</v>
          </cell>
          <cell r="D277" t="str">
            <v>Kテニス</v>
          </cell>
        </row>
        <row r="278">
          <cell r="A278" t="str">
            <v>K05</v>
          </cell>
          <cell r="B278" t="str">
            <v>木村</v>
          </cell>
          <cell r="C278" t="str">
            <v>善和</v>
          </cell>
          <cell r="D278" t="str">
            <v>Kテニス</v>
          </cell>
        </row>
        <row r="279">
          <cell r="A279" t="str">
            <v>K06</v>
          </cell>
          <cell r="B279" t="str">
            <v>竹村</v>
          </cell>
          <cell r="C279" t="str">
            <v>　治</v>
          </cell>
          <cell r="D279" t="str">
            <v>Kテニス</v>
          </cell>
        </row>
        <row r="280">
          <cell r="A280" t="str">
            <v>K07</v>
          </cell>
          <cell r="B280" t="str">
            <v>坪田</v>
          </cell>
          <cell r="C280" t="str">
            <v>真嘉</v>
          </cell>
          <cell r="D280" t="str">
            <v>Kテニス</v>
          </cell>
        </row>
        <row r="281">
          <cell r="A281" t="str">
            <v>K08</v>
          </cell>
          <cell r="B281" t="str">
            <v>永里</v>
          </cell>
          <cell r="C281" t="str">
            <v>裕次</v>
          </cell>
          <cell r="D281" t="str">
            <v>Kテニス</v>
          </cell>
        </row>
        <row r="282">
          <cell r="A282" t="str">
            <v>K09</v>
          </cell>
          <cell r="B282" t="str">
            <v>中村</v>
          </cell>
          <cell r="C282" t="str">
            <v>喜彦</v>
          </cell>
          <cell r="D282" t="str">
            <v>Kテニス</v>
          </cell>
        </row>
        <row r="283">
          <cell r="A283" t="str">
            <v>K10</v>
          </cell>
          <cell r="B283" t="str">
            <v>中村</v>
          </cell>
          <cell r="C283" t="str">
            <v>浩之</v>
          </cell>
          <cell r="D283" t="str">
            <v>Kテニス</v>
          </cell>
        </row>
        <row r="284">
          <cell r="A284" t="str">
            <v>K11</v>
          </cell>
          <cell r="B284" t="str">
            <v>宮嶋</v>
          </cell>
          <cell r="C284" t="str">
            <v>利行</v>
          </cell>
          <cell r="D284" t="str">
            <v>Kテニス</v>
          </cell>
        </row>
        <row r="285">
          <cell r="A285" t="str">
            <v>K12</v>
          </cell>
          <cell r="B285" t="str">
            <v>山口</v>
          </cell>
          <cell r="C285" t="str">
            <v>直彦</v>
          </cell>
          <cell r="D285" t="str">
            <v>Kテニス</v>
          </cell>
        </row>
        <row r="286">
          <cell r="A286" t="str">
            <v>K13</v>
          </cell>
          <cell r="B286" t="str">
            <v>山口</v>
          </cell>
          <cell r="C286" t="str">
            <v>真彦</v>
          </cell>
          <cell r="D286" t="str">
            <v>Kテニス</v>
          </cell>
        </row>
        <row r="287">
          <cell r="A287" t="str">
            <v>K14</v>
          </cell>
          <cell r="B287" t="str">
            <v>山本</v>
          </cell>
          <cell r="C287" t="str">
            <v>修平</v>
          </cell>
          <cell r="D287" t="str">
            <v>Kテニス</v>
          </cell>
        </row>
        <row r="288">
          <cell r="A288" t="str">
            <v>K15</v>
          </cell>
          <cell r="B288" t="str">
            <v>石原</v>
          </cell>
          <cell r="C288" t="str">
            <v>はる美</v>
          </cell>
          <cell r="D288" t="str">
            <v>Kテニス</v>
          </cell>
        </row>
        <row r="289">
          <cell r="A289" t="str">
            <v>K16</v>
          </cell>
          <cell r="B289" t="str">
            <v>小笠原</v>
          </cell>
          <cell r="C289" t="str">
            <v>容子</v>
          </cell>
          <cell r="D289" t="str">
            <v>Kテニス</v>
          </cell>
        </row>
        <row r="290">
          <cell r="A290" t="str">
            <v>K17</v>
          </cell>
          <cell r="B290" t="str">
            <v>梶木</v>
          </cell>
          <cell r="C290" t="str">
            <v>和子</v>
          </cell>
          <cell r="D290" t="str">
            <v>Kテニス</v>
          </cell>
        </row>
        <row r="291">
          <cell r="A291" t="str">
            <v>K18</v>
          </cell>
          <cell r="B291" t="str">
            <v>田中</v>
          </cell>
          <cell r="C291" t="str">
            <v>和枝</v>
          </cell>
          <cell r="D291" t="str">
            <v>Kテニス</v>
          </cell>
        </row>
        <row r="292">
          <cell r="A292" t="str">
            <v>K19</v>
          </cell>
          <cell r="B292" t="str">
            <v>永松</v>
          </cell>
          <cell r="C292" t="str">
            <v>貴子</v>
          </cell>
          <cell r="D292" t="str">
            <v>Kテニス</v>
          </cell>
        </row>
        <row r="293">
          <cell r="A293" t="str">
            <v>K20</v>
          </cell>
          <cell r="B293" t="str">
            <v>福永</v>
          </cell>
          <cell r="C293" t="str">
            <v>裕美</v>
          </cell>
          <cell r="D293" t="str">
            <v>Kテニス</v>
          </cell>
        </row>
        <row r="294">
          <cell r="A294" t="str">
            <v>K21</v>
          </cell>
          <cell r="B294" t="str">
            <v>山口</v>
          </cell>
          <cell r="C294" t="str">
            <v>美由希</v>
          </cell>
          <cell r="D294" t="str">
            <v>Kテニス</v>
          </cell>
        </row>
        <row r="295">
          <cell r="A295" t="str">
            <v>K22</v>
          </cell>
          <cell r="B295" t="str">
            <v>上村</v>
          </cell>
          <cell r="C295" t="str">
            <v>悠大</v>
          </cell>
          <cell r="D295" t="str">
            <v>Kテニス</v>
          </cell>
        </row>
        <row r="296">
          <cell r="A296" t="str">
            <v>K23</v>
          </cell>
          <cell r="B296" t="str">
            <v>中西</v>
          </cell>
          <cell r="C296" t="str">
            <v>勇夫</v>
          </cell>
          <cell r="D296" t="str">
            <v>Kテニス</v>
          </cell>
        </row>
        <row r="297">
          <cell r="A297" t="str">
            <v>K24</v>
          </cell>
          <cell r="B297" t="str">
            <v>大島</v>
          </cell>
          <cell r="C297" t="str">
            <v>浩範</v>
          </cell>
          <cell r="D297" t="str">
            <v>Kテニス</v>
          </cell>
        </row>
        <row r="298">
          <cell r="A298" t="str">
            <v>K25</v>
          </cell>
          <cell r="B298" t="str">
            <v>佐藤</v>
          </cell>
          <cell r="C298" t="str">
            <v>雅幸</v>
          </cell>
          <cell r="D298" t="str">
            <v>Kテニス</v>
          </cell>
        </row>
        <row r="299">
          <cell r="A299" t="str">
            <v>K26</v>
          </cell>
          <cell r="B299" t="str">
            <v>上村</v>
          </cell>
          <cell r="C299" t="str">
            <v>　武</v>
          </cell>
          <cell r="D299" t="str">
            <v>Kテニス</v>
          </cell>
        </row>
        <row r="300">
          <cell r="A300" t="str">
            <v>K27</v>
          </cell>
          <cell r="B300" t="str">
            <v>西田</v>
          </cell>
          <cell r="C300" t="str">
            <v>和教</v>
          </cell>
          <cell r="D300" t="str">
            <v>Kテニス</v>
          </cell>
        </row>
        <row r="301">
          <cell r="A301" t="str">
            <v>K28</v>
          </cell>
          <cell r="B301" t="str">
            <v>村田</v>
          </cell>
          <cell r="C301" t="str">
            <v>彩子</v>
          </cell>
          <cell r="D301" t="str">
            <v>Kテニス</v>
          </cell>
        </row>
        <row r="302">
          <cell r="A302" t="str">
            <v>K29</v>
          </cell>
          <cell r="B302" t="str">
            <v>布藤</v>
          </cell>
          <cell r="C302" t="str">
            <v>江実子</v>
          </cell>
          <cell r="D302" t="str">
            <v>Kテニス</v>
          </cell>
        </row>
        <row r="303">
          <cell r="A303" t="str">
            <v>K30</v>
          </cell>
          <cell r="B303" t="str">
            <v>田中</v>
          </cell>
          <cell r="C303" t="str">
            <v>　淳</v>
          </cell>
          <cell r="D303" t="str">
            <v>Kテニス</v>
          </cell>
        </row>
        <row r="332">
          <cell r="B332" t="str">
            <v>　杉山邦夫</v>
          </cell>
          <cell r="D332" t="str">
            <v>ｎｙｋｚ91963＠gaia.eonet.ne.jp</v>
          </cell>
        </row>
        <row r="336">
          <cell r="B336" t="str">
            <v>村田八日市</v>
          </cell>
          <cell r="D336" t="str">
            <v>略称</v>
          </cell>
        </row>
        <row r="337">
          <cell r="A337" t="str">
            <v>M01</v>
          </cell>
          <cell r="B337" t="str">
            <v>安久</v>
          </cell>
          <cell r="C337" t="str">
            <v>智之</v>
          </cell>
          <cell r="D337" t="str">
            <v>村田TC</v>
          </cell>
        </row>
        <row r="338">
          <cell r="A338" t="str">
            <v>M02</v>
          </cell>
          <cell r="B338" t="str">
            <v>伊藤</v>
          </cell>
          <cell r="C338" t="str">
            <v>弘将</v>
          </cell>
          <cell r="D338" t="str">
            <v>村田TC</v>
          </cell>
        </row>
        <row r="339">
          <cell r="A339" t="str">
            <v>M03</v>
          </cell>
          <cell r="B339" t="str">
            <v>稲泉　</v>
          </cell>
          <cell r="C339" t="str">
            <v>聡</v>
          </cell>
          <cell r="D339" t="str">
            <v>村田TC</v>
          </cell>
        </row>
        <row r="340">
          <cell r="A340" t="str">
            <v>M04</v>
          </cell>
          <cell r="B340" t="str">
            <v>岡川</v>
          </cell>
          <cell r="C340" t="str">
            <v>謙二</v>
          </cell>
          <cell r="D340" t="str">
            <v>村田TC</v>
          </cell>
        </row>
        <row r="341">
          <cell r="A341" t="str">
            <v>M05</v>
          </cell>
          <cell r="B341" t="str">
            <v>岡田</v>
          </cell>
          <cell r="C341" t="str">
            <v>貴行</v>
          </cell>
          <cell r="D341" t="str">
            <v>村田TC</v>
          </cell>
        </row>
        <row r="342">
          <cell r="A342" t="str">
            <v>M06</v>
          </cell>
          <cell r="B342" t="str">
            <v>河野</v>
          </cell>
          <cell r="C342" t="str">
            <v>浩一</v>
          </cell>
          <cell r="D342" t="str">
            <v>村田TC</v>
          </cell>
        </row>
        <row r="343">
          <cell r="A343" t="str">
            <v>M07</v>
          </cell>
          <cell r="B343" t="str">
            <v>児玉</v>
          </cell>
          <cell r="C343" t="str">
            <v>雅弘</v>
          </cell>
          <cell r="D343" t="str">
            <v>村田TC</v>
          </cell>
        </row>
        <row r="344">
          <cell r="A344" t="str">
            <v>M08</v>
          </cell>
          <cell r="B344" t="str">
            <v>名田</v>
          </cell>
          <cell r="C344" t="str">
            <v>育子</v>
          </cell>
          <cell r="D344" t="str">
            <v>村田TC</v>
          </cell>
        </row>
        <row r="345">
          <cell r="A345" t="str">
            <v>M09</v>
          </cell>
          <cell r="D345" t="str">
            <v>村田TC</v>
          </cell>
        </row>
        <row r="346">
          <cell r="A346" t="str">
            <v>M10</v>
          </cell>
          <cell r="B346" t="str">
            <v>杉山</v>
          </cell>
          <cell r="C346" t="str">
            <v>邦夫</v>
          </cell>
          <cell r="D346" t="str">
            <v>村田TC</v>
          </cell>
        </row>
        <row r="347">
          <cell r="A347" t="str">
            <v>M11</v>
          </cell>
          <cell r="B347" t="str">
            <v>杉本</v>
          </cell>
          <cell r="C347" t="str">
            <v>龍平</v>
          </cell>
          <cell r="D347" t="str">
            <v>村田TC</v>
          </cell>
        </row>
        <row r="348">
          <cell r="A348" t="str">
            <v>M12</v>
          </cell>
          <cell r="B348" t="str">
            <v>西内</v>
          </cell>
          <cell r="C348" t="str">
            <v>友也</v>
          </cell>
          <cell r="D348" t="str">
            <v>村田TC</v>
          </cell>
        </row>
        <row r="349">
          <cell r="A349" t="str">
            <v>M13</v>
          </cell>
          <cell r="B349" t="str">
            <v>川原</v>
          </cell>
          <cell r="C349" t="str">
            <v>慎洋</v>
          </cell>
          <cell r="D349" t="str">
            <v>村田TC</v>
          </cell>
        </row>
        <row r="350">
          <cell r="A350" t="str">
            <v>M14</v>
          </cell>
          <cell r="B350" t="str">
            <v>川上</v>
          </cell>
          <cell r="C350" t="str">
            <v>英二</v>
          </cell>
          <cell r="D350" t="str">
            <v>村田TC</v>
          </cell>
        </row>
        <row r="351">
          <cell r="A351" t="str">
            <v>M15</v>
          </cell>
          <cell r="B351" t="str">
            <v>泉谷</v>
          </cell>
          <cell r="C351" t="str">
            <v>純也</v>
          </cell>
          <cell r="D351" t="str">
            <v>村田TC</v>
          </cell>
        </row>
        <row r="352">
          <cell r="A352" t="str">
            <v>M16</v>
          </cell>
          <cell r="B352" t="str">
            <v>浅田</v>
          </cell>
          <cell r="C352" t="str">
            <v>隆昭</v>
          </cell>
          <cell r="D352" t="str">
            <v>村田TC</v>
          </cell>
        </row>
        <row r="353">
          <cell r="A353" t="str">
            <v>M17</v>
          </cell>
          <cell r="B353" t="str">
            <v>前田</v>
          </cell>
          <cell r="C353" t="str">
            <v>雅人</v>
          </cell>
          <cell r="D353" t="str">
            <v>村田TC</v>
          </cell>
        </row>
        <row r="354">
          <cell r="A354" t="str">
            <v>M18</v>
          </cell>
          <cell r="B354" t="str">
            <v>土田</v>
          </cell>
          <cell r="C354" t="str">
            <v>典人</v>
          </cell>
          <cell r="D354" t="str">
            <v>村田TC</v>
          </cell>
        </row>
        <row r="355">
          <cell r="A355" t="str">
            <v>M19</v>
          </cell>
          <cell r="B355" t="str">
            <v>二ツ井</v>
          </cell>
          <cell r="C355" t="str">
            <v>裕也</v>
          </cell>
          <cell r="D355" t="str">
            <v>村田TC</v>
          </cell>
        </row>
        <row r="356">
          <cell r="A356" t="str">
            <v>M20</v>
          </cell>
          <cell r="B356" t="str">
            <v>森永</v>
          </cell>
          <cell r="C356" t="str">
            <v>洋介</v>
          </cell>
          <cell r="D356" t="str">
            <v>村田TC</v>
          </cell>
        </row>
        <row r="357">
          <cell r="A357" t="str">
            <v>M21</v>
          </cell>
          <cell r="B357" t="str">
            <v>冨田</v>
          </cell>
          <cell r="C357" t="str">
            <v>哲弥</v>
          </cell>
          <cell r="D357" t="str">
            <v>村田TC</v>
          </cell>
        </row>
        <row r="358">
          <cell r="A358" t="str">
            <v>M22</v>
          </cell>
          <cell r="B358" t="str">
            <v>並河</v>
          </cell>
          <cell r="C358" t="str">
            <v>康訓</v>
          </cell>
          <cell r="D358" t="str">
            <v>村田TC</v>
          </cell>
        </row>
        <row r="359">
          <cell r="A359" t="str">
            <v>M23</v>
          </cell>
          <cell r="B359" t="str">
            <v>名田</v>
          </cell>
          <cell r="C359" t="str">
            <v>一茂</v>
          </cell>
          <cell r="D359" t="str">
            <v>村田TC</v>
          </cell>
        </row>
        <row r="360">
          <cell r="A360" t="str">
            <v>M24</v>
          </cell>
          <cell r="B360" t="str">
            <v>辰巳</v>
          </cell>
          <cell r="C360" t="str">
            <v>吾朗</v>
          </cell>
          <cell r="D360" t="str">
            <v>村田TC</v>
          </cell>
        </row>
        <row r="361">
          <cell r="A361" t="str">
            <v>M25</v>
          </cell>
          <cell r="B361" t="str">
            <v>米倉</v>
          </cell>
          <cell r="C361" t="str">
            <v>政已</v>
          </cell>
          <cell r="D361" t="str">
            <v>村田TC</v>
          </cell>
        </row>
        <row r="362">
          <cell r="A362" t="str">
            <v>M26</v>
          </cell>
          <cell r="B362" t="str">
            <v>河野</v>
          </cell>
          <cell r="C362" t="str">
            <v>晶子</v>
          </cell>
          <cell r="D362" t="str">
            <v>村田TC</v>
          </cell>
        </row>
        <row r="363">
          <cell r="A363" t="str">
            <v>M27</v>
          </cell>
          <cell r="B363" t="str">
            <v>森田</v>
          </cell>
          <cell r="C363" t="str">
            <v>恵美</v>
          </cell>
          <cell r="D363" t="str">
            <v>村田TC</v>
          </cell>
        </row>
        <row r="364">
          <cell r="A364" t="str">
            <v>M28</v>
          </cell>
          <cell r="B364" t="str">
            <v>西澤</v>
          </cell>
          <cell r="C364" t="str">
            <v>友紀</v>
          </cell>
          <cell r="D364" t="str">
            <v>村田TC</v>
          </cell>
        </row>
        <row r="365">
          <cell r="A365" t="str">
            <v>M29</v>
          </cell>
          <cell r="B365" t="str">
            <v>川上</v>
          </cell>
          <cell r="C365" t="str">
            <v>美弥子</v>
          </cell>
          <cell r="D365" t="str">
            <v>村田TC</v>
          </cell>
        </row>
        <row r="366">
          <cell r="A366" t="str">
            <v>M30</v>
          </cell>
          <cell r="B366" t="str">
            <v>速水</v>
          </cell>
          <cell r="C366" t="str">
            <v>直美</v>
          </cell>
          <cell r="D366" t="str">
            <v>村田TC</v>
          </cell>
        </row>
        <row r="367">
          <cell r="A367" t="str">
            <v>M31</v>
          </cell>
          <cell r="B367" t="str">
            <v>多田</v>
          </cell>
          <cell r="C367" t="str">
            <v>麻実</v>
          </cell>
          <cell r="D367" t="str">
            <v>村田TC</v>
          </cell>
        </row>
        <row r="368">
          <cell r="A368" t="str">
            <v>M32</v>
          </cell>
          <cell r="B368" t="str">
            <v>中村</v>
          </cell>
          <cell r="C368" t="str">
            <v>純子</v>
          </cell>
          <cell r="D368" t="str">
            <v>村田TC</v>
          </cell>
        </row>
        <row r="369">
          <cell r="A369" t="str">
            <v>M33</v>
          </cell>
          <cell r="B369" t="str">
            <v>堀田</v>
          </cell>
          <cell r="C369" t="str">
            <v>明子</v>
          </cell>
          <cell r="D369" t="str">
            <v>村田TC</v>
          </cell>
        </row>
        <row r="370">
          <cell r="A370" t="str">
            <v>M34</v>
          </cell>
          <cell r="B370" t="str">
            <v>岡川</v>
          </cell>
          <cell r="C370" t="str">
            <v>恭子</v>
          </cell>
          <cell r="D370" t="str">
            <v>村田TC</v>
          </cell>
        </row>
        <row r="371">
          <cell r="A371" t="str">
            <v>M35</v>
          </cell>
          <cell r="B371" t="str">
            <v>富田</v>
          </cell>
          <cell r="C371" t="str">
            <v>さおり</v>
          </cell>
          <cell r="D371" t="str">
            <v>村田TC</v>
          </cell>
        </row>
        <row r="372">
          <cell r="A372" t="str">
            <v>M36</v>
          </cell>
          <cell r="B372" t="str">
            <v>大脇</v>
          </cell>
          <cell r="C372" t="str">
            <v>和世</v>
          </cell>
          <cell r="D372" t="str">
            <v>村田TC</v>
          </cell>
        </row>
        <row r="373">
          <cell r="A373" t="str">
            <v>M37</v>
          </cell>
          <cell r="B373" t="str">
            <v>後藤</v>
          </cell>
          <cell r="C373" t="str">
            <v>圭介</v>
          </cell>
          <cell r="D373" t="str">
            <v>村田TC</v>
          </cell>
        </row>
        <row r="374">
          <cell r="A374" t="str">
            <v>M38</v>
          </cell>
          <cell r="B374" t="str">
            <v>長谷川</v>
          </cell>
          <cell r="C374" t="str">
            <v>晃平</v>
          </cell>
          <cell r="D374" t="str">
            <v>村田TC</v>
          </cell>
        </row>
        <row r="375">
          <cell r="A375" t="str">
            <v>M39</v>
          </cell>
          <cell r="B375" t="str">
            <v>原田</v>
          </cell>
          <cell r="C375" t="str">
            <v>真稔</v>
          </cell>
          <cell r="D375" t="str">
            <v>村田TC</v>
          </cell>
        </row>
        <row r="376">
          <cell r="A376" t="str">
            <v>M40</v>
          </cell>
          <cell r="B376" t="str">
            <v>池内</v>
          </cell>
          <cell r="C376" t="str">
            <v>伸介</v>
          </cell>
          <cell r="D376" t="str">
            <v>村田TC</v>
          </cell>
        </row>
        <row r="377">
          <cell r="A377" t="str">
            <v>M41</v>
          </cell>
          <cell r="B377" t="str">
            <v>藤田</v>
          </cell>
          <cell r="C377" t="str">
            <v>　彰</v>
          </cell>
          <cell r="D377" t="str">
            <v>村田TC</v>
          </cell>
        </row>
        <row r="378">
          <cell r="A378" t="str">
            <v>M42</v>
          </cell>
          <cell r="B378" t="str">
            <v>佐用</v>
          </cell>
          <cell r="C378" t="str">
            <v>康啓</v>
          </cell>
          <cell r="D378" t="str">
            <v>村田TC</v>
          </cell>
        </row>
        <row r="379">
          <cell r="A379" t="str">
            <v>M43</v>
          </cell>
          <cell r="B379" t="str">
            <v>岩田</v>
          </cell>
          <cell r="C379" t="str">
            <v>光央</v>
          </cell>
          <cell r="D379" t="str">
            <v>村田TC</v>
          </cell>
        </row>
        <row r="380">
          <cell r="A380" t="str">
            <v>M44</v>
          </cell>
          <cell r="B380" t="str">
            <v>月森</v>
          </cell>
          <cell r="C380" t="str">
            <v>　大</v>
          </cell>
          <cell r="D380" t="str">
            <v>村田TC</v>
          </cell>
        </row>
        <row r="381">
          <cell r="A381" t="str">
            <v>M45</v>
          </cell>
          <cell r="B381" t="str">
            <v>三神</v>
          </cell>
          <cell r="C381" t="str">
            <v>秀嗣</v>
          </cell>
          <cell r="D381" t="str">
            <v>村田TC</v>
          </cell>
        </row>
        <row r="382">
          <cell r="A382" t="str">
            <v>M46</v>
          </cell>
          <cell r="B382" t="str">
            <v>佐藤</v>
          </cell>
          <cell r="C382" t="str">
            <v>庸子</v>
          </cell>
          <cell r="D382" t="str">
            <v>村田TC</v>
          </cell>
        </row>
        <row r="383">
          <cell r="A383" t="str">
            <v>M47</v>
          </cell>
          <cell r="B383" t="str">
            <v>遠崎</v>
          </cell>
          <cell r="C383" t="str">
            <v>大樹</v>
          </cell>
          <cell r="D383" t="str">
            <v>村田TC</v>
          </cell>
        </row>
        <row r="398">
          <cell r="B398" t="str">
            <v>代表 池野稔</v>
          </cell>
          <cell r="D398" t="str">
            <v>ｒｈ＠ａｏｂａ-ｍｄｈｐ．Ｊｐ</v>
          </cell>
        </row>
        <row r="402">
          <cell r="D402" t="str">
            <v>略称</v>
          </cell>
        </row>
        <row r="403">
          <cell r="A403" t="str">
            <v>Ｏ01</v>
          </cell>
          <cell r="B403" t="str">
            <v>池野</v>
          </cell>
          <cell r="C403" t="str">
            <v>稔</v>
          </cell>
          <cell r="D403" t="str">
            <v>青葉TC</v>
          </cell>
        </row>
        <row r="404">
          <cell r="A404" t="str">
            <v>Ｏ02</v>
          </cell>
          <cell r="B404" t="str">
            <v>小川</v>
          </cell>
          <cell r="C404" t="str">
            <v>文雄</v>
          </cell>
          <cell r="D404" t="str">
            <v>青葉TC</v>
          </cell>
        </row>
        <row r="405">
          <cell r="A405" t="str">
            <v>Ｏ03</v>
          </cell>
          <cell r="B405" t="str">
            <v>平岩</v>
          </cell>
          <cell r="C405" t="str">
            <v>治司</v>
          </cell>
          <cell r="D405" t="str">
            <v>青葉TC</v>
          </cell>
        </row>
        <row r="406">
          <cell r="A406" t="str">
            <v>Ｏ04</v>
          </cell>
          <cell r="B406" t="str">
            <v>久和</v>
          </cell>
          <cell r="C406" t="str">
            <v>俊彦</v>
          </cell>
          <cell r="D406" t="str">
            <v>青葉TC</v>
          </cell>
        </row>
        <row r="407">
          <cell r="A407" t="str">
            <v>Ｏ05</v>
          </cell>
          <cell r="B407" t="str">
            <v>西村</v>
          </cell>
          <cell r="C407" t="str">
            <v>國太郎</v>
          </cell>
          <cell r="D407" t="str">
            <v>青葉TC</v>
          </cell>
        </row>
        <row r="408">
          <cell r="A408" t="str">
            <v>Ｏ06</v>
          </cell>
          <cell r="B408" t="str">
            <v>赤堀</v>
          </cell>
          <cell r="C408" t="str">
            <v>実香</v>
          </cell>
          <cell r="D408" t="str">
            <v>青葉TC</v>
          </cell>
        </row>
        <row r="409">
          <cell r="A409" t="str">
            <v>Ｏ07</v>
          </cell>
          <cell r="B409" t="str">
            <v>切高</v>
          </cell>
          <cell r="C409" t="str">
            <v>里美</v>
          </cell>
          <cell r="D409" t="str">
            <v>青葉TC</v>
          </cell>
        </row>
        <row r="410">
          <cell r="A410" t="str">
            <v>Ｏ08</v>
          </cell>
          <cell r="B410" t="str">
            <v>三上</v>
          </cell>
          <cell r="C410" t="str">
            <v>　真</v>
          </cell>
          <cell r="D410" t="str">
            <v>青葉TC</v>
          </cell>
        </row>
        <row r="411">
          <cell r="A411" t="str">
            <v>Ｏ09</v>
          </cell>
          <cell r="B411" t="str">
            <v>山川</v>
          </cell>
          <cell r="C411" t="str">
            <v>真悟</v>
          </cell>
          <cell r="D411" t="str">
            <v>青葉TC</v>
          </cell>
        </row>
        <row r="412">
          <cell r="A412" t="str">
            <v>Ｏ10</v>
          </cell>
          <cell r="B412" t="str">
            <v>村田</v>
          </cell>
          <cell r="C412" t="str">
            <v>拓弥</v>
          </cell>
          <cell r="D412" t="str">
            <v>青葉TC</v>
          </cell>
        </row>
        <row r="416">
          <cell r="B416" t="str">
            <v>代表 中野　潤</v>
          </cell>
          <cell r="D416" t="str">
            <v>jun_nakano@zeus.eonet.ne.jp</v>
          </cell>
        </row>
        <row r="421">
          <cell r="D421" t="str">
            <v>略称</v>
          </cell>
        </row>
        <row r="422">
          <cell r="A422" t="str">
            <v>P01</v>
          </cell>
          <cell r="B422" t="str">
            <v>大林</v>
          </cell>
          <cell r="C422" t="str">
            <v>久</v>
          </cell>
          <cell r="D422" t="str">
            <v>プラチナ</v>
          </cell>
        </row>
        <row r="423">
          <cell r="A423" t="str">
            <v>P02</v>
          </cell>
          <cell r="B423" t="str">
            <v>高田</v>
          </cell>
          <cell r="C423" t="str">
            <v>洋治</v>
          </cell>
          <cell r="D423" t="str">
            <v>プラチナ</v>
          </cell>
        </row>
        <row r="424">
          <cell r="A424" t="str">
            <v>P03</v>
          </cell>
          <cell r="B424" t="str">
            <v>中野</v>
          </cell>
          <cell r="C424" t="str">
            <v>潤</v>
          </cell>
          <cell r="D424" t="str">
            <v>プラチナ</v>
          </cell>
        </row>
        <row r="425">
          <cell r="A425" t="str">
            <v>P04</v>
          </cell>
          <cell r="B425" t="str">
            <v>中野</v>
          </cell>
          <cell r="C425" t="str">
            <v>哲也</v>
          </cell>
          <cell r="D425" t="str">
            <v>プラチナ</v>
          </cell>
        </row>
        <row r="426">
          <cell r="A426" t="str">
            <v>P05</v>
          </cell>
          <cell r="B426" t="str">
            <v>成宮</v>
          </cell>
          <cell r="C426" t="str">
            <v>廣</v>
          </cell>
          <cell r="D426" t="str">
            <v>プラチナ</v>
          </cell>
        </row>
        <row r="427">
          <cell r="A427" t="str">
            <v>P06</v>
          </cell>
          <cell r="B427" t="str">
            <v>羽田</v>
          </cell>
          <cell r="C427" t="str">
            <v>昭夫</v>
          </cell>
          <cell r="D427" t="str">
            <v>プラチナ</v>
          </cell>
        </row>
        <row r="428">
          <cell r="A428" t="str">
            <v>P07</v>
          </cell>
          <cell r="B428" t="str">
            <v>樋山</v>
          </cell>
          <cell r="C428" t="str">
            <v>達哉</v>
          </cell>
          <cell r="D428" t="str">
            <v>プラチナ</v>
          </cell>
        </row>
        <row r="429">
          <cell r="A429" t="str">
            <v>P08</v>
          </cell>
          <cell r="B429" t="str">
            <v>藤本</v>
          </cell>
          <cell r="C429" t="str">
            <v>昌彦</v>
          </cell>
          <cell r="D429" t="str">
            <v>プラチナ</v>
          </cell>
        </row>
        <row r="430">
          <cell r="A430" t="str">
            <v>P09</v>
          </cell>
          <cell r="B430" t="str">
            <v>前田</v>
          </cell>
          <cell r="C430" t="str">
            <v>征人</v>
          </cell>
          <cell r="D430" t="str">
            <v>プラチナ</v>
          </cell>
        </row>
        <row r="431">
          <cell r="A431" t="str">
            <v>P10</v>
          </cell>
          <cell r="B431" t="str">
            <v>安田</v>
          </cell>
          <cell r="C431" t="str">
            <v>和彦</v>
          </cell>
          <cell r="D431" t="str">
            <v>プラチナ</v>
          </cell>
        </row>
        <row r="432">
          <cell r="A432" t="str">
            <v>P11</v>
          </cell>
          <cell r="B432" t="str">
            <v>吉田</v>
          </cell>
          <cell r="C432" t="str">
            <v>知司</v>
          </cell>
          <cell r="D432" t="str">
            <v>プラチナ</v>
          </cell>
        </row>
        <row r="433">
          <cell r="A433" t="str">
            <v>P12</v>
          </cell>
          <cell r="B433" t="str">
            <v>樺島</v>
          </cell>
          <cell r="C433" t="str">
            <v>辰巳</v>
          </cell>
          <cell r="D433" t="str">
            <v>プラチナ</v>
          </cell>
        </row>
        <row r="434">
          <cell r="A434" t="str">
            <v>P13</v>
          </cell>
          <cell r="B434" t="str">
            <v>小柳</v>
          </cell>
          <cell r="C434" t="str">
            <v>寛明</v>
          </cell>
          <cell r="D434" t="str">
            <v>プラチナ</v>
          </cell>
        </row>
        <row r="435">
          <cell r="A435" t="str">
            <v>P14</v>
          </cell>
          <cell r="B435" t="str">
            <v>山田</v>
          </cell>
          <cell r="C435" t="str">
            <v>直八</v>
          </cell>
          <cell r="D435" t="str">
            <v>プラチナ</v>
          </cell>
        </row>
        <row r="436">
          <cell r="A436" t="str">
            <v>P15</v>
          </cell>
          <cell r="B436" t="str">
            <v>飯塚</v>
          </cell>
          <cell r="C436" t="str">
            <v>アイ子</v>
          </cell>
          <cell r="D436" t="str">
            <v>プラチナ</v>
          </cell>
        </row>
        <row r="437">
          <cell r="A437" t="str">
            <v>P16</v>
          </cell>
          <cell r="B437" t="str">
            <v>大橋</v>
          </cell>
          <cell r="C437" t="str">
            <v>富子</v>
          </cell>
          <cell r="D437" t="str">
            <v>プラチナ</v>
          </cell>
        </row>
        <row r="438">
          <cell r="A438" t="str">
            <v>P17</v>
          </cell>
          <cell r="B438" t="str">
            <v>北川</v>
          </cell>
          <cell r="C438" t="str">
            <v>美由紀</v>
          </cell>
          <cell r="D438" t="str">
            <v>プラチナ</v>
          </cell>
        </row>
        <row r="439">
          <cell r="A439" t="str">
            <v>P18</v>
          </cell>
          <cell r="B439" t="str">
            <v>澤井</v>
          </cell>
          <cell r="C439" t="str">
            <v>恵子</v>
          </cell>
          <cell r="D439" t="str">
            <v>プラチナ</v>
          </cell>
        </row>
        <row r="440">
          <cell r="A440" t="str">
            <v>P19</v>
          </cell>
          <cell r="B440" t="str">
            <v>平野</v>
          </cell>
          <cell r="C440" t="str">
            <v>志津子</v>
          </cell>
          <cell r="D440" t="str">
            <v>プラチナ</v>
          </cell>
        </row>
        <row r="441">
          <cell r="A441" t="str">
            <v>P20</v>
          </cell>
          <cell r="B441" t="str">
            <v>堀部</v>
          </cell>
          <cell r="C441" t="str">
            <v>品子</v>
          </cell>
          <cell r="D441" t="str">
            <v>プラチナ</v>
          </cell>
        </row>
        <row r="442">
          <cell r="A442" t="str">
            <v>P21</v>
          </cell>
          <cell r="B442" t="str">
            <v>前田</v>
          </cell>
          <cell r="C442" t="str">
            <v>喜久子</v>
          </cell>
          <cell r="D442" t="str">
            <v>プラチナ</v>
          </cell>
        </row>
        <row r="443">
          <cell r="A443" t="str">
            <v>P22</v>
          </cell>
          <cell r="B443" t="str">
            <v>森谷</v>
          </cell>
          <cell r="C443" t="str">
            <v>洋子</v>
          </cell>
          <cell r="D443" t="str">
            <v>プラチナ</v>
          </cell>
        </row>
        <row r="444">
          <cell r="A444" t="str">
            <v>P23</v>
          </cell>
          <cell r="B444" t="str">
            <v>川勝</v>
          </cell>
          <cell r="C444" t="str">
            <v>豊子</v>
          </cell>
          <cell r="D444" t="str">
            <v>プラチナ</v>
          </cell>
        </row>
        <row r="445">
          <cell r="A445" t="str">
            <v>P24</v>
          </cell>
          <cell r="B445" t="str">
            <v>小梶</v>
          </cell>
          <cell r="C445" t="str">
            <v>優子</v>
          </cell>
          <cell r="D445" t="str">
            <v>プラチナ</v>
          </cell>
        </row>
        <row r="446">
          <cell r="A446" t="str">
            <v>P25</v>
          </cell>
          <cell r="B446" t="str">
            <v>田邉</v>
          </cell>
          <cell r="C446" t="str">
            <v>俊子</v>
          </cell>
          <cell r="D446" t="str">
            <v>プラチナ</v>
          </cell>
        </row>
        <row r="447">
          <cell r="A447" t="str">
            <v>P26</v>
          </cell>
          <cell r="B447" t="str">
            <v>松田</v>
          </cell>
          <cell r="C447" t="str">
            <v>順子</v>
          </cell>
          <cell r="D447" t="str">
            <v>プラチナ</v>
          </cell>
        </row>
        <row r="448">
          <cell r="A448" t="str">
            <v>P27</v>
          </cell>
          <cell r="B448" t="str">
            <v>本池</v>
          </cell>
          <cell r="C448" t="str">
            <v>清子</v>
          </cell>
          <cell r="D448" t="str">
            <v>プラチナ</v>
          </cell>
        </row>
        <row r="449">
          <cell r="A449" t="str">
            <v>P28</v>
          </cell>
          <cell r="B449" t="str">
            <v>山田</v>
          </cell>
          <cell r="C449" t="str">
            <v>晶枝</v>
          </cell>
          <cell r="D449" t="str">
            <v>プラチナ</v>
          </cell>
        </row>
        <row r="463">
          <cell r="B463" t="str">
            <v>代表　宇尾数行</v>
          </cell>
          <cell r="D463" t="str">
            <v>oonamazu01@yahoo.co.jp</v>
          </cell>
        </row>
        <row r="468">
          <cell r="D468" t="str">
            <v>略称</v>
          </cell>
        </row>
        <row r="469">
          <cell r="A469" t="str">
            <v>S01</v>
          </cell>
          <cell r="B469" t="str">
            <v>宇尾</v>
          </cell>
          <cell r="C469" t="str">
            <v>数行</v>
          </cell>
          <cell r="D469">
            <v>0</v>
          </cell>
        </row>
        <row r="470">
          <cell r="A470" t="str">
            <v>S02</v>
          </cell>
          <cell r="B470" t="str">
            <v>小倉</v>
          </cell>
          <cell r="C470" t="str">
            <v>俊郎</v>
          </cell>
          <cell r="D470" t="str">
            <v>サプラ　</v>
          </cell>
        </row>
        <row r="471">
          <cell r="A471" t="str">
            <v>S03</v>
          </cell>
          <cell r="B471" t="str">
            <v>梅田</v>
          </cell>
          <cell r="C471" t="str">
            <v>隆</v>
          </cell>
          <cell r="D471" t="str">
            <v>サプラ　</v>
          </cell>
        </row>
        <row r="472">
          <cell r="A472" t="str">
            <v>S04</v>
          </cell>
          <cell r="B472" t="str">
            <v>北野</v>
          </cell>
          <cell r="C472" t="str">
            <v>智尋</v>
          </cell>
          <cell r="D472" t="str">
            <v>サプラ　</v>
          </cell>
        </row>
        <row r="473">
          <cell r="A473" t="str">
            <v>S05</v>
          </cell>
          <cell r="B473" t="str">
            <v>木森</v>
          </cell>
          <cell r="C473" t="str">
            <v>厚志</v>
          </cell>
          <cell r="D473" t="str">
            <v>サプラ　</v>
          </cell>
        </row>
        <row r="474">
          <cell r="A474" t="str">
            <v>S06</v>
          </cell>
          <cell r="B474" t="str">
            <v>田中</v>
          </cell>
          <cell r="C474" t="str">
            <v>宏樹</v>
          </cell>
          <cell r="D474" t="str">
            <v>サプラ　</v>
          </cell>
        </row>
        <row r="475">
          <cell r="A475" t="str">
            <v>S07</v>
          </cell>
          <cell r="B475" t="str">
            <v>坪田</v>
          </cell>
          <cell r="C475" t="str">
            <v>敏裕</v>
          </cell>
          <cell r="D475" t="str">
            <v>サプラ　</v>
          </cell>
        </row>
        <row r="476">
          <cell r="A476" t="str">
            <v>S08</v>
          </cell>
          <cell r="B476" t="str">
            <v>坂口</v>
          </cell>
          <cell r="C476" t="str">
            <v>直也</v>
          </cell>
          <cell r="D476" t="str">
            <v>サプラ　</v>
          </cell>
        </row>
        <row r="477">
          <cell r="A477" t="str">
            <v>S09</v>
          </cell>
          <cell r="B477" t="str">
            <v>生岩</v>
          </cell>
          <cell r="C477" t="str">
            <v>寛史</v>
          </cell>
          <cell r="D477" t="str">
            <v>サプラ　</v>
          </cell>
        </row>
        <row r="478">
          <cell r="A478" t="str">
            <v>S10</v>
          </cell>
          <cell r="B478" t="str">
            <v>濱田</v>
          </cell>
          <cell r="C478" t="str">
            <v> 毅</v>
          </cell>
          <cell r="D478" t="str">
            <v>サプラ　</v>
          </cell>
        </row>
        <row r="479">
          <cell r="A479" t="str">
            <v>S11</v>
          </cell>
          <cell r="B479" t="str">
            <v>別宮</v>
          </cell>
          <cell r="C479" t="str">
            <v>敏朗</v>
          </cell>
          <cell r="D479" t="str">
            <v>サプラ　</v>
          </cell>
        </row>
        <row r="480">
          <cell r="A480" t="str">
            <v>S12</v>
          </cell>
          <cell r="B480" t="str">
            <v>松岡</v>
          </cell>
          <cell r="C480" t="str">
            <v>俊孝</v>
          </cell>
          <cell r="D480" t="str">
            <v>サプラ　</v>
          </cell>
        </row>
        <row r="481">
          <cell r="A481" t="str">
            <v>S13</v>
          </cell>
          <cell r="B481" t="str">
            <v>宮本</v>
          </cell>
          <cell r="C481" t="str">
            <v>佳明</v>
          </cell>
          <cell r="D481" t="str">
            <v>サプラ　</v>
          </cell>
        </row>
        <row r="482">
          <cell r="A482" t="str">
            <v>S14</v>
          </cell>
          <cell r="B482" t="str">
            <v>松田</v>
          </cell>
          <cell r="C482" t="str">
            <v>憲次</v>
          </cell>
          <cell r="D482" t="str">
            <v>サプラ　</v>
          </cell>
        </row>
        <row r="483">
          <cell r="A483" t="str">
            <v>S15</v>
          </cell>
          <cell r="B483" t="str">
            <v>宇尾</v>
          </cell>
          <cell r="C483" t="str">
            <v> 翼</v>
          </cell>
          <cell r="D483" t="str">
            <v>サプラ　</v>
          </cell>
        </row>
        <row r="484">
          <cell r="A484" t="str">
            <v>S16</v>
          </cell>
          <cell r="B484" t="str">
            <v>梅田</v>
          </cell>
          <cell r="C484" t="str">
            <v>陽子</v>
          </cell>
          <cell r="D484" t="str">
            <v>サプラ　</v>
          </cell>
        </row>
        <row r="485">
          <cell r="A485" t="str">
            <v>S17</v>
          </cell>
          <cell r="B485" t="str">
            <v>鈴木</v>
          </cell>
          <cell r="C485" t="str">
            <v>春美</v>
          </cell>
          <cell r="D485" t="str">
            <v>サプラ　</v>
          </cell>
        </row>
        <row r="486">
          <cell r="A486" t="str">
            <v>S18</v>
          </cell>
          <cell r="B486" t="str">
            <v>川端</v>
          </cell>
          <cell r="C486" t="str">
            <v>文子</v>
          </cell>
          <cell r="D486" t="str">
            <v>サプラ　</v>
          </cell>
        </row>
        <row r="529">
          <cell r="B529" t="str">
            <v>代表　片岡一寿</v>
          </cell>
          <cell r="D529" t="str">
            <v>ptkq67180＠yahoo.co.jp</v>
          </cell>
        </row>
        <row r="533">
          <cell r="D533" t="str">
            <v>略称</v>
          </cell>
        </row>
        <row r="534">
          <cell r="A534" t="str">
            <v>U01</v>
          </cell>
          <cell r="B534" t="str">
            <v>安西　</v>
          </cell>
          <cell r="C534" t="str">
            <v>司</v>
          </cell>
          <cell r="D534" t="str">
            <v>うさかめ</v>
          </cell>
        </row>
        <row r="535">
          <cell r="A535" t="str">
            <v>U02</v>
          </cell>
          <cell r="B535" t="str">
            <v>池上</v>
          </cell>
          <cell r="C535" t="str">
            <v>浩幸</v>
          </cell>
          <cell r="D535" t="str">
            <v>うさかめ</v>
          </cell>
        </row>
        <row r="536">
          <cell r="A536" t="str">
            <v>U03</v>
          </cell>
          <cell r="B536" t="str">
            <v>石井</v>
          </cell>
          <cell r="C536" t="str">
            <v>正俊</v>
          </cell>
          <cell r="D536" t="str">
            <v>うさかめ</v>
          </cell>
        </row>
        <row r="537">
          <cell r="A537" t="str">
            <v>U04</v>
          </cell>
          <cell r="B537" t="str">
            <v>一色</v>
          </cell>
          <cell r="C537" t="str">
            <v>翼</v>
          </cell>
          <cell r="D537" t="str">
            <v>うさかめ</v>
          </cell>
        </row>
        <row r="538">
          <cell r="A538" t="str">
            <v>U05</v>
          </cell>
          <cell r="B538" t="str">
            <v>井内</v>
          </cell>
          <cell r="C538" t="str">
            <v>一博</v>
          </cell>
          <cell r="D538" t="str">
            <v>うさかめ</v>
          </cell>
        </row>
        <row r="539">
          <cell r="A539" t="str">
            <v>U06</v>
          </cell>
          <cell r="B539" t="str">
            <v>岡原</v>
          </cell>
          <cell r="C539" t="str">
            <v>裕一</v>
          </cell>
          <cell r="D539" t="str">
            <v>うさかめ</v>
          </cell>
        </row>
        <row r="540">
          <cell r="A540" t="str">
            <v>U07</v>
          </cell>
          <cell r="B540" t="str">
            <v>片岡</v>
          </cell>
          <cell r="C540" t="str">
            <v>凜耶</v>
          </cell>
          <cell r="D540" t="str">
            <v>うさかめ</v>
          </cell>
        </row>
        <row r="541">
          <cell r="A541" t="str">
            <v>U08</v>
          </cell>
          <cell r="B541" t="str">
            <v>片岡</v>
          </cell>
          <cell r="C541" t="str">
            <v>一寿</v>
          </cell>
          <cell r="D541" t="str">
            <v>うさかめ</v>
          </cell>
        </row>
        <row r="542">
          <cell r="A542" t="str">
            <v>U09</v>
          </cell>
          <cell r="B542" t="str">
            <v>片岡  </v>
          </cell>
          <cell r="C542" t="str">
            <v>大</v>
          </cell>
          <cell r="D542" t="str">
            <v>うさかめ</v>
          </cell>
        </row>
        <row r="543">
          <cell r="A543" t="str">
            <v>U10</v>
          </cell>
          <cell r="B543" t="str">
            <v>亀井</v>
          </cell>
          <cell r="C543" t="str">
            <v>雅嗣</v>
          </cell>
          <cell r="D543" t="str">
            <v>うさかめ</v>
          </cell>
        </row>
        <row r="544">
          <cell r="A544" t="str">
            <v>U11</v>
          </cell>
          <cell r="B544" t="str">
            <v>亀井</v>
          </cell>
          <cell r="C544" t="str">
            <v>皓太</v>
          </cell>
          <cell r="D544" t="str">
            <v>うさかめ</v>
          </cell>
        </row>
        <row r="545">
          <cell r="A545" t="str">
            <v>U12</v>
          </cell>
          <cell r="B545" t="str">
            <v>木下</v>
          </cell>
          <cell r="C545" t="str">
            <v>進</v>
          </cell>
          <cell r="D545" t="str">
            <v>うさかめ</v>
          </cell>
        </row>
        <row r="546">
          <cell r="A546" t="str">
            <v>U13</v>
          </cell>
          <cell r="B546" t="str">
            <v>竹田</v>
          </cell>
          <cell r="C546" t="str">
            <v>圭佑</v>
          </cell>
          <cell r="D546" t="str">
            <v>うさかめ</v>
          </cell>
        </row>
        <row r="547">
          <cell r="A547" t="str">
            <v>U14</v>
          </cell>
          <cell r="B547" t="str">
            <v>舘形</v>
          </cell>
          <cell r="C547" t="str">
            <v>和典</v>
          </cell>
          <cell r="D547" t="str">
            <v>うさかめ</v>
          </cell>
        </row>
        <row r="548">
          <cell r="A548" t="str">
            <v>U15</v>
          </cell>
          <cell r="B548" t="str">
            <v>高瀬</v>
          </cell>
          <cell r="C548" t="str">
            <v>眞志</v>
          </cell>
          <cell r="D548" t="str">
            <v>うさかめ</v>
          </cell>
        </row>
        <row r="549">
          <cell r="A549" t="str">
            <v>U16</v>
          </cell>
          <cell r="B549" t="str">
            <v>竹下</v>
          </cell>
          <cell r="C549" t="str">
            <v>英伸</v>
          </cell>
          <cell r="D549" t="str">
            <v>うさかめ</v>
          </cell>
        </row>
        <row r="550">
          <cell r="A550" t="str">
            <v>U17</v>
          </cell>
          <cell r="B550" t="str">
            <v>田中</v>
          </cell>
          <cell r="C550" t="str">
            <v>邦明</v>
          </cell>
          <cell r="D550" t="str">
            <v>うさかめ</v>
          </cell>
        </row>
        <row r="551">
          <cell r="A551" t="str">
            <v>U18</v>
          </cell>
          <cell r="B551" t="str">
            <v>中原</v>
          </cell>
          <cell r="C551" t="str">
            <v>康晶</v>
          </cell>
          <cell r="D551" t="str">
            <v>うさかめ</v>
          </cell>
        </row>
        <row r="552">
          <cell r="A552" t="str">
            <v>U19</v>
          </cell>
          <cell r="B552" t="str">
            <v>原田</v>
          </cell>
          <cell r="C552" t="str">
            <v>忠克</v>
          </cell>
          <cell r="D552" t="str">
            <v>うさかめ</v>
          </cell>
        </row>
        <row r="553">
          <cell r="A553" t="str">
            <v>U20</v>
          </cell>
          <cell r="B553" t="str">
            <v>久田</v>
          </cell>
          <cell r="C553" t="str">
            <v>彰</v>
          </cell>
          <cell r="D553" t="str">
            <v>うさかめ</v>
          </cell>
        </row>
        <row r="554">
          <cell r="A554" t="str">
            <v>U21</v>
          </cell>
          <cell r="B554" t="str">
            <v>峠岡</v>
          </cell>
          <cell r="C554" t="str">
            <v>幸良</v>
          </cell>
          <cell r="D554" t="str">
            <v>うさかめ</v>
          </cell>
        </row>
        <row r="555">
          <cell r="A555" t="str">
            <v>U22</v>
          </cell>
          <cell r="B555" t="str">
            <v>山田</v>
          </cell>
          <cell r="C555" t="str">
            <v>智史</v>
          </cell>
          <cell r="D555" t="str">
            <v>うさかめ</v>
          </cell>
        </row>
        <row r="556">
          <cell r="A556" t="str">
            <v>U23</v>
          </cell>
          <cell r="B556" t="str">
            <v>山本</v>
          </cell>
          <cell r="C556" t="str">
            <v>昌紀</v>
          </cell>
          <cell r="D556" t="str">
            <v>うさかめ</v>
          </cell>
        </row>
        <row r="557">
          <cell r="A557" t="str">
            <v>U24</v>
          </cell>
          <cell r="B557" t="str">
            <v>山本</v>
          </cell>
          <cell r="C557" t="str">
            <v>浩之</v>
          </cell>
          <cell r="D557" t="str">
            <v>うさかめ</v>
          </cell>
        </row>
        <row r="558">
          <cell r="A558" t="str">
            <v>U25</v>
          </cell>
          <cell r="B558" t="str">
            <v>山田  </v>
          </cell>
          <cell r="C558" t="str">
            <v>剛</v>
          </cell>
          <cell r="D558" t="str">
            <v>うさかめ</v>
          </cell>
        </row>
        <row r="559">
          <cell r="A559" t="str">
            <v>U26</v>
          </cell>
          <cell r="B559" t="str">
            <v>行本</v>
          </cell>
          <cell r="C559" t="str">
            <v>駿哉</v>
          </cell>
          <cell r="D559" t="str">
            <v>うさかめ</v>
          </cell>
        </row>
        <row r="560">
          <cell r="A560" t="str">
            <v>U27</v>
          </cell>
          <cell r="B560" t="str">
            <v>吉村</v>
          </cell>
          <cell r="C560" t="str">
            <v>淳</v>
          </cell>
          <cell r="D560" t="str">
            <v>うさかめ</v>
          </cell>
        </row>
        <row r="561">
          <cell r="A561" t="str">
            <v>U28</v>
          </cell>
          <cell r="B561" t="str">
            <v>稙田</v>
          </cell>
          <cell r="C561" t="str">
            <v>優也</v>
          </cell>
          <cell r="D561" t="str">
            <v>うさかめ</v>
          </cell>
        </row>
        <row r="562">
          <cell r="A562" t="str">
            <v>U29</v>
          </cell>
          <cell r="B562" t="str">
            <v>今井</v>
          </cell>
          <cell r="C562" t="str">
            <v>順子</v>
          </cell>
          <cell r="D562" t="str">
            <v>うさかめ</v>
          </cell>
        </row>
        <row r="563">
          <cell r="A563" t="str">
            <v>U30</v>
          </cell>
          <cell r="B563" t="str">
            <v>植垣</v>
          </cell>
          <cell r="C563" t="str">
            <v>貴美子</v>
          </cell>
          <cell r="D563" t="str">
            <v>うさかめ</v>
          </cell>
        </row>
        <row r="564">
          <cell r="A564" t="str">
            <v>U31</v>
          </cell>
          <cell r="B564" t="str">
            <v>大瀧</v>
          </cell>
          <cell r="C564" t="str">
            <v>育美</v>
          </cell>
          <cell r="D564" t="str">
            <v>うさかめ</v>
          </cell>
        </row>
        <row r="565">
          <cell r="A565" t="str">
            <v>U32</v>
          </cell>
          <cell r="B565" t="str">
            <v>鹿取</v>
          </cell>
          <cell r="C565" t="str">
            <v>あつみ</v>
          </cell>
          <cell r="D565" t="str">
            <v>うさかめ</v>
          </cell>
        </row>
        <row r="566">
          <cell r="A566" t="str">
            <v>U33</v>
          </cell>
          <cell r="B566" t="str">
            <v>川崎</v>
          </cell>
          <cell r="C566" t="str">
            <v>悦子</v>
          </cell>
          <cell r="D566" t="str">
            <v>うさかめ</v>
          </cell>
        </row>
        <row r="567">
          <cell r="A567" t="str">
            <v>U34</v>
          </cell>
          <cell r="B567" t="str">
            <v>古株</v>
          </cell>
          <cell r="C567" t="str">
            <v>淳子</v>
          </cell>
          <cell r="D567" t="str">
            <v>うさかめ</v>
          </cell>
        </row>
        <row r="568">
          <cell r="A568" t="str">
            <v>U35</v>
          </cell>
          <cell r="B568" t="str">
            <v>杉本</v>
          </cell>
          <cell r="C568" t="str">
            <v>佳美</v>
          </cell>
          <cell r="D568" t="str">
            <v>うさかめ</v>
          </cell>
        </row>
        <row r="569">
          <cell r="A569" t="str">
            <v>U36</v>
          </cell>
          <cell r="B569" t="str">
            <v>田中</v>
          </cell>
          <cell r="C569" t="str">
            <v>有紀</v>
          </cell>
          <cell r="D569" t="str">
            <v>うさかめ</v>
          </cell>
        </row>
        <row r="570">
          <cell r="A570" t="str">
            <v>U37</v>
          </cell>
          <cell r="B570" t="str">
            <v>竹下</v>
          </cell>
          <cell r="C570" t="str">
            <v>光代</v>
          </cell>
          <cell r="D570" t="str">
            <v>うさかめ</v>
          </cell>
        </row>
        <row r="571">
          <cell r="A571" t="str">
            <v>U38</v>
          </cell>
          <cell r="B571" t="str">
            <v>辻</v>
          </cell>
          <cell r="C571" t="str">
            <v>佳子</v>
          </cell>
          <cell r="D571" t="str">
            <v>うさかめ</v>
          </cell>
        </row>
        <row r="572">
          <cell r="A572" t="str">
            <v>U39</v>
          </cell>
          <cell r="B572" t="str">
            <v>寺岡</v>
          </cell>
          <cell r="C572" t="str">
            <v>由美子</v>
          </cell>
          <cell r="D572" t="str">
            <v>うさかめ</v>
          </cell>
        </row>
        <row r="573">
          <cell r="A573" t="str">
            <v>U40</v>
          </cell>
          <cell r="B573" t="str">
            <v>苗村</v>
          </cell>
          <cell r="C573" t="str">
            <v>直子</v>
          </cell>
          <cell r="D573" t="str">
            <v>うさかめ</v>
          </cell>
        </row>
        <row r="574">
          <cell r="A574" t="str">
            <v>U41</v>
          </cell>
          <cell r="B574" t="str">
            <v>中村</v>
          </cell>
          <cell r="C574" t="str">
            <v>晃代</v>
          </cell>
          <cell r="D574" t="str">
            <v>うさかめ</v>
          </cell>
        </row>
        <row r="575">
          <cell r="A575" t="str">
            <v>U42</v>
          </cell>
          <cell r="B575" t="str">
            <v>西崎</v>
          </cell>
          <cell r="C575" t="str">
            <v>友香</v>
          </cell>
          <cell r="D575" t="str">
            <v>うさかめ</v>
          </cell>
        </row>
        <row r="576">
          <cell r="A576" t="str">
            <v>U43</v>
          </cell>
          <cell r="B576" t="str">
            <v>村井</v>
          </cell>
          <cell r="C576" t="str">
            <v>典子</v>
          </cell>
          <cell r="D576" t="str">
            <v>うさかめ</v>
          </cell>
        </row>
        <row r="577">
          <cell r="A577" t="str">
            <v>U44</v>
          </cell>
          <cell r="B577" t="str">
            <v>矢野</v>
          </cell>
          <cell r="C577" t="str">
            <v>由美子</v>
          </cell>
          <cell r="D577" t="str">
            <v>うさかめ</v>
          </cell>
        </row>
        <row r="578">
          <cell r="A578" t="str">
            <v>U45</v>
          </cell>
          <cell r="B578" t="str">
            <v>山本</v>
          </cell>
          <cell r="C578" t="str">
            <v>桃歌</v>
          </cell>
          <cell r="D578" t="str">
            <v>うさかめ</v>
          </cell>
        </row>
        <row r="579">
          <cell r="A579" t="str">
            <v>U46</v>
          </cell>
          <cell r="B579" t="str">
            <v>行本</v>
          </cell>
          <cell r="C579" t="str">
            <v>晃子</v>
          </cell>
          <cell r="D579" t="str">
            <v>うさかめ</v>
          </cell>
        </row>
        <row r="586">
          <cell r="A586" t="str">
            <v>登録メンバー</v>
          </cell>
        </row>
        <row r="587">
          <cell r="D587">
            <v>347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aru_yoshida_88@leto.eonet.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5"/>
  </sheetPr>
  <dimension ref="A2:ES103"/>
  <sheetViews>
    <sheetView zoomScaleSheetLayoutView="100" workbookViewId="0" topLeftCell="A1">
      <selection activeCell="BB9" sqref="BB9:BG10"/>
    </sheetView>
  </sheetViews>
  <sheetFormatPr defaultColWidth="1.875" defaultRowHeight="7.5" customHeight="1"/>
  <cols>
    <col min="1" max="1" width="3.625" style="2" customWidth="1"/>
    <col min="2" max="5" width="1.875" style="2" hidden="1" customWidth="1"/>
    <col min="6" max="11" width="1.875" style="2" customWidth="1"/>
    <col min="12" max="14" width="1.875" style="2" hidden="1" customWidth="1"/>
    <col min="15" max="18" width="1.875" style="2" customWidth="1"/>
    <col min="19" max="19" width="0.74609375" style="2" hidden="1" customWidth="1"/>
    <col min="20" max="20" width="0.6171875" style="2" customWidth="1"/>
    <col min="21" max="22" width="1.625" style="2" customWidth="1"/>
    <col min="23" max="24" width="1.875" style="2" customWidth="1"/>
    <col min="25" max="27" width="1.4921875" style="2" customWidth="1"/>
    <col min="28" max="28" width="0.5" style="2" customWidth="1"/>
    <col min="29" max="30" width="1.4921875" style="2" customWidth="1"/>
    <col min="31" max="32" width="1.875" style="2" customWidth="1"/>
    <col min="33" max="35" width="1.4921875" style="2" customWidth="1"/>
    <col min="36" max="36" width="0.37109375" style="2" customWidth="1"/>
    <col min="37" max="38" width="1.4921875" style="2" customWidth="1"/>
    <col min="39" max="40" width="1.875" style="2" customWidth="1"/>
    <col min="41" max="43" width="1.625" style="2" customWidth="1"/>
    <col min="44" max="44" width="0.6171875" style="2" customWidth="1"/>
    <col min="45" max="46" width="1.625" style="2" customWidth="1"/>
    <col min="47" max="48" width="1.875" style="2" customWidth="1"/>
    <col min="49" max="51" width="1.4921875" style="2" customWidth="1"/>
    <col min="52" max="52" width="6.125" style="2" customWidth="1"/>
    <col min="53" max="54" width="1.625" style="2" customWidth="1"/>
    <col min="55" max="56" width="1.875" style="2" customWidth="1"/>
    <col min="57" max="59" width="1.4921875" style="2" customWidth="1"/>
    <col min="60" max="60" width="7.625" style="2" customWidth="1"/>
    <col min="61" max="61" width="3.125" style="2" customWidth="1"/>
    <col min="62" max="16384" width="1.875" style="2" customWidth="1"/>
  </cols>
  <sheetData>
    <row r="1" ht="29.25" customHeight="1"/>
    <row r="2" spans="3:97" ht="12" customHeight="1">
      <c r="C2" s="309" t="s">
        <v>1391</v>
      </c>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90"/>
      <c r="BI2" s="90"/>
      <c r="BJ2" s="90"/>
      <c r="BK2" s="90"/>
      <c r="BL2" s="90"/>
      <c r="BM2" s="90"/>
      <c r="BN2" s="90"/>
      <c r="BO2" s="90"/>
      <c r="BP2" s="90"/>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row>
    <row r="3" spans="2:97" ht="33" customHeight="1">
      <c r="B3" s="90"/>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90"/>
      <c r="BI3" s="90"/>
      <c r="BJ3" s="90"/>
      <c r="BK3" s="90"/>
      <c r="BL3" s="90"/>
      <c r="BM3" s="90"/>
      <c r="BN3" s="90"/>
      <c r="BO3" s="90"/>
      <c r="BP3" s="90"/>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row>
    <row r="4" spans="2:97" ht="46.5" customHeight="1">
      <c r="B4" s="27"/>
      <c r="C4" s="27"/>
      <c r="D4" s="367" t="s">
        <v>1221</v>
      </c>
      <c r="E4" s="367"/>
      <c r="F4" s="367"/>
      <c r="G4" s="367"/>
      <c r="H4" s="367"/>
      <c r="I4" s="367"/>
      <c r="J4" s="367"/>
      <c r="K4" s="367"/>
      <c r="L4" s="367"/>
      <c r="M4" s="367"/>
      <c r="N4" s="367"/>
      <c r="O4" s="367"/>
      <c r="P4" s="367"/>
      <c r="Q4" s="367"/>
      <c r="R4" s="367"/>
      <c r="S4" s="20"/>
      <c r="T4" s="310" t="s">
        <v>1390</v>
      </c>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row>
    <row r="5" spans="3:67" ht="12" customHeight="1">
      <c r="C5" s="307" t="s">
        <v>1363</v>
      </c>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4"/>
      <c r="BI5" s="304"/>
      <c r="BJ5" s="304"/>
      <c r="BK5" s="304"/>
      <c r="BL5" s="304"/>
      <c r="BM5" s="304"/>
      <c r="BN5" s="304"/>
      <c r="BO5" s="304"/>
    </row>
    <row r="6" spans="2:67" ht="22.5" customHeight="1" thickBot="1">
      <c r="B6" s="305"/>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4"/>
      <c r="BI6" s="304"/>
      <c r="BJ6" s="304"/>
      <c r="BK6" s="304"/>
      <c r="BL6" s="304"/>
      <c r="BM6" s="304"/>
      <c r="BN6" s="304"/>
      <c r="BO6" s="304"/>
    </row>
    <row r="7" spans="1:59" ht="18.75" customHeight="1">
      <c r="A7" s="11"/>
      <c r="C7" s="280" t="s">
        <v>1367</v>
      </c>
      <c r="D7" s="290"/>
      <c r="E7" s="290"/>
      <c r="F7" s="290"/>
      <c r="G7" s="290"/>
      <c r="H7" s="290"/>
      <c r="I7" s="290"/>
      <c r="J7" s="290"/>
      <c r="K7" s="290"/>
      <c r="L7" s="290"/>
      <c r="M7" s="290"/>
      <c r="N7" s="290"/>
      <c r="O7" s="290"/>
      <c r="P7" s="290"/>
      <c r="Q7" s="290"/>
      <c r="R7" s="290"/>
      <c r="S7" s="261"/>
      <c r="T7" s="336" t="str">
        <f>F11</f>
        <v>長谷川</v>
      </c>
      <c r="U7" s="266"/>
      <c r="V7" s="266"/>
      <c r="W7" s="266"/>
      <c r="X7" s="266"/>
      <c r="Y7" s="266"/>
      <c r="Z7" s="266"/>
      <c r="AA7" s="337"/>
      <c r="AB7" s="293" t="str">
        <f>F15</f>
        <v>牛尾</v>
      </c>
      <c r="AC7" s="290"/>
      <c r="AD7" s="290"/>
      <c r="AE7" s="290"/>
      <c r="AF7" s="290"/>
      <c r="AG7" s="290"/>
      <c r="AH7" s="290"/>
      <c r="AI7" s="261"/>
      <c r="AJ7" s="293" t="str">
        <f>F19</f>
        <v>押谷</v>
      </c>
      <c r="AK7" s="290"/>
      <c r="AL7" s="290"/>
      <c r="AM7" s="290"/>
      <c r="AN7" s="290"/>
      <c r="AO7" s="290"/>
      <c r="AP7" s="290"/>
      <c r="AQ7" s="261"/>
      <c r="AR7" s="290" t="str">
        <f>F23</f>
        <v>安西　</v>
      </c>
      <c r="AS7" s="290"/>
      <c r="AT7" s="290"/>
      <c r="AU7" s="290"/>
      <c r="AV7" s="290"/>
      <c r="AW7" s="290"/>
      <c r="AX7" s="290"/>
      <c r="AY7" s="333"/>
      <c r="AZ7" s="264" t="str">
        <f>IF(AZ13&lt;&gt;"","取得","")</f>
        <v>取得</v>
      </c>
      <c r="BA7" s="26"/>
      <c r="BB7" s="266" t="s">
        <v>387</v>
      </c>
      <c r="BC7" s="266"/>
      <c r="BD7" s="266"/>
      <c r="BE7" s="266"/>
      <c r="BF7" s="266"/>
      <c r="BG7" s="267"/>
    </row>
    <row r="8" spans="1:59" ht="18.75" customHeight="1">
      <c r="A8" s="11"/>
      <c r="C8" s="280"/>
      <c r="D8" s="290"/>
      <c r="E8" s="290"/>
      <c r="F8" s="290"/>
      <c r="G8" s="290"/>
      <c r="H8" s="290"/>
      <c r="I8" s="290"/>
      <c r="J8" s="290"/>
      <c r="K8" s="290"/>
      <c r="L8" s="290"/>
      <c r="M8" s="290"/>
      <c r="N8" s="290"/>
      <c r="O8" s="290"/>
      <c r="P8" s="290"/>
      <c r="Q8" s="290"/>
      <c r="R8" s="290"/>
      <c r="S8" s="261"/>
      <c r="T8" s="293"/>
      <c r="U8" s="290"/>
      <c r="V8" s="290"/>
      <c r="W8" s="290"/>
      <c r="X8" s="290"/>
      <c r="Y8" s="290"/>
      <c r="Z8" s="290"/>
      <c r="AA8" s="261"/>
      <c r="AB8" s="293"/>
      <c r="AC8" s="290"/>
      <c r="AD8" s="290"/>
      <c r="AE8" s="290"/>
      <c r="AF8" s="290"/>
      <c r="AG8" s="290"/>
      <c r="AH8" s="290"/>
      <c r="AI8" s="261"/>
      <c r="AJ8" s="293"/>
      <c r="AK8" s="290"/>
      <c r="AL8" s="290"/>
      <c r="AM8" s="290"/>
      <c r="AN8" s="290"/>
      <c r="AO8" s="290"/>
      <c r="AP8" s="290"/>
      <c r="AQ8" s="261"/>
      <c r="AR8" s="290"/>
      <c r="AS8" s="290"/>
      <c r="AT8" s="290"/>
      <c r="AU8" s="290"/>
      <c r="AV8" s="290"/>
      <c r="AW8" s="290"/>
      <c r="AX8" s="290"/>
      <c r="AY8" s="333"/>
      <c r="AZ8" s="265"/>
      <c r="BB8" s="290"/>
      <c r="BC8" s="290"/>
      <c r="BD8" s="290"/>
      <c r="BE8" s="290"/>
      <c r="BF8" s="290"/>
      <c r="BG8" s="268"/>
    </row>
    <row r="9" spans="1:59" ht="18.75" customHeight="1">
      <c r="A9" s="11"/>
      <c r="C9" s="280"/>
      <c r="D9" s="290"/>
      <c r="E9" s="290"/>
      <c r="F9" s="290"/>
      <c r="G9" s="290"/>
      <c r="H9" s="290"/>
      <c r="I9" s="290"/>
      <c r="J9" s="290"/>
      <c r="K9" s="290"/>
      <c r="L9" s="290"/>
      <c r="M9" s="290"/>
      <c r="N9" s="290"/>
      <c r="O9" s="290"/>
      <c r="P9" s="290"/>
      <c r="Q9" s="290"/>
      <c r="R9" s="290"/>
      <c r="S9" s="261"/>
      <c r="T9" s="293" t="str">
        <f>O11</f>
        <v>西原</v>
      </c>
      <c r="U9" s="290"/>
      <c r="V9" s="290"/>
      <c r="W9" s="290"/>
      <c r="X9" s="290"/>
      <c r="Y9" s="290"/>
      <c r="Z9" s="290"/>
      <c r="AA9" s="261"/>
      <c r="AB9" s="293" t="str">
        <f>O15</f>
        <v>川上</v>
      </c>
      <c r="AC9" s="290"/>
      <c r="AD9" s="290"/>
      <c r="AE9" s="290"/>
      <c r="AF9" s="290"/>
      <c r="AG9" s="290"/>
      <c r="AH9" s="290"/>
      <c r="AI9" s="261"/>
      <c r="AJ9" s="293" t="str">
        <f>O19</f>
        <v>谷口</v>
      </c>
      <c r="AK9" s="290"/>
      <c r="AL9" s="290"/>
      <c r="AM9" s="290"/>
      <c r="AN9" s="290"/>
      <c r="AO9" s="290"/>
      <c r="AP9" s="290"/>
      <c r="AQ9" s="261"/>
      <c r="AR9" s="290" t="str">
        <f>O23</f>
        <v>一色</v>
      </c>
      <c r="AS9" s="290"/>
      <c r="AT9" s="290"/>
      <c r="AU9" s="290"/>
      <c r="AV9" s="290"/>
      <c r="AW9" s="290"/>
      <c r="AX9" s="290"/>
      <c r="AY9" s="333"/>
      <c r="AZ9" s="265" t="str">
        <f>IF(AZ13&lt;&gt;"","ゲーム率","")</f>
        <v>ゲーム率</v>
      </c>
      <c r="BA9" s="290"/>
      <c r="BB9" s="290" t="s">
        <v>388</v>
      </c>
      <c r="BC9" s="290"/>
      <c r="BD9" s="290"/>
      <c r="BE9" s="290"/>
      <c r="BF9" s="290"/>
      <c r="BG9" s="268"/>
    </row>
    <row r="10" spans="1:59" ht="18.75" customHeight="1">
      <c r="A10" s="11"/>
      <c r="C10" s="262"/>
      <c r="D10" s="271"/>
      <c r="E10" s="271"/>
      <c r="F10" s="271"/>
      <c r="G10" s="271"/>
      <c r="H10" s="271"/>
      <c r="I10" s="271"/>
      <c r="J10" s="271"/>
      <c r="K10" s="271"/>
      <c r="L10" s="271"/>
      <c r="M10" s="271"/>
      <c r="N10" s="271"/>
      <c r="O10" s="271"/>
      <c r="P10" s="271"/>
      <c r="Q10" s="271"/>
      <c r="R10" s="271"/>
      <c r="S10" s="263"/>
      <c r="T10" s="335"/>
      <c r="U10" s="271"/>
      <c r="V10" s="271"/>
      <c r="W10" s="271"/>
      <c r="X10" s="271"/>
      <c r="Y10" s="271"/>
      <c r="Z10" s="271"/>
      <c r="AA10" s="263"/>
      <c r="AB10" s="335"/>
      <c r="AC10" s="271"/>
      <c r="AD10" s="271"/>
      <c r="AE10" s="271"/>
      <c r="AF10" s="271"/>
      <c r="AG10" s="271"/>
      <c r="AH10" s="271"/>
      <c r="AI10" s="263"/>
      <c r="AJ10" s="335"/>
      <c r="AK10" s="271"/>
      <c r="AL10" s="271"/>
      <c r="AM10" s="271"/>
      <c r="AN10" s="271"/>
      <c r="AO10" s="271"/>
      <c r="AP10" s="271"/>
      <c r="AQ10" s="263"/>
      <c r="AR10" s="271"/>
      <c r="AS10" s="271"/>
      <c r="AT10" s="271"/>
      <c r="AU10" s="271"/>
      <c r="AV10" s="271"/>
      <c r="AW10" s="271"/>
      <c r="AX10" s="271"/>
      <c r="AY10" s="334"/>
      <c r="AZ10" s="253"/>
      <c r="BA10" s="271"/>
      <c r="BB10" s="271"/>
      <c r="BC10" s="271"/>
      <c r="BD10" s="271"/>
      <c r="BE10" s="271"/>
      <c r="BF10" s="271"/>
      <c r="BG10" s="254"/>
    </row>
    <row r="11" spans="1:60" s="1" customFormat="1" ht="18.75" customHeight="1">
      <c r="A11" s="40"/>
      <c r="B11" s="259">
        <f>BD13</f>
        <v>3</v>
      </c>
      <c r="C11" s="260" t="s">
        <v>1384</v>
      </c>
      <c r="D11" s="297"/>
      <c r="E11" s="297"/>
      <c r="F11" s="297" t="str">
        <f>IF(C11="ここに","",VLOOKUP(C11,'[1]登録ナンバー'!$A$1:$C$619,2,0))</f>
        <v>長谷川</v>
      </c>
      <c r="G11" s="297"/>
      <c r="H11" s="297"/>
      <c r="I11" s="297"/>
      <c r="J11" s="297"/>
      <c r="K11" s="319" t="s">
        <v>389</v>
      </c>
      <c r="L11" s="297" t="s">
        <v>1385</v>
      </c>
      <c r="M11" s="297"/>
      <c r="N11" s="297"/>
      <c r="O11" s="297" t="str">
        <f>IF(L11="ここに","",VLOOKUP(L11,'[1]登録ナンバー'!$A$1:$C$619,2,0))</f>
        <v>西原</v>
      </c>
      <c r="P11" s="297"/>
      <c r="Q11" s="297"/>
      <c r="R11" s="297"/>
      <c r="S11" s="298"/>
      <c r="T11" s="356">
        <f>IF(AB11="","丸付き数字は試合順番","")</f>
      </c>
      <c r="U11" s="357"/>
      <c r="V11" s="357"/>
      <c r="W11" s="357"/>
      <c r="X11" s="357"/>
      <c r="Y11" s="357"/>
      <c r="Z11" s="357"/>
      <c r="AA11" s="358"/>
      <c r="AB11" s="276" t="s">
        <v>1393</v>
      </c>
      <c r="AC11" s="277"/>
      <c r="AD11" s="277"/>
      <c r="AE11" s="277"/>
      <c r="AF11" s="277" t="s">
        <v>390</v>
      </c>
      <c r="AG11" s="250">
        <v>3</v>
      </c>
      <c r="AH11" s="250"/>
      <c r="AI11" s="251"/>
      <c r="AJ11" s="276">
        <v>4</v>
      </c>
      <c r="AK11" s="277"/>
      <c r="AL11" s="277"/>
      <c r="AM11" s="277"/>
      <c r="AN11" s="277" t="s">
        <v>390</v>
      </c>
      <c r="AO11" s="250">
        <v>8</v>
      </c>
      <c r="AP11" s="250"/>
      <c r="AQ11" s="251"/>
      <c r="AR11" s="276" t="s">
        <v>1362</v>
      </c>
      <c r="AS11" s="277"/>
      <c r="AT11" s="277"/>
      <c r="AU11" s="277"/>
      <c r="AV11" s="277" t="s">
        <v>390</v>
      </c>
      <c r="AW11" s="250">
        <v>3</v>
      </c>
      <c r="AX11" s="250"/>
      <c r="AY11" s="331"/>
      <c r="AZ11" s="273">
        <f>IF(COUNTIF(BA11:BC24,1)=2,"直接対決","")</f>
      </c>
      <c r="BA11" s="295">
        <f>COUNTIF(T11:AY12,"⑧")+COUNTIF(T11:AY12,"⑦")</f>
        <v>2</v>
      </c>
      <c r="BB11" s="295"/>
      <c r="BC11" s="295"/>
      <c r="BD11" s="311">
        <f>IF(AB11="","",3-BA11)</f>
        <v>1</v>
      </c>
      <c r="BE11" s="311"/>
      <c r="BF11" s="311"/>
      <c r="BG11" s="312"/>
      <c r="BH11" s="235"/>
    </row>
    <row r="12" spans="1:60" s="1" customFormat="1" ht="18.75" customHeight="1">
      <c r="A12" s="40"/>
      <c r="B12" s="259"/>
      <c r="C12" s="315"/>
      <c r="D12" s="316"/>
      <c r="E12" s="316"/>
      <c r="F12" s="316"/>
      <c r="G12" s="316"/>
      <c r="H12" s="316"/>
      <c r="I12" s="316"/>
      <c r="J12" s="316"/>
      <c r="K12" s="319"/>
      <c r="L12" s="316"/>
      <c r="M12" s="316"/>
      <c r="N12" s="316"/>
      <c r="O12" s="316"/>
      <c r="P12" s="316"/>
      <c r="Q12" s="316"/>
      <c r="R12" s="316"/>
      <c r="S12" s="320"/>
      <c r="T12" s="359"/>
      <c r="U12" s="360"/>
      <c r="V12" s="360"/>
      <c r="W12" s="360"/>
      <c r="X12" s="360"/>
      <c r="Y12" s="360"/>
      <c r="Z12" s="360"/>
      <c r="AA12" s="361"/>
      <c r="AB12" s="278"/>
      <c r="AC12" s="279"/>
      <c r="AD12" s="279"/>
      <c r="AE12" s="279"/>
      <c r="AF12" s="279"/>
      <c r="AG12" s="252"/>
      <c r="AH12" s="252"/>
      <c r="AI12" s="330"/>
      <c r="AJ12" s="278"/>
      <c r="AK12" s="279"/>
      <c r="AL12" s="279"/>
      <c r="AM12" s="279"/>
      <c r="AN12" s="279"/>
      <c r="AO12" s="252"/>
      <c r="AP12" s="252"/>
      <c r="AQ12" s="330"/>
      <c r="AR12" s="278"/>
      <c r="AS12" s="279"/>
      <c r="AT12" s="279"/>
      <c r="AU12" s="279"/>
      <c r="AV12" s="279"/>
      <c r="AW12" s="252"/>
      <c r="AX12" s="252"/>
      <c r="AY12" s="332"/>
      <c r="AZ12" s="270"/>
      <c r="BA12" s="296"/>
      <c r="BB12" s="296"/>
      <c r="BC12" s="296"/>
      <c r="BD12" s="313"/>
      <c r="BE12" s="313"/>
      <c r="BF12" s="313"/>
      <c r="BG12" s="314"/>
      <c r="BH12" s="235"/>
    </row>
    <row r="13" spans="1:60" ht="18.75" customHeight="1">
      <c r="A13" s="11"/>
      <c r="C13" s="315" t="s">
        <v>391</v>
      </c>
      <c r="D13" s="316"/>
      <c r="E13" s="316"/>
      <c r="F13" s="316" t="str">
        <f>IF(C11="ここに","",VLOOKUP(C11,'[1]登録ナンバー'!$A$1:$D$619,4,0))</f>
        <v>グリフィンズ</v>
      </c>
      <c r="G13" s="316"/>
      <c r="H13" s="316"/>
      <c r="I13" s="316"/>
      <c r="J13" s="316"/>
      <c r="K13" s="234"/>
      <c r="L13" s="319" t="s">
        <v>391</v>
      </c>
      <c r="M13" s="319"/>
      <c r="N13" s="319"/>
      <c r="O13" s="316" t="str">
        <f>IF(L11="ここに","",VLOOKUP(L11,'[1]登録ナンバー'!$A$1:$D$619,4,0))</f>
        <v>グリフィンズ</v>
      </c>
      <c r="P13" s="316"/>
      <c r="Q13" s="316"/>
      <c r="R13" s="316"/>
      <c r="S13" s="320"/>
      <c r="T13" s="359"/>
      <c r="U13" s="360"/>
      <c r="V13" s="360"/>
      <c r="W13" s="360"/>
      <c r="X13" s="360"/>
      <c r="Y13" s="360"/>
      <c r="Z13" s="360"/>
      <c r="AA13" s="361"/>
      <c r="AB13" s="278"/>
      <c r="AC13" s="279"/>
      <c r="AD13" s="279"/>
      <c r="AE13" s="279"/>
      <c r="AF13" s="279"/>
      <c r="AG13" s="252"/>
      <c r="AH13" s="252"/>
      <c r="AI13" s="330"/>
      <c r="AJ13" s="278"/>
      <c r="AK13" s="279"/>
      <c r="AL13" s="279"/>
      <c r="AM13" s="279"/>
      <c r="AN13" s="279"/>
      <c r="AO13" s="252"/>
      <c r="AP13" s="252"/>
      <c r="AQ13" s="330"/>
      <c r="AR13" s="278"/>
      <c r="AS13" s="279"/>
      <c r="AT13" s="279"/>
      <c r="AU13" s="279"/>
      <c r="AV13" s="279"/>
      <c r="AW13" s="252"/>
      <c r="AX13" s="252"/>
      <c r="AY13" s="332"/>
      <c r="AZ13" s="321">
        <f>IF(OR(COUNTIF(BA11:BC24,2)=3,COUNTIF(BA11:BC24,1)=3),(AB14+AJ14+AR14)/(AB14+AJ14+AG11+AO11+AW11+AR14),"")</f>
        <v>0.5882352941176471</v>
      </c>
      <c r="BA13" s="323"/>
      <c r="BB13" s="323"/>
      <c r="BC13" s="323"/>
      <c r="BD13" s="325">
        <f>IF(AZ13&lt;&gt;"",RANK(AZ13,AZ13:AZ26),RANK(BA11,BA11:BC24))</f>
        <v>3</v>
      </c>
      <c r="BE13" s="325"/>
      <c r="BF13" s="325"/>
      <c r="BG13" s="326"/>
      <c r="BH13" s="282"/>
    </row>
    <row r="14" spans="1:60" ht="5.25" customHeight="1" hidden="1">
      <c r="A14" s="11"/>
      <c r="C14" s="317"/>
      <c r="D14" s="318"/>
      <c r="E14" s="318"/>
      <c r="F14" s="234"/>
      <c r="G14" s="234"/>
      <c r="H14" s="234"/>
      <c r="I14" s="234"/>
      <c r="J14" s="232"/>
      <c r="K14" s="234"/>
      <c r="L14" s="318"/>
      <c r="M14" s="318"/>
      <c r="N14" s="318"/>
      <c r="O14" s="234"/>
      <c r="P14" s="234"/>
      <c r="Q14" s="234"/>
      <c r="R14" s="283"/>
      <c r="S14" s="284"/>
      <c r="T14" s="362"/>
      <c r="U14" s="363"/>
      <c r="V14" s="363"/>
      <c r="W14" s="363"/>
      <c r="X14" s="363"/>
      <c r="Y14" s="363"/>
      <c r="Z14" s="363"/>
      <c r="AA14" s="364"/>
      <c r="AB14" s="17" t="str">
        <f>IF(AB11="⑦","7",IF(AB11="⑧","８",AB11))</f>
        <v>８</v>
      </c>
      <c r="AC14" s="18"/>
      <c r="AD14" s="18"/>
      <c r="AE14" s="18"/>
      <c r="AF14" s="18"/>
      <c r="AG14" s="18"/>
      <c r="AH14" s="18"/>
      <c r="AI14" s="19"/>
      <c r="AJ14" s="17">
        <f>IF(AJ11="⑦","7",IF(AJ11="⑥","6",AJ11))</f>
        <v>4</v>
      </c>
      <c r="AK14" s="18"/>
      <c r="AL14" s="18"/>
      <c r="AM14" s="18"/>
      <c r="AN14" s="18"/>
      <c r="AO14" s="18"/>
      <c r="AP14" s="18"/>
      <c r="AQ14" s="19"/>
      <c r="AR14" s="18" t="str">
        <f>IF(AR11="⑦","7",IF(AR11="⑧","８",AR11))</f>
        <v>８</v>
      </c>
      <c r="AS14" s="18"/>
      <c r="AT14" s="18"/>
      <c r="AU14" s="18"/>
      <c r="AV14" s="18"/>
      <c r="AW14" s="18"/>
      <c r="AX14" s="18"/>
      <c r="AY14" s="19"/>
      <c r="AZ14" s="322"/>
      <c r="BA14" s="281"/>
      <c r="BB14" s="281"/>
      <c r="BC14" s="281"/>
      <c r="BD14" s="327"/>
      <c r="BE14" s="327"/>
      <c r="BF14" s="327"/>
      <c r="BG14" s="328"/>
      <c r="BH14" s="282"/>
    </row>
    <row r="15" spans="1:60" ht="18.75" customHeight="1">
      <c r="A15" s="11"/>
      <c r="B15" s="259">
        <f>BD17</f>
        <v>1</v>
      </c>
      <c r="C15" s="329" t="s">
        <v>1386</v>
      </c>
      <c r="D15" s="329"/>
      <c r="E15" s="329"/>
      <c r="F15" s="519" t="str">
        <f>IF(C15="ここに","",VLOOKUP(C15,'[1]登録ナンバー'!$A$1:$C$619,2,0))</f>
        <v>牛尾</v>
      </c>
      <c r="G15" s="519"/>
      <c r="H15" s="519"/>
      <c r="I15" s="519"/>
      <c r="J15" s="519"/>
      <c r="K15" s="519" t="s">
        <v>389</v>
      </c>
      <c r="L15" s="389" t="s">
        <v>1395</v>
      </c>
      <c r="M15" s="389"/>
      <c r="N15" s="389"/>
      <c r="O15" s="519" t="str">
        <f>IF(L15="ここに","",VLOOKUP(L15,'[1]登録ナンバー'!$A$1:$C$619,2,0))</f>
        <v>川上</v>
      </c>
      <c r="P15" s="519"/>
      <c r="Q15" s="519"/>
      <c r="R15" s="519"/>
      <c r="S15" s="521"/>
      <c r="T15" s="388">
        <f>IF(AB11="","",IF(AND(AG11=6,AB11&lt;&gt;"⑦"),"⑥",IF(AG11=7,"⑦",AG11)))</f>
        <v>3</v>
      </c>
      <c r="U15" s="389"/>
      <c r="V15" s="389"/>
      <c r="W15" s="389"/>
      <c r="X15" s="389" t="s">
        <v>390</v>
      </c>
      <c r="Y15" s="389">
        <v>8</v>
      </c>
      <c r="Z15" s="389"/>
      <c r="AA15" s="431"/>
      <c r="AB15" s="532"/>
      <c r="AC15" s="533"/>
      <c r="AD15" s="533"/>
      <c r="AE15" s="533"/>
      <c r="AF15" s="533"/>
      <c r="AG15" s="533"/>
      <c r="AH15" s="533"/>
      <c r="AI15" s="534"/>
      <c r="AJ15" s="492" t="s">
        <v>1362</v>
      </c>
      <c r="AK15" s="411"/>
      <c r="AL15" s="411"/>
      <c r="AM15" s="411"/>
      <c r="AN15" s="411" t="s">
        <v>390</v>
      </c>
      <c r="AO15" s="381">
        <v>2</v>
      </c>
      <c r="AP15" s="381"/>
      <c r="AQ15" s="385"/>
      <c r="AR15" s="492" t="s">
        <v>1362</v>
      </c>
      <c r="AS15" s="411"/>
      <c r="AT15" s="411"/>
      <c r="AU15" s="411"/>
      <c r="AV15" s="411" t="s">
        <v>390</v>
      </c>
      <c r="AW15" s="381">
        <v>2</v>
      </c>
      <c r="AX15" s="381"/>
      <c r="AY15" s="522"/>
      <c r="AZ15" s="407">
        <f>IF(COUNTIF(BA11:BC26,1)=2,"直接対決","")</f>
      </c>
      <c r="BA15" s="409">
        <f>COUNTIF(T15:AY16,"⑧")+COUNTIF(T15:AY16,"⑦")</f>
        <v>2</v>
      </c>
      <c r="BB15" s="409"/>
      <c r="BC15" s="409"/>
      <c r="BD15" s="417">
        <f>IF(AB11="","",3-BA15)</f>
        <v>1</v>
      </c>
      <c r="BE15" s="417"/>
      <c r="BF15" s="417"/>
      <c r="BG15" s="418"/>
      <c r="BH15" s="282"/>
    </row>
    <row r="16" spans="1:59" ht="18.75" customHeight="1">
      <c r="A16" s="11"/>
      <c r="B16" s="259"/>
      <c r="C16" s="290"/>
      <c r="D16" s="290"/>
      <c r="E16" s="290"/>
      <c r="F16" s="523"/>
      <c r="G16" s="523"/>
      <c r="H16" s="523"/>
      <c r="I16" s="523"/>
      <c r="J16" s="523"/>
      <c r="K16" s="523"/>
      <c r="L16" s="380"/>
      <c r="M16" s="380"/>
      <c r="N16" s="380"/>
      <c r="O16" s="523"/>
      <c r="P16" s="523"/>
      <c r="Q16" s="523"/>
      <c r="R16" s="523"/>
      <c r="S16" s="524"/>
      <c r="T16" s="390"/>
      <c r="U16" s="380"/>
      <c r="V16" s="380"/>
      <c r="W16" s="380"/>
      <c r="X16" s="380"/>
      <c r="Y16" s="380"/>
      <c r="Z16" s="380"/>
      <c r="AA16" s="422"/>
      <c r="AB16" s="535"/>
      <c r="AC16" s="536"/>
      <c r="AD16" s="536"/>
      <c r="AE16" s="536"/>
      <c r="AF16" s="536"/>
      <c r="AG16" s="536"/>
      <c r="AH16" s="536"/>
      <c r="AI16" s="537"/>
      <c r="AJ16" s="493"/>
      <c r="AK16" s="412"/>
      <c r="AL16" s="412"/>
      <c r="AM16" s="412"/>
      <c r="AN16" s="412"/>
      <c r="AO16" s="382"/>
      <c r="AP16" s="382"/>
      <c r="AQ16" s="386"/>
      <c r="AR16" s="493"/>
      <c r="AS16" s="412"/>
      <c r="AT16" s="412"/>
      <c r="AU16" s="412"/>
      <c r="AV16" s="412"/>
      <c r="AW16" s="382"/>
      <c r="AX16" s="382"/>
      <c r="AY16" s="525"/>
      <c r="AZ16" s="517"/>
      <c r="BA16" s="410"/>
      <c r="BB16" s="410"/>
      <c r="BC16" s="410"/>
      <c r="BD16" s="419"/>
      <c r="BE16" s="419"/>
      <c r="BF16" s="419"/>
      <c r="BG16" s="420"/>
    </row>
    <row r="17" spans="1:59" ht="18.75" customHeight="1">
      <c r="A17" s="11"/>
      <c r="B17" s="11"/>
      <c r="C17" s="280" t="s">
        <v>391</v>
      </c>
      <c r="D17" s="290"/>
      <c r="E17" s="290"/>
      <c r="F17" s="523" t="str">
        <f>IF(C15="ここに","",VLOOKUP(C15,'[1]登録ナンバー'!$A$1:$D$619,4,0))</f>
        <v>京セラ</v>
      </c>
      <c r="G17" s="523"/>
      <c r="H17" s="523"/>
      <c r="I17" s="523"/>
      <c r="J17" s="523"/>
      <c r="K17" s="526"/>
      <c r="L17" s="380" t="s">
        <v>391</v>
      </c>
      <c r="M17" s="380"/>
      <c r="N17" s="380"/>
      <c r="O17" s="523" t="str">
        <f>IF(L15="ここに","",VLOOKUP(L15,'[1]登録ナンバー'!$A$1:$D$619,4,0))</f>
        <v>Kテニス</v>
      </c>
      <c r="P17" s="523"/>
      <c r="Q17" s="523"/>
      <c r="R17" s="523"/>
      <c r="S17" s="524"/>
      <c r="T17" s="390"/>
      <c r="U17" s="380"/>
      <c r="V17" s="380"/>
      <c r="W17" s="380"/>
      <c r="X17" s="380"/>
      <c r="Y17" s="380"/>
      <c r="Z17" s="380"/>
      <c r="AA17" s="422"/>
      <c r="AB17" s="535"/>
      <c r="AC17" s="536"/>
      <c r="AD17" s="536"/>
      <c r="AE17" s="536"/>
      <c r="AF17" s="536"/>
      <c r="AG17" s="536"/>
      <c r="AH17" s="536"/>
      <c r="AI17" s="537"/>
      <c r="AJ17" s="493"/>
      <c r="AK17" s="412"/>
      <c r="AL17" s="412"/>
      <c r="AM17" s="412"/>
      <c r="AN17" s="412"/>
      <c r="AO17" s="538"/>
      <c r="AP17" s="538"/>
      <c r="AQ17" s="539"/>
      <c r="AR17" s="493"/>
      <c r="AS17" s="412"/>
      <c r="AT17" s="412"/>
      <c r="AU17" s="412"/>
      <c r="AV17" s="412"/>
      <c r="AW17" s="382"/>
      <c r="AX17" s="382"/>
      <c r="AY17" s="525"/>
      <c r="AZ17" s="423">
        <f>IF(OR(COUNTIF(BA11:BC24,2)=3,COUNTIF(BA11:BC24,1)=3),(T18+AJ18+AR18)/(T18+AJ18+Y15+AO15+AW15+AR18),"")</f>
        <v>0.6129032258064516</v>
      </c>
      <c r="BA17" s="380"/>
      <c r="BB17" s="380"/>
      <c r="BC17" s="380"/>
      <c r="BD17" s="427">
        <f>IF(AZ17&lt;&gt;"",RANK(AZ17,AZ13:AZ26),RANK(BA15,BA11:BC24))</f>
        <v>1</v>
      </c>
      <c r="BE17" s="427"/>
      <c r="BF17" s="427"/>
      <c r="BG17" s="428"/>
    </row>
    <row r="18" spans="1:59" ht="4.5" customHeight="1" hidden="1">
      <c r="A18" s="11"/>
      <c r="B18" s="11"/>
      <c r="C18" s="280"/>
      <c r="D18" s="290"/>
      <c r="E18" s="290"/>
      <c r="F18" s="526"/>
      <c r="G18" s="526"/>
      <c r="H18" s="526"/>
      <c r="I18" s="526"/>
      <c r="J18" s="540"/>
      <c r="K18" s="526"/>
      <c r="L18" s="421"/>
      <c r="M18" s="380"/>
      <c r="N18" s="380"/>
      <c r="O18" s="526"/>
      <c r="P18" s="526"/>
      <c r="Q18" s="526"/>
      <c r="R18" s="528"/>
      <c r="S18" s="529"/>
      <c r="T18" s="541">
        <f>IF(T15="⑦","7",IF(T15="⑥","6",T15))</f>
        <v>3</v>
      </c>
      <c r="U18" s="205"/>
      <c r="V18" s="205"/>
      <c r="W18" s="205"/>
      <c r="X18" s="205"/>
      <c r="Y18" s="205"/>
      <c r="Z18" s="205"/>
      <c r="AA18" s="206"/>
      <c r="AB18" s="542"/>
      <c r="AC18" s="543"/>
      <c r="AD18" s="543"/>
      <c r="AE18" s="543"/>
      <c r="AF18" s="543"/>
      <c r="AG18" s="543"/>
      <c r="AH18" s="543"/>
      <c r="AI18" s="544"/>
      <c r="AJ18" s="541" t="str">
        <f>IF(AJ15="⑦","7",IF(AJ15="⑧","８",AJ15))</f>
        <v>８</v>
      </c>
      <c r="AK18" s="530"/>
      <c r="AL18" s="530"/>
      <c r="AM18" s="530"/>
      <c r="AN18" s="530"/>
      <c r="AO18" s="530"/>
      <c r="AP18" s="530"/>
      <c r="AQ18" s="545"/>
      <c r="AR18" s="530" t="str">
        <f>IF(AR15="⑦","7",IF(AR15="⑧","８",AR15))</f>
        <v>８</v>
      </c>
      <c r="AS18" s="530"/>
      <c r="AT18" s="530"/>
      <c r="AU18" s="530"/>
      <c r="AV18" s="530"/>
      <c r="AW18" s="530"/>
      <c r="AX18" s="530"/>
      <c r="AY18" s="531"/>
      <c r="AZ18" s="518"/>
      <c r="BA18" s="546"/>
      <c r="BB18" s="546"/>
      <c r="BC18" s="546"/>
      <c r="BD18" s="429"/>
      <c r="BE18" s="429"/>
      <c r="BF18" s="429"/>
      <c r="BG18" s="430"/>
    </row>
    <row r="19" spans="1:59" ht="18.75" customHeight="1">
      <c r="A19" s="11"/>
      <c r="B19" s="11"/>
      <c r="C19" s="299" t="s">
        <v>1387</v>
      </c>
      <c r="D19" s="329"/>
      <c r="E19" s="329"/>
      <c r="F19" s="547" t="str">
        <f>IF(C19="ここに","",VLOOKUP(C19,'[1]登録ナンバー'!$A$1:$C$619,2,0))</f>
        <v>押谷</v>
      </c>
      <c r="G19" s="547"/>
      <c r="H19" s="547"/>
      <c r="I19" s="547"/>
      <c r="J19" s="547"/>
      <c r="K19" s="547" t="s">
        <v>389</v>
      </c>
      <c r="L19" s="478" t="s">
        <v>1394</v>
      </c>
      <c r="M19" s="478"/>
      <c r="N19" s="478"/>
      <c r="O19" s="547" t="str">
        <f>IF(L19="ここに","",VLOOKUP(L19,'[1]登録ナンバー'!$A$1:$C$619,2,0))</f>
        <v>谷口</v>
      </c>
      <c r="P19" s="547"/>
      <c r="Q19" s="547"/>
      <c r="R19" s="547"/>
      <c r="S19" s="549"/>
      <c r="T19" s="480" t="s">
        <v>1362</v>
      </c>
      <c r="U19" s="478"/>
      <c r="V19" s="478"/>
      <c r="W19" s="478"/>
      <c r="X19" s="478" t="s">
        <v>390</v>
      </c>
      <c r="Y19" s="478">
        <f>IF(AO11="","",IF(AJ11="⑥",6,IF(AJ11="⑦",7,AJ11)))</f>
        <v>4</v>
      </c>
      <c r="Z19" s="478"/>
      <c r="AA19" s="479"/>
      <c r="AB19" s="480">
        <f>IF(AO15="","",IF(AND(AO15=6,AJ15&lt;&gt;"⑦"),"⑥",IF(AO15=7,"⑦",AO15)))</f>
        <v>2</v>
      </c>
      <c r="AC19" s="478"/>
      <c r="AD19" s="478"/>
      <c r="AE19" s="478"/>
      <c r="AF19" s="478" t="s">
        <v>390</v>
      </c>
      <c r="AG19" s="550">
        <v>8</v>
      </c>
      <c r="AH19" s="550"/>
      <c r="AI19" s="551"/>
      <c r="AJ19" s="469"/>
      <c r="AK19" s="470"/>
      <c r="AL19" s="470"/>
      <c r="AM19" s="470"/>
      <c r="AN19" s="470"/>
      <c r="AO19" s="470"/>
      <c r="AP19" s="470"/>
      <c r="AQ19" s="471"/>
      <c r="AR19" s="552" t="s">
        <v>1362</v>
      </c>
      <c r="AS19" s="459"/>
      <c r="AT19" s="459"/>
      <c r="AU19" s="459"/>
      <c r="AV19" s="459" t="s">
        <v>390</v>
      </c>
      <c r="AW19" s="553">
        <v>0</v>
      </c>
      <c r="AX19" s="553"/>
      <c r="AY19" s="554"/>
      <c r="AZ19" s="465">
        <f>IF(COUNTIF(BA11:BC26,1)=2,"直接対決","")</f>
      </c>
      <c r="BA19" s="467">
        <f>COUNTIF(T19:AY20,"⑧")+COUNTIF(T19:AY20,"⑦")</f>
        <v>2</v>
      </c>
      <c r="BB19" s="467"/>
      <c r="BC19" s="467"/>
      <c r="BD19" s="443">
        <f>IF(AB11="","",3-BA19)</f>
        <v>1</v>
      </c>
      <c r="BE19" s="443"/>
      <c r="BF19" s="443"/>
      <c r="BG19" s="444"/>
    </row>
    <row r="20" spans="1:59" ht="18.75" customHeight="1">
      <c r="A20" s="11"/>
      <c r="B20" s="11"/>
      <c r="C20" s="280"/>
      <c r="D20" s="290"/>
      <c r="E20" s="290"/>
      <c r="F20" s="555"/>
      <c r="G20" s="555"/>
      <c r="H20" s="555"/>
      <c r="I20" s="555"/>
      <c r="J20" s="555"/>
      <c r="K20" s="555"/>
      <c r="L20" s="447"/>
      <c r="M20" s="447"/>
      <c r="N20" s="447"/>
      <c r="O20" s="555"/>
      <c r="P20" s="555"/>
      <c r="Q20" s="555"/>
      <c r="R20" s="555"/>
      <c r="S20" s="556"/>
      <c r="T20" s="481"/>
      <c r="U20" s="447"/>
      <c r="V20" s="447"/>
      <c r="W20" s="447"/>
      <c r="X20" s="447"/>
      <c r="Y20" s="447"/>
      <c r="Z20" s="447"/>
      <c r="AA20" s="449"/>
      <c r="AB20" s="481"/>
      <c r="AC20" s="447"/>
      <c r="AD20" s="447"/>
      <c r="AE20" s="447"/>
      <c r="AF20" s="447"/>
      <c r="AG20" s="404"/>
      <c r="AH20" s="404"/>
      <c r="AI20" s="557"/>
      <c r="AJ20" s="472"/>
      <c r="AK20" s="473"/>
      <c r="AL20" s="473"/>
      <c r="AM20" s="473"/>
      <c r="AN20" s="473"/>
      <c r="AO20" s="473"/>
      <c r="AP20" s="473"/>
      <c r="AQ20" s="474"/>
      <c r="AR20" s="558"/>
      <c r="AS20" s="461"/>
      <c r="AT20" s="461"/>
      <c r="AU20" s="461"/>
      <c r="AV20" s="461"/>
      <c r="AW20" s="559"/>
      <c r="AX20" s="559"/>
      <c r="AY20" s="560"/>
      <c r="AZ20" s="466"/>
      <c r="BA20" s="468"/>
      <c r="BB20" s="468"/>
      <c r="BC20" s="468"/>
      <c r="BD20" s="445"/>
      <c r="BE20" s="445"/>
      <c r="BF20" s="445"/>
      <c r="BG20" s="446"/>
    </row>
    <row r="21" spans="1:59" ht="18.75" customHeight="1">
      <c r="A21" s="11"/>
      <c r="B21" s="11"/>
      <c r="C21" s="280" t="s">
        <v>391</v>
      </c>
      <c r="D21" s="290"/>
      <c r="E21" s="290"/>
      <c r="F21" s="555" t="str">
        <f>IF(C19="ここに","",VLOOKUP(C19,'[1]登録ナンバー'!$A$1:$D$619,4,0))</f>
        <v>ぼんズ</v>
      </c>
      <c r="G21" s="555"/>
      <c r="H21" s="555"/>
      <c r="I21" s="555"/>
      <c r="J21" s="555"/>
      <c r="K21" s="561"/>
      <c r="L21" s="447" t="s">
        <v>391</v>
      </c>
      <c r="M21" s="447"/>
      <c r="N21" s="447"/>
      <c r="O21" s="555" t="str">
        <f>IF(L19="ここに","",VLOOKUP(L19,'[1]登録ナンバー'!$A$1:$D$619,4,0))</f>
        <v>ぼんズ</v>
      </c>
      <c r="P21" s="555"/>
      <c r="Q21" s="555"/>
      <c r="R21" s="555"/>
      <c r="S21" s="556"/>
      <c r="T21" s="481"/>
      <c r="U21" s="447"/>
      <c r="V21" s="447"/>
      <c r="W21" s="447"/>
      <c r="X21" s="447"/>
      <c r="Y21" s="447"/>
      <c r="Z21" s="447"/>
      <c r="AA21" s="449"/>
      <c r="AB21" s="481"/>
      <c r="AC21" s="447"/>
      <c r="AD21" s="447"/>
      <c r="AE21" s="447"/>
      <c r="AF21" s="447"/>
      <c r="AG21" s="404"/>
      <c r="AH21" s="404"/>
      <c r="AI21" s="557"/>
      <c r="AJ21" s="472"/>
      <c r="AK21" s="473"/>
      <c r="AL21" s="473"/>
      <c r="AM21" s="473"/>
      <c r="AN21" s="473"/>
      <c r="AO21" s="473"/>
      <c r="AP21" s="473"/>
      <c r="AQ21" s="474"/>
      <c r="AR21" s="558"/>
      <c r="AS21" s="461"/>
      <c r="AT21" s="461"/>
      <c r="AU21" s="461"/>
      <c r="AV21" s="562"/>
      <c r="AW21" s="559"/>
      <c r="AX21" s="559"/>
      <c r="AY21" s="560"/>
      <c r="AZ21" s="451">
        <f>IF(OR(COUNTIF(BA11:BC24,2)=3,COUNTIF(BA11:BC24,1)=3),(AB22+AR22+T22)/(T22+AG19+Y19+AW19+AR22+AB22),"")</f>
        <v>0.6</v>
      </c>
      <c r="BA21" s="453"/>
      <c r="BB21" s="453"/>
      <c r="BC21" s="453"/>
      <c r="BD21" s="455">
        <f>IF(AZ21&lt;&gt;"",RANK(AZ21,AZ13:AZ26),RANK(BA19,BA11:BC24))</f>
        <v>2</v>
      </c>
      <c r="BE21" s="455"/>
      <c r="BF21" s="455"/>
      <c r="BG21" s="456"/>
    </row>
    <row r="22" spans="1:59" ht="6" customHeight="1" hidden="1">
      <c r="A22" s="11"/>
      <c r="B22" s="11"/>
      <c r="C22" s="280"/>
      <c r="D22" s="290"/>
      <c r="E22" s="290"/>
      <c r="F22" s="561"/>
      <c r="G22" s="561"/>
      <c r="H22" s="561"/>
      <c r="I22" s="561"/>
      <c r="J22" s="561"/>
      <c r="K22" s="561"/>
      <c r="L22" s="448"/>
      <c r="M22" s="447"/>
      <c r="N22" s="447"/>
      <c r="O22" s="561"/>
      <c r="P22" s="561"/>
      <c r="Q22" s="561"/>
      <c r="R22" s="563"/>
      <c r="S22" s="564"/>
      <c r="T22" s="565" t="str">
        <f>IF(T19="⑧","８",T19)</f>
        <v>８</v>
      </c>
      <c r="U22" s="566"/>
      <c r="V22" s="566"/>
      <c r="W22" s="566"/>
      <c r="X22" s="566"/>
      <c r="Y22" s="566"/>
      <c r="Z22" s="566"/>
      <c r="AA22" s="567"/>
      <c r="AB22" s="565">
        <f>IF(AB19="⑦","7",IF(AB19="⑥","6",AB19))</f>
        <v>2</v>
      </c>
      <c r="AC22" s="566"/>
      <c r="AD22" s="566"/>
      <c r="AE22" s="566"/>
      <c r="AF22" s="566"/>
      <c r="AG22" s="566"/>
      <c r="AH22" s="566"/>
      <c r="AI22" s="566"/>
      <c r="AJ22" s="475"/>
      <c r="AK22" s="476"/>
      <c r="AL22" s="476"/>
      <c r="AM22" s="476"/>
      <c r="AN22" s="476"/>
      <c r="AO22" s="476"/>
      <c r="AP22" s="476"/>
      <c r="AQ22" s="477"/>
      <c r="AR22" s="568" t="str">
        <f>IF(AR19="⑦","7",IF(AR19="⑧","８",AR19))</f>
        <v>８</v>
      </c>
      <c r="AS22" s="568"/>
      <c r="AT22" s="568"/>
      <c r="AU22" s="568"/>
      <c r="AV22" s="568"/>
      <c r="AW22" s="568"/>
      <c r="AX22" s="568"/>
      <c r="AY22" s="569"/>
      <c r="AZ22" s="570"/>
      <c r="BA22" s="454"/>
      <c r="BB22" s="454"/>
      <c r="BC22" s="454"/>
      <c r="BD22" s="457"/>
      <c r="BE22" s="457"/>
      <c r="BF22" s="457"/>
      <c r="BG22" s="458"/>
    </row>
    <row r="23" spans="1:59" ht="18.75" customHeight="1">
      <c r="A23" s="11"/>
      <c r="B23" s="259">
        <f>BD25</f>
        <v>4</v>
      </c>
      <c r="C23" s="299" t="s">
        <v>1388</v>
      </c>
      <c r="D23" s="329"/>
      <c r="E23" s="329"/>
      <c r="F23" s="297" t="str">
        <f>IF(C23="ここに","",VLOOKUP(C23,'[1]登録ナンバー'!$A$1:$C$619,2,0))</f>
        <v>安西　</v>
      </c>
      <c r="G23" s="297"/>
      <c r="H23" s="297"/>
      <c r="I23" s="297"/>
      <c r="J23" s="297"/>
      <c r="K23" s="297" t="s">
        <v>389</v>
      </c>
      <c r="L23" s="329" t="s">
        <v>1389</v>
      </c>
      <c r="M23" s="329"/>
      <c r="N23" s="329"/>
      <c r="O23" s="297" t="str">
        <f>IF(L23="ここに","",VLOOKUP(L23,'[1]登録ナンバー'!$A$1:$C$619,2,0))</f>
        <v>一色</v>
      </c>
      <c r="P23" s="297"/>
      <c r="Q23" s="297"/>
      <c r="R23" s="297"/>
      <c r="S23" s="298"/>
      <c r="T23" s="292">
        <f>IF(AW11="","",IF(AND(AW11=6,AR11&lt;&gt;"⑦"),"⑥",IF(AW11=7,"⑦",AW11)))</f>
        <v>3</v>
      </c>
      <c r="U23" s="329"/>
      <c r="V23" s="329"/>
      <c r="W23" s="329"/>
      <c r="X23" s="329" t="s">
        <v>390</v>
      </c>
      <c r="Y23" s="329">
        <v>8</v>
      </c>
      <c r="Z23" s="329"/>
      <c r="AA23" s="255"/>
      <c r="AB23" s="292">
        <f>IF(AW15="","",IF(AND(AW15=6,AR15&lt;&gt;"⑦"),"⑥",IF(AW15=7,"⑦",AW15)))</f>
        <v>2</v>
      </c>
      <c r="AC23" s="329"/>
      <c r="AD23" s="329"/>
      <c r="AE23" s="329"/>
      <c r="AF23" s="329" t="s">
        <v>390</v>
      </c>
      <c r="AG23" s="256">
        <v>8</v>
      </c>
      <c r="AH23" s="256"/>
      <c r="AI23" s="257"/>
      <c r="AJ23" s="292">
        <f>IF(AW19="","",IF(AND(AW19=6,AR19&lt;&gt;"⑦"),"⑥",IF(AW19=7,"⑦",AW19)))</f>
        <v>0</v>
      </c>
      <c r="AK23" s="329"/>
      <c r="AL23" s="329"/>
      <c r="AM23" s="329"/>
      <c r="AN23" s="329" t="s">
        <v>390</v>
      </c>
      <c r="AO23" s="256">
        <v>8</v>
      </c>
      <c r="AP23" s="256"/>
      <c r="AQ23" s="257"/>
      <c r="AR23" s="338"/>
      <c r="AS23" s="339"/>
      <c r="AT23" s="339"/>
      <c r="AU23" s="339"/>
      <c r="AV23" s="339"/>
      <c r="AW23" s="339"/>
      <c r="AX23" s="339"/>
      <c r="AY23" s="365"/>
      <c r="AZ23" s="285"/>
      <c r="BA23" s="295">
        <f>COUNTIF(T23:AY24,"⑧")+COUNTIF(T23:AY24,"⑦")</f>
        <v>0</v>
      </c>
      <c r="BB23" s="295"/>
      <c r="BC23" s="295"/>
      <c r="BD23" s="311">
        <f>IF(AB11="","",3-BA23)</f>
        <v>3</v>
      </c>
      <c r="BE23" s="311"/>
      <c r="BF23" s="311"/>
      <c r="BG23" s="312"/>
    </row>
    <row r="24" spans="1:59" ht="18.75" customHeight="1">
      <c r="A24" s="11"/>
      <c r="B24" s="268"/>
      <c r="C24" s="280"/>
      <c r="D24" s="290"/>
      <c r="E24" s="290"/>
      <c r="F24" s="316"/>
      <c r="G24" s="316"/>
      <c r="H24" s="316"/>
      <c r="I24" s="316"/>
      <c r="J24" s="316"/>
      <c r="K24" s="316"/>
      <c r="L24" s="290"/>
      <c r="M24" s="290"/>
      <c r="N24" s="290"/>
      <c r="O24" s="316"/>
      <c r="P24" s="316"/>
      <c r="Q24" s="316"/>
      <c r="R24" s="316"/>
      <c r="S24" s="320"/>
      <c r="T24" s="293"/>
      <c r="U24" s="290"/>
      <c r="V24" s="290"/>
      <c r="W24" s="290"/>
      <c r="X24" s="290"/>
      <c r="Y24" s="290"/>
      <c r="Z24" s="290"/>
      <c r="AA24" s="261"/>
      <c r="AB24" s="293"/>
      <c r="AC24" s="290"/>
      <c r="AD24" s="290"/>
      <c r="AE24" s="290"/>
      <c r="AF24" s="290"/>
      <c r="AG24" s="258"/>
      <c r="AH24" s="258"/>
      <c r="AI24" s="249"/>
      <c r="AJ24" s="293"/>
      <c r="AK24" s="290"/>
      <c r="AL24" s="290"/>
      <c r="AM24" s="290"/>
      <c r="AN24" s="290"/>
      <c r="AO24" s="258"/>
      <c r="AP24" s="258"/>
      <c r="AQ24" s="249"/>
      <c r="AR24" s="341"/>
      <c r="AS24" s="342"/>
      <c r="AT24" s="342"/>
      <c r="AU24" s="342"/>
      <c r="AV24" s="342"/>
      <c r="AW24" s="342"/>
      <c r="AX24" s="342"/>
      <c r="AY24" s="366"/>
      <c r="AZ24" s="286"/>
      <c r="BA24" s="296"/>
      <c r="BB24" s="296"/>
      <c r="BC24" s="296"/>
      <c r="BD24" s="313"/>
      <c r="BE24" s="313"/>
      <c r="BF24" s="313"/>
      <c r="BG24" s="314"/>
    </row>
    <row r="25" spans="1:59" ht="18.75" customHeight="1" thickBot="1">
      <c r="A25" s="11"/>
      <c r="B25" s="11"/>
      <c r="C25" s="315" t="s">
        <v>391</v>
      </c>
      <c r="D25" s="316"/>
      <c r="E25" s="316"/>
      <c r="F25" s="316" t="str">
        <f>IF(C23="ここに","",VLOOKUP(C23,'[1]登録ナンバー'!$A$1:$D$619,4,0))</f>
        <v>うさかめ</v>
      </c>
      <c r="G25" s="316"/>
      <c r="H25" s="316"/>
      <c r="I25" s="316"/>
      <c r="J25" s="316"/>
      <c r="K25" s="234"/>
      <c r="L25" s="319" t="s">
        <v>391</v>
      </c>
      <c r="M25" s="319"/>
      <c r="N25" s="319"/>
      <c r="O25" s="316" t="str">
        <f>IF(L23="ここに","",VLOOKUP(L23,'[1]登録ナンバー'!$A$1:$D$619,4,0))</f>
        <v>うさかめ</v>
      </c>
      <c r="P25" s="316"/>
      <c r="Q25" s="316"/>
      <c r="R25" s="316"/>
      <c r="S25" s="320"/>
      <c r="T25" s="293"/>
      <c r="U25" s="290"/>
      <c r="V25" s="290"/>
      <c r="W25" s="290"/>
      <c r="X25" s="290"/>
      <c r="Y25" s="290"/>
      <c r="Z25" s="290"/>
      <c r="AA25" s="261"/>
      <c r="AB25" s="293"/>
      <c r="AC25" s="290"/>
      <c r="AD25" s="290"/>
      <c r="AE25" s="290"/>
      <c r="AF25" s="291"/>
      <c r="AG25" s="258"/>
      <c r="AH25" s="258"/>
      <c r="AI25" s="249"/>
      <c r="AJ25" s="294"/>
      <c r="AK25" s="291"/>
      <c r="AL25" s="291"/>
      <c r="AM25" s="291"/>
      <c r="AN25" s="291"/>
      <c r="AO25" s="258"/>
      <c r="AP25" s="258"/>
      <c r="AQ25" s="249"/>
      <c r="AR25" s="341"/>
      <c r="AS25" s="342"/>
      <c r="AT25" s="342"/>
      <c r="AU25" s="342"/>
      <c r="AV25" s="342"/>
      <c r="AW25" s="342"/>
      <c r="AX25" s="342"/>
      <c r="AY25" s="366"/>
      <c r="AZ25" s="321"/>
      <c r="BA25" s="323"/>
      <c r="BB25" s="323"/>
      <c r="BC25" s="323"/>
      <c r="BD25" s="325">
        <f>IF(AZ25&lt;&gt;"",RANK(AZ25,AZ13:AZ26),RANK(BA23,BA11:BC24))</f>
        <v>4</v>
      </c>
      <c r="BE25" s="325"/>
      <c r="BF25" s="325"/>
      <c r="BG25" s="326"/>
    </row>
    <row r="26" spans="2:59" ht="6.75" customHeight="1" hidden="1" thickBot="1">
      <c r="B26" s="11"/>
      <c r="C26" s="317"/>
      <c r="D26" s="318"/>
      <c r="E26" s="318"/>
      <c r="F26" s="234"/>
      <c r="G26" s="234"/>
      <c r="H26" s="234"/>
      <c r="I26" s="234"/>
      <c r="J26" s="234"/>
      <c r="K26" s="234"/>
      <c r="L26" s="318"/>
      <c r="M26" s="318"/>
      <c r="N26" s="318"/>
      <c r="O26" s="234"/>
      <c r="P26" s="234"/>
      <c r="Q26" s="234"/>
      <c r="R26" s="283"/>
      <c r="S26" s="287"/>
      <c r="T26" s="17">
        <f>IF(T23="⑦","7",IF(T23="⑥","6",T23))</f>
        <v>3</v>
      </c>
      <c r="AA26" s="15"/>
      <c r="AB26" s="17">
        <f>IF(AB23="⑦","7",IF(AB23="⑥","6",AB23))</f>
        <v>2</v>
      </c>
      <c r="AF26" s="26"/>
      <c r="AG26" s="26"/>
      <c r="AH26" s="26"/>
      <c r="AI26" s="288"/>
      <c r="AJ26" s="289">
        <f>IF(AJ23="⑦","7",IF(AJ23="⑥","6",AJ23))</f>
        <v>0</v>
      </c>
      <c r="AK26" s="26"/>
      <c r="AL26" s="26"/>
      <c r="AM26" s="26"/>
      <c r="AN26" s="26"/>
      <c r="AO26" s="26"/>
      <c r="AP26" s="26"/>
      <c r="AQ26" s="288"/>
      <c r="AR26" s="341"/>
      <c r="AS26" s="342"/>
      <c r="AT26" s="342"/>
      <c r="AU26" s="342"/>
      <c r="AV26" s="342"/>
      <c r="AW26" s="342"/>
      <c r="AX26" s="342"/>
      <c r="AY26" s="366"/>
      <c r="AZ26" s="322"/>
      <c r="BA26" s="324"/>
      <c r="BB26" s="324"/>
      <c r="BC26" s="324"/>
      <c r="BD26" s="327"/>
      <c r="BE26" s="327"/>
      <c r="BF26" s="327"/>
      <c r="BG26" s="328"/>
    </row>
    <row r="27" spans="3:59" ht="12" customHeight="1">
      <c r="C27" s="35"/>
      <c r="D27" s="35"/>
      <c r="E27" s="35"/>
      <c r="F27" s="35"/>
      <c r="G27" s="35"/>
      <c r="H27" s="35"/>
      <c r="I27" s="300"/>
      <c r="J27" s="300"/>
      <c r="K27" s="300"/>
      <c r="L27" s="300"/>
      <c r="M27" s="300"/>
      <c r="N27" s="300"/>
      <c r="O27" s="300"/>
      <c r="P27" s="300"/>
      <c r="Q27" s="300"/>
      <c r="R27" s="300"/>
      <c r="S27" s="300"/>
      <c r="T27" s="301"/>
      <c r="U27" s="302"/>
      <c r="V27" s="302"/>
      <c r="W27" s="302"/>
      <c r="X27" s="302"/>
      <c r="Y27" s="302"/>
      <c r="Z27" s="302"/>
      <c r="AA27" s="302"/>
      <c r="AB27" s="301"/>
      <c r="AC27" s="302"/>
      <c r="AD27" s="302"/>
      <c r="AE27" s="302"/>
      <c r="AF27" s="26"/>
      <c r="AG27" s="26"/>
      <c r="AH27" s="26"/>
      <c r="AI27" s="26"/>
      <c r="AJ27" s="3"/>
      <c r="AK27" s="3"/>
      <c r="AL27" s="3"/>
      <c r="AM27" s="3"/>
      <c r="AN27" s="3"/>
      <c r="AO27" s="3"/>
      <c r="AP27" s="3"/>
      <c r="AQ27" s="3"/>
      <c r="AR27" s="3"/>
      <c r="AS27" s="237"/>
      <c r="AT27" s="237"/>
      <c r="AU27" s="237"/>
      <c r="AV27" s="237"/>
      <c r="AW27" s="237"/>
      <c r="AX27" s="237"/>
      <c r="AY27" s="237"/>
      <c r="AZ27" s="238"/>
      <c r="BA27" s="238"/>
      <c r="BB27" s="238"/>
      <c r="BC27" s="238"/>
      <c r="BD27" s="303"/>
      <c r="BE27" s="303"/>
      <c r="BF27" s="303"/>
      <c r="BG27" s="303"/>
    </row>
    <row r="28" spans="3:59" ht="12" customHeight="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5"/>
      <c r="BA28" s="5"/>
      <c r="BB28" s="5"/>
      <c r="BC28" s="5"/>
      <c r="BD28" s="5"/>
      <c r="BE28" s="5"/>
      <c r="BF28" s="5"/>
      <c r="BG28" s="5"/>
    </row>
    <row r="29" spans="3:59" ht="12" customHeight="1">
      <c r="C29" s="34"/>
      <c r="D29" s="34"/>
      <c r="E29" s="34"/>
      <c r="F29" s="34"/>
      <c r="G29" s="34"/>
      <c r="H29" s="34"/>
      <c r="I29" s="34"/>
      <c r="J29" s="34"/>
      <c r="K29" s="34"/>
      <c r="L29" s="34"/>
      <c r="M29" s="34"/>
      <c r="N29" s="34"/>
      <c r="O29" s="34"/>
      <c r="P29" s="34"/>
      <c r="Q29" s="34"/>
      <c r="R29" s="34"/>
      <c r="S29" s="34"/>
      <c r="T29" s="6"/>
      <c r="AB29" s="6"/>
      <c r="AJ29" s="6"/>
      <c r="AR29" s="1"/>
      <c r="AS29" s="1"/>
      <c r="AT29" s="1"/>
      <c r="AU29" s="1"/>
      <c r="AV29" s="1"/>
      <c r="AW29" s="1"/>
      <c r="AX29" s="1"/>
      <c r="AY29" s="1"/>
      <c r="AZ29" s="32"/>
      <c r="BA29" s="32"/>
      <c r="BB29" s="32"/>
      <c r="BC29" s="32"/>
      <c r="BD29" s="33"/>
      <c r="BE29" s="33"/>
      <c r="BF29" s="33"/>
      <c r="BG29" s="33"/>
    </row>
    <row r="30" spans="3:65" s="31" customFormat="1" ht="32.25" customHeight="1">
      <c r="C30" s="306" t="s">
        <v>392</v>
      </c>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L30" s="2"/>
      <c r="BM30" s="2"/>
    </row>
    <row r="31" spans="49:65" s="31" customFormat="1" ht="21" customHeight="1">
      <c r="AW31" s="2"/>
      <c r="AX31" s="2"/>
      <c r="BL31" s="2"/>
      <c r="BM31" s="2"/>
    </row>
    <row r="32" spans="33:46" ht="7.5" customHeight="1">
      <c r="AG32" s="6"/>
      <c r="AH32" s="6"/>
      <c r="AI32" s="6"/>
      <c r="AJ32" s="6"/>
      <c r="AK32" s="6"/>
      <c r="AL32" s="6"/>
      <c r="AM32" s="6"/>
      <c r="AN32" s="6"/>
      <c r="AO32" s="6"/>
      <c r="AP32" s="6"/>
      <c r="AQ32" s="6"/>
      <c r="AR32" s="6"/>
      <c r="AS32" s="6"/>
      <c r="AT32" s="6"/>
    </row>
    <row r="33" spans="32:46" ht="7.5" customHeight="1">
      <c r="AF33" s="6"/>
      <c r="AG33" s="6"/>
      <c r="AH33" s="6"/>
      <c r="AI33" s="6"/>
      <c r="AJ33" s="6"/>
      <c r="AK33" s="6"/>
      <c r="AL33" s="6"/>
      <c r="AM33" s="6"/>
      <c r="AN33" s="6"/>
      <c r="AO33" s="6"/>
      <c r="AP33" s="6"/>
      <c r="AQ33" s="6"/>
      <c r="AR33" s="6"/>
      <c r="AS33" s="6"/>
      <c r="AT33" s="6"/>
    </row>
    <row r="34" spans="32:46" ht="7.5" customHeight="1">
      <c r="AF34" s="6"/>
      <c r="AG34" s="6"/>
      <c r="AH34" s="6"/>
      <c r="AI34" s="6"/>
      <c r="AJ34" s="6"/>
      <c r="AK34" s="6"/>
      <c r="AL34" s="6"/>
      <c r="AM34" s="6"/>
      <c r="AN34" s="6"/>
      <c r="AO34" s="6"/>
      <c r="AP34" s="6"/>
      <c r="AQ34" s="6"/>
      <c r="AR34" s="6"/>
      <c r="AS34" s="6"/>
      <c r="AT34" s="6"/>
    </row>
    <row r="35" spans="32:46" ht="7.5" customHeight="1">
      <c r="AF35" s="6"/>
      <c r="AG35" s="6"/>
      <c r="AH35" s="6"/>
      <c r="AI35" s="6"/>
      <c r="AJ35" s="6"/>
      <c r="AK35" s="6"/>
      <c r="AL35" s="6"/>
      <c r="AM35" s="6"/>
      <c r="AN35" s="6"/>
      <c r="AO35" s="6"/>
      <c r="AP35" s="6"/>
      <c r="AQ35" s="6"/>
      <c r="AR35" s="6"/>
      <c r="AS35" s="6"/>
      <c r="AT35" s="6"/>
    </row>
    <row r="36" spans="32:46" ht="7.5" customHeight="1">
      <c r="AF36" s="6"/>
      <c r="AG36" s="6"/>
      <c r="AH36" s="6"/>
      <c r="AI36" s="6"/>
      <c r="AJ36" s="6"/>
      <c r="AK36" s="6"/>
      <c r="AL36" s="6"/>
      <c r="AM36" s="6"/>
      <c r="AN36" s="6"/>
      <c r="AO36" s="6"/>
      <c r="AP36" s="6"/>
      <c r="AQ36" s="6"/>
      <c r="AR36" s="6"/>
      <c r="AS36" s="6"/>
      <c r="AT36" s="6"/>
    </row>
    <row r="37" spans="33:46" ht="7.5" customHeight="1">
      <c r="AG37" s="6"/>
      <c r="AH37" s="6"/>
      <c r="AI37" s="6"/>
      <c r="AJ37" s="6"/>
      <c r="AK37" s="6"/>
      <c r="AL37" s="6"/>
      <c r="AM37" s="6"/>
      <c r="AN37" s="6"/>
      <c r="AO37" s="6"/>
      <c r="AP37" s="6"/>
      <c r="AQ37" s="6"/>
      <c r="AR37" s="6"/>
      <c r="AS37" s="6"/>
      <c r="AT37" s="6"/>
    </row>
    <row r="38" spans="33:46" ht="7.5" customHeight="1">
      <c r="AG38" s="6"/>
      <c r="AH38" s="16"/>
      <c r="AI38" s="6"/>
      <c r="AJ38" s="6"/>
      <c r="AK38" s="6"/>
      <c r="AL38" s="6"/>
      <c r="AM38" s="6"/>
      <c r="AN38" s="6"/>
      <c r="AO38" s="6"/>
      <c r="AP38" s="6"/>
      <c r="AQ38" s="6"/>
      <c r="AR38" s="6"/>
      <c r="AS38" s="6"/>
      <c r="AT38" s="6"/>
    </row>
    <row r="39" spans="2:46" s="12" customFormat="1" ht="7.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1"/>
      <c r="AG39" s="6"/>
      <c r="AH39" s="16"/>
      <c r="AI39" s="16"/>
      <c r="AJ39" s="16"/>
      <c r="AK39" s="16"/>
      <c r="AL39" s="16"/>
      <c r="AM39" s="16"/>
      <c r="AN39" s="16"/>
      <c r="AO39" s="16"/>
      <c r="AP39" s="16"/>
      <c r="AQ39" s="16"/>
      <c r="AR39" s="16"/>
      <c r="AS39" s="16"/>
      <c r="AT39" s="16"/>
    </row>
    <row r="40" s="12" customFormat="1" ht="7.5" customHeight="1"/>
    <row r="41" s="12" customFormat="1" ht="7.5" customHeight="1"/>
    <row r="42" s="12" customFormat="1" ht="7.5" customHeight="1"/>
    <row r="43" s="12" customFormat="1" ht="7.5" customHeight="1"/>
    <row r="44" s="12" customFormat="1" ht="7.5" customHeight="1"/>
    <row r="45" s="12" customFormat="1" ht="7.5" customHeight="1">
      <c r="B45" s="2"/>
    </row>
    <row r="46" spans="2:16" s="12" customFormat="1" ht="7.5" customHeight="1">
      <c r="B46" s="2"/>
      <c r="C46" s="2"/>
      <c r="D46" s="2"/>
      <c r="E46" s="2"/>
      <c r="F46" s="2"/>
      <c r="G46" s="2"/>
      <c r="H46" s="2"/>
      <c r="I46" s="2"/>
      <c r="J46" s="2"/>
      <c r="K46" s="2"/>
      <c r="L46" s="2"/>
      <c r="M46" s="2"/>
      <c r="N46" s="2"/>
      <c r="O46" s="2"/>
      <c r="P46" s="2"/>
    </row>
    <row r="47" spans="2:25" s="12" customFormat="1" ht="7.5" customHeight="1">
      <c r="B47" s="2"/>
      <c r="C47" s="2"/>
      <c r="D47" s="2"/>
      <c r="E47" s="2"/>
      <c r="F47" s="2"/>
      <c r="G47" s="2"/>
      <c r="H47" s="2"/>
      <c r="I47" s="2"/>
      <c r="J47" s="2"/>
      <c r="K47" s="2"/>
      <c r="L47" s="2"/>
      <c r="M47" s="2"/>
      <c r="N47" s="2"/>
      <c r="O47" s="2"/>
      <c r="P47" s="2"/>
      <c r="Q47" s="2"/>
      <c r="R47" s="2"/>
      <c r="S47" s="2"/>
      <c r="T47" s="2"/>
      <c r="U47" s="2"/>
      <c r="V47" s="2"/>
      <c r="W47" s="2"/>
      <c r="X47" s="2"/>
      <c r="Y47" s="2"/>
    </row>
    <row r="48" spans="2:17" s="12" customFormat="1" ht="7.5" customHeight="1">
      <c r="B48" s="2"/>
      <c r="C48" s="2"/>
      <c r="D48" s="2"/>
      <c r="E48" s="2"/>
      <c r="F48" s="2"/>
      <c r="G48" s="2"/>
      <c r="H48" s="2"/>
      <c r="I48" s="2"/>
      <c r="J48" s="2"/>
      <c r="K48" s="2"/>
      <c r="L48" s="2"/>
      <c r="M48" s="2"/>
      <c r="N48" s="2"/>
      <c r="O48" s="2"/>
      <c r="P48" s="2"/>
      <c r="Q48" s="2"/>
    </row>
    <row r="49" spans="2:3" s="12" customFormat="1" ht="7.5" customHeight="1">
      <c r="B49" s="2"/>
      <c r="C49" s="2"/>
    </row>
    <row r="50" spans="2:3" s="12" customFormat="1" ht="7.5" customHeight="1">
      <c r="B50" s="2"/>
      <c r="C50" s="2"/>
    </row>
    <row r="51" s="12" customFormat="1" ht="7.5" customHeight="1">
      <c r="B51" s="2"/>
    </row>
    <row r="52" spans="2:3" s="12" customFormat="1" ht="7.5" customHeight="1">
      <c r="B52" s="2"/>
      <c r="C52" s="2"/>
    </row>
    <row r="55" ht="7.5" customHeight="1">
      <c r="D55" s="1"/>
    </row>
    <row r="65" ht="7.5" customHeight="1">
      <c r="CT65" s="6"/>
    </row>
    <row r="66" ht="7.5" customHeight="1">
      <c r="CT66" s="6"/>
    </row>
    <row r="67" ht="7.5" customHeight="1">
      <c r="CT67" s="6"/>
    </row>
    <row r="68" ht="7.5" customHeight="1">
      <c r="CT68" s="6"/>
    </row>
    <row r="69" ht="7.5" customHeight="1">
      <c r="CT69" s="6"/>
    </row>
    <row r="70" ht="7.5" customHeight="1">
      <c r="CT70" s="6"/>
    </row>
    <row r="71" spans="98:100" ht="7.5" customHeight="1">
      <c r="CT71" s="6"/>
      <c r="CV71" s="1"/>
    </row>
    <row r="72" spans="98:133" ht="7.5" customHeight="1">
      <c r="CT72" s="6"/>
      <c r="DU72" s="1"/>
      <c r="DV72" s="10"/>
      <c r="DW72" s="10"/>
      <c r="DX72" s="10"/>
      <c r="DY72" s="10"/>
      <c r="DZ72" s="10"/>
      <c r="EA72" s="10"/>
      <c r="EB72" s="10"/>
      <c r="EC72" s="10"/>
    </row>
    <row r="73" spans="98:99" ht="7.5" customHeight="1">
      <c r="CT73" s="6"/>
      <c r="CU73" s="1"/>
    </row>
    <row r="74" ht="7.5" customHeight="1">
      <c r="CT74" s="6"/>
    </row>
    <row r="75" spans="2:106" s="12" customFormat="1" ht="7.5"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6"/>
      <c r="CU75" s="2"/>
      <c r="CV75" s="2"/>
      <c r="CW75" s="2"/>
      <c r="CX75" s="2"/>
      <c r="CY75" s="2"/>
      <c r="CZ75" s="2"/>
      <c r="DA75" s="2"/>
      <c r="DB75" s="2"/>
    </row>
    <row r="76" spans="2:142" s="12" customFormat="1" ht="7.5"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6"/>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row>
    <row r="77" spans="2:149" s="12" customFormat="1" ht="7.5"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row>
    <row r="78" spans="2:141" s="12" customFormat="1" ht="7.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row>
    <row r="79" spans="2:127" s="12" customFormat="1" ht="7.5"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C79" s="2"/>
      <c r="DD79" s="2"/>
      <c r="DE79" s="2"/>
      <c r="DF79" s="2"/>
      <c r="DG79" s="2"/>
      <c r="DH79" s="2"/>
      <c r="DI79" s="2"/>
      <c r="DJ79" s="2"/>
      <c r="DK79" s="2"/>
      <c r="DL79" s="2"/>
      <c r="DM79" s="2"/>
      <c r="DN79" s="2"/>
      <c r="DO79" s="2"/>
      <c r="DP79" s="2"/>
      <c r="DQ79" s="2"/>
      <c r="DR79" s="2"/>
      <c r="DS79" s="2"/>
      <c r="DT79" s="2"/>
      <c r="DU79" s="2"/>
      <c r="DV79" s="2"/>
      <c r="DW79" s="2"/>
    </row>
    <row r="80" spans="2:127" s="12" customFormat="1" ht="7.5"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C80" s="2"/>
      <c r="DD80" s="2"/>
      <c r="DE80" s="2"/>
      <c r="DF80" s="2"/>
      <c r="DG80" s="2"/>
      <c r="DH80" s="2"/>
      <c r="DI80" s="2"/>
      <c r="DJ80" s="2"/>
      <c r="DK80" s="2"/>
      <c r="DL80" s="2"/>
      <c r="DM80" s="2"/>
      <c r="DN80" s="2"/>
      <c r="DO80" s="2"/>
      <c r="DP80" s="2"/>
      <c r="DQ80" s="2"/>
      <c r="DR80" s="2"/>
      <c r="DS80" s="2"/>
      <c r="DT80" s="2"/>
      <c r="DU80" s="2"/>
      <c r="DV80" s="2"/>
      <c r="DW80" s="2"/>
    </row>
    <row r="81" spans="2:127" s="12" customFormat="1" ht="7.5"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C81" s="2"/>
      <c r="DD81" s="2"/>
      <c r="DE81" s="2"/>
      <c r="DF81" s="2"/>
      <c r="DG81" s="2"/>
      <c r="DH81" s="2"/>
      <c r="DI81" s="2"/>
      <c r="DJ81" s="2"/>
      <c r="DK81" s="2"/>
      <c r="DL81" s="2"/>
      <c r="DM81" s="2"/>
      <c r="DN81" s="2"/>
      <c r="DO81" s="2"/>
      <c r="DP81" s="2"/>
      <c r="DQ81" s="2"/>
      <c r="DR81" s="2"/>
      <c r="DS81" s="2"/>
      <c r="DT81" s="2"/>
      <c r="DU81" s="2"/>
      <c r="DV81" s="2"/>
      <c r="DW81" s="2"/>
    </row>
    <row r="82" spans="2:127" s="12" customFormat="1" ht="7.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C82" s="2"/>
      <c r="DD82" s="2"/>
      <c r="DE82" s="2"/>
      <c r="DF82" s="2"/>
      <c r="DG82" s="2"/>
      <c r="DH82" s="2"/>
      <c r="DI82" s="2"/>
      <c r="DJ82" s="2"/>
      <c r="DK82" s="2"/>
      <c r="DL82" s="2"/>
      <c r="DM82" s="2"/>
      <c r="DN82" s="2"/>
      <c r="DO82" s="2"/>
      <c r="DP82" s="2"/>
      <c r="DQ82" s="2"/>
      <c r="DR82" s="2"/>
      <c r="DS82" s="2"/>
      <c r="DT82" s="2"/>
      <c r="DU82" s="2"/>
      <c r="DV82" s="2"/>
      <c r="DW82" s="2"/>
    </row>
    <row r="83" spans="107:127" ht="7.5" customHeight="1">
      <c r="DC83" s="12"/>
      <c r="DD83" s="12"/>
      <c r="DE83" s="12"/>
      <c r="DF83" s="12"/>
      <c r="DG83" s="12"/>
      <c r="DH83" s="12"/>
      <c r="DI83" s="12"/>
      <c r="DJ83" s="12"/>
      <c r="DK83" s="12"/>
      <c r="DL83" s="12"/>
      <c r="DM83" s="12"/>
      <c r="DN83" s="12"/>
      <c r="DO83" s="12"/>
      <c r="DP83" s="12"/>
      <c r="DQ83" s="12"/>
      <c r="DR83" s="12"/>
      <c r="DS83" s="12"/>
      <c r="DT83" s="12"/>
      <c r="DU83" s="12"/>
      <c r="DV83" s="12"/>
      <c r="DW83" s="12"/>
    </row>
    <row r="85" ht="7.5" customHeight="1">
      <c r="DZ85" s="1"/>
    </row>
    <row r="89" spans="100:106" ht="7.5" customHeight="1">
      <c r="CV89" s="1"/>
      <c r="CW89" s="1"/>
      <c r="CX89" s="1"/>
      <c r="CY89" s="1"/>
      <c r="DA89" s="12"/>
      <c r="DB89" s="12"/>
    </row>
    <row r="90" spans="2:117" s="12" customFormat="1" ht="7.5" customHeight="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1"/>
      <c r="CW90" s="1"/>
      <c r="CX90" s="1"/>
      <c r="CY90" s="1"/>
      <c r="CZ90" s="1"/>
      <c r="DA90" s="1"/>
      <c r="DB90" s="1"/>
      <c r="DC90" s="1"/>
      <c r="DF90" s="2"/>
      <c r="DG90" s="2"/>
      <c r="DH90" s="2"/>
      <c r="DI90" s="2"/>
      <c r="DJ90" s="2"/>
      <c r="DK90" s="2"/>
      <c r="DL90" s="2"/>
      <c r="DM90" s="2"/>
    </row>
    <row r="91" spans="2:130" s="12" customFormat="1" ht="7.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1"/>
      <c r="CW91" s="1"/>
      <c r="CX91" s="1"/>
      <c r="CY91" s="1"/>
      <c r="CZ91" s="1"/>
      <c r="DA91" s="1"/>
      <c r="DB91" s="1"/>
      <c r="DC91" s="1"/>
      <c r="DD91" s="1"/>
      <c r="DE91" s="1"/>
      <c r="DF91" s="1"/>
      <c r="DG91" s="1"/>
      <c r="DH91" s="1"/>
      <c r="DI91" s="1"/>
      <c r="DJ91" s="1"/>
      <c r="DK91" s="1"/>
      <c r="DL91" s="1"/>
      <c r="DM91" s="1"/>
      <c r="DN91" s="2"/>
      <c r="DO91" s="2"/>
      <c r="DP91" s="2"/>
      <c r="DQ91" s="2"/>
      <c r="DR91" s="2"/>
      <c r="DS91" s="2"/>
      <c r="DT91" s="2"/>
      <c r="DU91" s="2"/>
      <c r="DV91" s="2"/>
      <c r="DW91" s="2"/>
      <c r="DX91" s="2"/>
      <c r="DY91" s="2"/>
      <c r="DZ91" s="2"/>
    </row>
    <row r="92" spans="2:139" s="12" customFormat="1" ht="7.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1"/>
      <c r="CW92" s="1"/>
      <c r="CX92" s="1"/>
      <c r="CY92" s="1"/>
      <c r="CZ92" s="1"/>
      <c r="DA92" s="1"/>
      <c r="DB92" s="1"/>
      <c r="DC92" s="1"/>
      <c r="DD92" s="1"/>
      <c r="DE92" s="1"/>
      <c r="DF92" s="1"/>
      <c r="DG92" s="1"/>
      <c r="DH92" s="1"/>
      <c r="DI92" s="1"/>
      <c r="DJ92" s="1"/>
      <c r="DK92" s="1"/>
      <c r="DL92" s="1"/>
      <c r="DM92" s="1"/>
      <c r="DN92" s="2"/>
      <c r="DO92" s="2"/>
      <c r="DP92" s="2"/>
      <c r="DQ92" s="2"/>
      <c r="DR92" s="2"/>
      <c r="DS92" s="2"/>
      <c r="DT92" s="2"/>
      <c r="DU92" s="2"/>
      <c r="DV92" s="2"/>
      <c r="DW92" s="2"/>
      <c r="DX92" s="2"/>
      <c r="DY92" s="2"/>
      <c r="DZ92" s="2"/>
      <c r="EA92" s="2"/>
      <c r="EB92" s="2"/>
      <c r="EC92" s="2"/>
      <c r="ED92" s="2"/>
      <c r="EE92" s="2"/>
      <c r="EF92" s="2"/>
      <c r="EG92" s="2"/>
      <c r="EH92" s="2"/>
      <c r="EI92" s="2"/>
    </row>
    <row r="93" spans="2:144" s="12" customFormat="1" ht="7.5"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1"/>
      <c r="CW93" s="1"/>
      <c r="CX93" s="1"/>
      <c r="CY93" s="1"/>
      <c r="CZ93" s="1"/>
      <c r="DA93" s="1"/>
      <c r="DB93" s="1"/>
      <c r="DC93" s="1"/>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2:131" s="12" customFormat="1" ht="7.5" customHeight="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1"/>
      <c r="CW94" s="1"/>
      <c r="CX94" s="1"/>
      <c r="CY94" s="1"/>
      <c r="CZ94" s="1"/>
      <c r="DA94" s="1"/>
      <c r="DB94" s="1"/>
      <c r="DC94" s="1"/>
      <c r="DF94" s="2"/>
      <c r="DG94" s="2"/>
      <c r="DH94" s="2"/>
      <c r="DI94" s="2"/>
      <c r="DJ94" s="2"/>
      <c r="DK94" s="2"/>
      <c r="DL94" s="2"/>
      <c r="DM94" s="2"/>
      <c r="DN94" s="2"/>
      <c r="DO94" s="2"/>
      <c r="DP94" s="2"/>
      <c r="DQ94" s="2"/>
      <c r="DR94" s="2"/>
      <c r="DS94" s="2"/>
      <c r="DT94" s="2"/>
      <c r="DU94" s="2"/>
      <c r="DV94" s="2"/>
      <c r="DW94" s="2"/>
      <c r="DX94" s="2"/>
      <c r="DY94" s="2"/>
      <c r="DZ94" s="2"/>
      <c r="EA94" s="1"/>
    </row>
    <row r="95" spans="2:131" s="12" customFormat="1" ht="7.5" customHeight="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1"/>
      <c r="CW95" s="1"/>
      <c r="CX95" s="1"/>
      <c r="CY95" s="1"/>
      <c r="CZ95" s="1"/>
      <c r="DA95" s="1"/>
      <c r="DB95" s="1"/>
      <c r="DC95" s="1"/>
      <c r="DF95" s="2"/>
      <c r="DG95" s="2"/>
      <c r="DH95" s="2"/>
      <c r="DI95" s="2"/>
      <c r="DJ95" s="2"/>
      <c r="DK95" s="2"/>
      <c r="DL95" s="2"/>
      <c r="DM95" s="2"/>
      <c r="DN95" s="2"/>
      <c r="DO95" s="2"/>
      <c r="DP95" s="2"/>
      <c r="DQ95" s="2"/>
      <c r="DR95" s="2"/>
      <c r="DS95" s="2"/>
      <c r="DT95" s="2"/>
      <c r="DU95" s="2"/>
      <c r="DV95" s="2"/>
      <c r="DW95" s="2"/>
      <c r="DX95" s="2"/>
      <c r="DY95" s="2"/>
      <c r="DZ95" s="2"/>
      <c r="EA95" s="1"/>
    </row>
    <row r="96" spans="2:131" s="12" customFormat="1" ht="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1"/>
      <c r="CW96" s="1"/>
      <c r="CX96" s="1"/>
      <c r="CY96" s="1"/>
      <c r="CZ96" s="1"/>
      <c r="DA96" s="1"/>
      <c r="DB96" s="1"/>
      <c r="DC96" s="1"/>
      <c r="DF96" s="2"/>
      <c r="DG96" s="2"/>
      <c r="DH96" s="2"/>
      <c r="DI96" s="2"/>
      <c r="DJ96" s="2"/>
      <c r="DK96" s="2"/>
      <c r="DL96" s="2"/>
      <c r="DM96" s="2"/>
      <c r="DN96" s="2"/>
      <c r="DO96" s="2"/>
      <c r="DP96" s="2"/>
      <c r="DQ96" s="2"/>
      <c r="DR96" s="2"/>
      <c r="DS96" s="2"/>
      <c r="DT96" s="2"/>
      <c r="DU96" s="2"/>
      <c r="DV96" s="2"/>
      <c r="DW96" s="2"/>
      <c r="DX96" s="2"/>
      <c r="DY96" s="2"/>
      <c r="DZ96" s="2"/>
      <c r="EA96" s="2"/>
    </row>
    <row r="97" spans="2:131" s="12" customFormat="1" ht="7.5" customHeight="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1"/>
      <c r="CW97" s="1"/>
      <c r="CX97" s="1"/>
      <c r="CY97" s="1"/>
      <c r="CZ97" s="1"/>
      <c r="DA97" s="1"/>
      <c r="DB97" s="1"/>
      <c r="DC97" s="1"/>
      <c r="DF97" s="6"/>
      <c r="DG97" s="6"/>
      <c r="DH97" s="6"/>
      <c r="DI97" s="6"/>
      <c r="DJ97" s="6"/>
      <c r="DK97" s="6"/>
      <c r="DL97" s="6"/>
      <c r="DM97" s="6"/>
      <c r="DN97" s="6"/>
      <c r="DO97" s="6"/>
      <c r="DP97" s="6"/>
      <c r="DQ97" s="6"/>
      <c r="DR97" s="6"/>
      <c r="DS97" s="6"/>
      <c r="DT97" s="6"/>
      <c r="DU97" s="6"/>
      <c r="DV97" s="6"/>
      <c r="DW97" s="6"/>
      <c r="DX97" s="6"/>
      <c r="DY97" s="6"/>
      <c r="DZ97" s="6"/>
      <c r="EA97" s="2"/>
    </row>
    <row r="98" spans="100:131" ht="7.5" customHeight="1">
      <c r="CV98" s="1"/>
      <c r="CW98" s="1"/>
      <c r="CX98" s="1"/>
      <c r="CY98" s="1"/>
      <c r="CZ98" s="1"/>
      <c r="DA98" s="1"/>
      <c r="DB98" s="1"/>
      <c r="DC98" s="1"/>
      <c r="DF98" s="6"/>
      <c r="DG98" s="6"/>
      <c r="DH98" s="6"/>
      <c r="DI98" s="6"/>
      <c r="DJ98" s="6"/>
      <c r="DK98" s="6"/>
      <c r="DL98" s="6"/>
      <c r="DM98" s="6"/>
      <c r="DN98" s="6"/>
      <c r="DO98" s="6"/>
      <c r="DP98" s="6"/>
      <c r="DQ98" s="6"/>
      <c r="DR98" s="6"/>
      <c r="DS98" s="6"/>
      <c r="DT98" s="6"/>
      <c r="DU98" s="6"/>
      <c r="DV98" s="6"/>
      <c r="DW98" s="6"/>
      <c r="DX98" s="6"/>
      <c r="DY98" s="6"/>
      <c r="DZ98" s="6"/>
      <c r="EA98" s="1"/>
    </row>
    <row r="99" spans="100:131" ht="7.5" customHeight="1">
      <c r="CV99" s="1"/>
      <c r="CW99" s="1"/>
      <c r="CX99" s="1"/>
      <c r="CY99" s="1"/>
      <c r="CZ99" s="1"/>
      <c r="DA99" s="1"/>
      <c r="DB99" s="1"/>
      <c r="DC99" s="1"/>
      <c r="EA99" s="1"/>
    </row>
    <row r="100" spans="100:131" ht="7.5" customHeight="1">
      <c r="CV100" s="1"/>
      <c r="CW100" s="1"/>
      <c r="CX100" s="1"/>
      <c r="CY100" s="1"/>
      <c r="CZ100" s="1"/>
      <c r="DA100" s="1"/>
      <c r="DB100" s="1"/>
      <c r="DC100" s="1"/>
      <c r="EA100" s="1"/>
    </row>
    <row r="101" spans="100:107" ht="7.5" customHeight="1">
      <c r="CV101" s="1"/>
      <c r="CW101" s="1"/>
      <c r="CX101" s="1"/>
      <c r="CY101" s="1"/>
      <c r="CZ101" s="1"/>
      <c r="DA101" s="1"/>
      <c r="DB101" s="1"/>
      <c r="DC101" s="1"/>
    </row>
    <row r="102" spans="100:104" ht="7.5" customHeight="1">
      <c r="CV102" s="1"/>
      <c r="CW102" s="1"/>
      <c r="CX102" s="1"/>
      <c r="CY102" s="1"/>
      <c r="CZ102" s="1"/>
    </row>
    <row r="103" ht="7.5" customHeight="1">
      <c r="CZ103" s="1"/>
    </row>
  </sheetData>
  <mergeCells count="120">
    <mergeCell ref="D4:R4"/>
    <mergeCell ref="AW15:AY17"/>
    <mergeCell ref="AR15:AU17"/>
    <mergeCell ref="AV15:AV17"/>
    <mergeCell ref="AR7:AY8"/>
    <mergeCell ref="AZ11:AZ12"/>
    <mergeCell ref="BA11:BC12"/>
    <mergeCell ref="BD11:BG12"/>
    <mergeCell ref="AZ13:AZ14"/>
    <mergeCell ref="BA13:BC14"/>
    <mergeCell ref="BD13:BG14"/>
    <mergeCell ref="AW11:AY13"/>
    <mergeCell ref="AO11:AQ13"/>
    <mergeCell ref="AG11:AI13"/>
    <mergeCell ref="AR9:AY10"/>
    <mergeCell ref="AB9:AI10"/>
    <mergeCell ref="AJ9:AQ10"/>
    <mergeCell ref="AO15:AQ17"/>
    <mergeCell ref="AG23:AI25"/>
    <mergeCell ref="AG19:AI21"/>
    <mergeCell ref="Y15:AA17"/>
    <mergeCell ref="AJ19:AQ22"/>
    <mergeCell ref="Y19:AA21"/>
    <mergeCell ref="AB15:AI18"/>
    <mergeCell ref="B15:B16"/>
    <mergeCell ref="C15:E16"/>
    <mergeCell ref="C19:E20"/>
    <mergeCell ref="B23:B24"/>
    <mergeCell ref="C7:S10"/>
    <mergeCell ref="AZ7:AZ8"/>
    <mergeCell ref="BB7:BG8"/>
    <mergeCell ref="AZ9:BA10"/>
    <mergeCell ref="BB9:BG10"/>
    <mergeCell ref="T9:AA10"/>
    <mergeCell ref="T7:AA8"/>
    <mergeCell ref="AB7:AI8"/>
    <mergeCell ref="AJ7:AQ8"/>
    <mergeCell ref="B11:B12"/>
    <mergeCell ref="C11:E12"/>
    <mergeCell ref="F11:J12"/>
    <mergeCell ref="K11:K12"/>
    <mergeCell ref="L11:N12"/>
    <mergeCell ref="O11:S12"/>
    <mergeCell ref="AB11:AE13"/>
    <mergeCell ref="AF11:AF13"/>
    <mergeCell ref="T11:AA14"/>
    <mergeCell ref="AJ11:AM13"/>
    <mergeCell ref="AN11:AN13"/>
    <mergeCell ref="AR11:AU13"/>
    <mergeCell ref="AV11:AV13"/>
    <mergeCell ref="C13:E14"/>
    <mergeCell ref="F13:J13"/>
    <mergeCell ref="L13:N14"/>
    <mergeCell ref="O13:S13"/>
    <mergeCell ref="F15:J16"/>
    <mergeCell ref="K15:K16"/>
    <mergeCell ref="L15:N16"/>
    <mergeCell ref="O15:S16"/>
    <mergeCell ref="T15:W17"/>
    <mergeCell ref="X15:X17"/>
    <mergeCell ref="AJ15:AM17"/>
    <mergeCell ref="AN15:AN17"/>
    <mergeCell ref="AZ15:AZ16"/>
    <mergeCell ref="BA15:BC16"/>
    <mergeCell ref="BD15:BG16"/>
    <mergeCell ref="C17:E18"/>
    <mergeCell ref="F17:J17"/>
    <mergeCell ref="L17:N18"/>
    <mergeCell ref="O17:S17"/>
    <mergeCell ref="AZ17:AZ18"/>
    <mergeCell ref="BA17:BC18"/>
    <mergeCell ref="BD17:BG18"/>
    <mergeCell ref="F19:J20"/>
    <mergeCell ref="K19:K20"/>
    <mergeCell ref="L19:N20"/>
    <mergeCell ref="O19:S20"/>
    <mergeCell ref="AZ19:AZ20"/>
    <mergeCell ref="BA19:BC20"/>
    <mergeCell ref="T19:W21"/>
    <mergeCell ref="X19:X21"/>
    <mergeCell ref="AB19:AE21"/>
    <mergeCell ref="AF19:AF21"/>
    <mergeCell ref="AW19:AY21"/>
    <mergeCell ref="BD19:BG20"/>
    <mergeCell ref="C21:E22"/>
    <mergeCell ref="F21:J21"/>
    <mergeCell ref="L21:N22"/>
    <mergeCell ref="O21:S21"/>
    <mergeCell ref="AZ21:AZ22"/>
    <mergeCell ref="BA21:BC22"/>
    <mergeCell ref="BD21:BG22"/>
    <mergeCell ref="AR19:AU21"/>
    <mergeCell ref="AV19:AV21"/>
    <mergeCell ref="C23:E24"/>
    <mergeCell ref="F23:J24"/>
    <mergeCell ref="K23:K24"/>
    <mergeCell ref="L23:N24"/>
    <mergeCell ref="O23:S24"/>
    <mergeCell ref="T23:W25"/>
    <mergeCell ref="X23:X25"/>
    <mergeCell ref="AB23:AE25"/>
    <mergeCell ref="Y23:AA25"/>
    <mergeCell ref="BA25:BC26"/>
    <mergeCell ref="BD25:BG26"/>
    <mergeCell ref="AF23:AF25"/>
    <mergeCell ref="AJ23:AM25"/>
    <mergeCell ref="AN23:AN25"/>
    <mergeCell ref="BA23:BC24"/>
    <mergeCell ref="AO23:AQ25"/>
    <mergeCell ref="AR23:AY26"/>
    <mergeCell ref="C30:BH30"/>
    <mergeCell ref="C5:BG6"/>
    <mergeCell ref="C2:BG3"/>
    <mergeCell ref="T4:BH4"/>
    <mergeCell ref="BD23:BG24"/>
    <mergeCell ref="C25:E26"/>
    <mergeCell ref="F25:J25"/>
    <mergeCell ref="L25:N26"/>
    <mergeCell ref="O25:S25"/>
    <mergeCell ref="AZ25:AZ26"/>
  </mergeCells>
  <conditionalFormatting sqref="C17 C21 L17 L21">
    <cfRule type="expression" priority="1" dxfId="0" stopIfTrue="1">
      <formula>$AV$13=2</formula>
    </cfRule>
    <cfRule type="expression" priority="2" dxfId="1" stopIfTrue="1">
      <formula>$AV$13=1</formula>
    </cfRule>
  </conditionalFormatting>
  <printOptions/>
  <pageMargins left="0" right="0" top="0" bottom="0" header="0.3145833333333333" footer="0.314583333333333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2:ER160"/>
  <sheetViews>
    <sheetView tabSelected="1" zoomScaleSheetLayoutView="100" workbookViewId="0" topLeftCell="A1">
      <selection activeCell="AE72" sqref="AE72:BG76"/>
    </sheetView>
  </sheetViews>
  <sheetFormatPr defaultColWidth="1.875" defaultRowHeight="7.5" customHeight="1"/>
  <cols>
    <col min="1" max="1" width="4.375" style="2" customWidth="1"/>
    <col min="2" max="2" width="3.25390625" style="2" hidden="1" customWidth="1"/>
    <col min="3" max="5" width="1.875" style="2" hidden="1" customWidth="1"/>
    <col min="6" max="10" width="1.875" style="2" customWidth="1"/>
    <col min="11" max="11" width="0.875" style="2" customWidth="1"/>
    <col min="12" max="14" width="1.875" style="2" hidden="1" customWidth="1"/>
    <col min="15" max="18" width="1.875" style="2" customWidth="1"/>
    <col min="19" max="19" width="0.875" style="2" customWidth="1"/>
    <col min="20" max="21" width="1.875" style="2" customWidth="1"/>
    <col min="22" max="22" width="0.6171875" style="2" customWidth="1"/>
    <col min="23" max="23" width="0.37109375" style="2" customWidth="1"/>
    <col min="24" max="26" width="1.875" style="2" customWidth="1"/>
    <col min="27" max="27" width="1.37890625" style="2" customWidth="1"/>
    <col min="28" max="28" width="1.875" style="2" customWidth="1"/>
    <col min="29" max="29" width="1.00390625" style="2" customWidth="1"/>
    <col min="30" max="31" width="0.74609375" style="2" customWidth="1"/>
    <col min="32" max="32" width="1.875" style="2" customWidth="1"/>
    <col min="33" max="33" width="3.00390625" style="2" customWidth="1"/>
    <col min="34" max="34" width="1.25" style="2" customWidth="1"/>
    <col min="35" max="35" width="0.6171875" style="2" customWidth="1"/>
    <col min="36" max="36" width="2.375" style="2" customWidth="1"/>
    <col min="37" max="37" width="0.5" style="2" customWidth="1"/>
    <col min="38" max="38" width="1.875" style="2" customWidth="1"/>
    <col min="39" max="39" width="0.2421875" style="2" customWidth="1"/>
    <col min="40" max="41" width="1.875" style="2" customWidth="1"/>
    <col min="42" max="42" width="1.625" style="2" customWidth="1"/>
    <col min="43" max="43" width="1.75390625" style="2" customWidth="1"/>
    <col min="44" max="44" width="2.125" style="2" customWidth="1"/>
    <col min="45" max="45" width="1.00390625" style="2" customWidth="1"/>
    <col min="46" max="46" width="0.6171875" style="2" customWidth="1"/>
    <col min="47" max="47" width="2.00390625" style="2" customWidth="1"/>
    <col min="48" max="48" width="1.12109375" style="2" customWidth="1"/>
    <col min="49" max="49" width="1.875" style="2" customWidth="1"/>
    <col min="50" max="50" width="1.4921875" style="2" customWidth="1"/>
    <col min="51" max="51" width="3.50390625" style="2" customWidth="1"/>
    <col min="52" max="52" width="5.00390625" style="2" customWidth="1"/>
    <col min="53" max="53" width="3.25390625" style="2" customWidth="1"/>
    <col min="54" max="16384" width="1.875" style="2" customWidth="1"/>
  </cols>
  <sheetData>
    <row r="1" ht="13.5" customHeight="1"/>
    <row r="2" spans="2:98" ht="12" customHeight="1">
      <c r="B2" s="309" t="s">
        <v>1364</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229"/>
      <c r="BI2" s="229"/>
      <c r="BJ2" s="229"/>
      <c r="BK2" s="229"/>
      <c r="BL2" s="229"/>
      <c r="BM2" s="229"/>
      <c r="BN2" s="229"/>
      <c r="BO2" s="229"/>
      <c r="BP2" s="229"/>
      <c r="BQ2" s="229"/>
      <c r="BR2" s="229"/>
      <c r="BS2" s="229"/>
      <c r="BT2" s="229"/>
      <c r="BU2" s="229"/>
      <c r="BV2" s="229"/>
      <c r="BW2" s="229"/>
      <c r="BX2" s="229"/>
      <c r="BY2" s="229"/>
      <c r="BZ2" s="229"/>
      <c r="CA2" s="27"/>
      <c r="CB2" s="27"/>
      <c r="CC2" s="27"/>
      <c r="CD2" s="27"/>
      <c r="CE2" s="27"/>
      <c r="CF2" s="27"/>
      <c r="CG2" s="27"/>
      <c r="CH2" s="27"/>
      <c r="CI2" s="27"/>
      <c r="CJ2" s="27"/>
      <c r="CK2" s="27"/>
      <c r="CL2" s="27"/>
      <c r="CM2" s="27"/>
      <c r="CN2" s="27"/>
      <c r="CO2" s="27"/>
      <c r="CP2" s="27"/>
      <c r="CQ2" s="27"/>
      <c r="CR2" s="27"/>
      <c r="CS2" s="27"/>
      <c r="CT2" s="27"/>
    </row>
    <row r="3" spans="2:98" ht="12" customHeight="1">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229"/>
      <c r="BI3" s="229"/>
      <c r="BJ3" s="229"/>
      <c r="BK3" s="229"/>
      <c r="BL3" s="229"/>
      <c r="BM3" s="229"/>
      <c r="BN3" s="229"/>
      <c r="BO3" s="229"/>
      <c r="BP3" s="229"/>
      <c r="BQ3" s="229"/>
      <c r="BR3" s="229"/>
      <c r="BS3" s="229"/>
      <c r="BT3" s="229"/>
      <c r="BU3" s="229"/>
      <c r="BV3" s="229"/>
      <c r="BW3" s="229"/>
      <c r="BX3" s="229"/>
      <c r="BY3" s="229"/>
      <c r="BZ3" s="229"/>
      <c r="CA3" s="27"/>
      <c r="CB3" s="27"/>
      <c r="CC3" s="27"/>
      <c r="CD3" s="27"/>
      <c r="CE3" s="27"/>
      <c r="CF3" s="27"/>
      <c r="CG3" s="27"/>
      <c r="CH3" s="27"/>
      <c r="CI3" s="27"/>
      <c r="CJ3" s="27"/>
      <c r="CK3" s="27"/>
      <c r="CL3" s="27"/>
      <c r="CM3" s="27"/>
      <c r="CN3" s="27"/>
      <c r="CO3" s="27"/>
      <c r="CP3" s="27"/>
      <c r="CQ3" s="27"/>
      <c r="CR3" s="27"/>
      <c r="CS3" s="27"/>
      <c r="CT3" s="27"/>
    </row>
    <row r="4" spans="2:76" ht="12" customHeight="1">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27"/>
      <c r="BI4" s="27"/>
      <c r="BJ4" s="27"/>
      <c r="BK4" s="27"/>
      <c r="BL4" s="27"/>
      <c r="BM4" s="27"/>
      <c r="BN4" s="27"/>
      <c r="BO4" s="27"/>
      <c r="BP4" s="27"/>
      <c r="BQ4" s="27"/>
      <c r="BR4" s="27"/>
      <c r="BS4" s="27"/>
      <c r="BT4" s="27"/>
      <c r="BU4" s="27"/>
      <c r="BV4" s="27"/>
      <c r="BW4" s="27"/>
      <c r="BX4" s="27"/>
    </row>
    <row r="5" spans="2:76" ht="6" customHeight="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7"/>
      <c r="BF5" s="27"/>
      <c r="BG5" s="27"/>
      <c r="BH5" s="27"/>
      <c r="BI5" s="27"/>
      <c r="BJ5" s="27"/>
      <c r="BK5" s="27"/>
      <c r="BL5" s="27"/>
      <c r="BM5" s="27"/>
      <c r="BN5" s="27"/>
      <c r="BO5" s="27"/>
      <c r="BP5" s="27"/>
      <c r="BQ5" s="27"/>
      <c r="BR5" s="27"/>
      <c r="BS5" s="27"/>
      <c r="BT5" s="27"/>
      <c r="BU5" s="27"/>
      <c r="BV5" s="27"/>
      <c r="BW5" s="27"/>
      <c r="BX5" s="27"/>
    </row>
    <row r="6" spans="3:77" ht="22.5" customHeight="1">
      <c r="C6" s="369" t="s">
        <v>1405</v>
      </c>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243"/>
      <c r="BI6" s="243"/>
      <c r="BJ6" s="243"/>
      <c r="BK6" s="243"/>
      <c r="BL6" s="243"/>
      <c r="BM6" s="243"/>
      <c r="BN6" s="243"/>
      <c r="BO6" s="243"/>
      <c r="BP6" s="243"/>
      <c r="BQ6" s="243"/>
      <c r="BR6" s="243"/>
      <c r="BS6" s="243"/>
      <c r="BT6" s="243"/>
      <c r="BU6" s="243"/>
      <c r="BV6" s="243"/>
      <c r="BW6" s="243"/>
      <c r="BX6" s="243"/>
      <c r="BY6" s="243"/>
    </row>
    <row r="7" spans="3:77" ht="12" customHeight="1" thickBot="1">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243"/>
      <c r="BI7" s="243"/>
      <c r="BJ7" s="243"/>
      <c r="BK7" s="243"/>
      <c r="BL7" s="243"/>
      <c r="BM7" s="243"/>
      <c r="BN7" s="243"/>
      <c r="BO7" s="243"/>
      <c r="BP7" s="243"/>
      <c r="BQ7" s="243"/>
      <c r="BR7" s="243"/>
      <c r="BS7" s="243"/>
      <c r="BT7" s="243"/>
      <c r="BU7" s="243"/>
      <c r="BV7" s="243"/>
      <c r="BW7" s="243"/>
      <c r="BX7" s="243"/>
      <c r="BY7" s="243"/>
    </row>
    <row r="8" spans="1:59" ht="12" customHeight="1">
      <c r="A8" s="11"/>
      <c r="C8" s="280" t="s">
        <v>1367</v>
      </c>
      <c r="D8" s="290"/>
      <c r="E8" s="290"/>
      <c r="F8" s="290"/>
      <c r="G8" s="290"/>
      <c r="H8" s="290"/>
      <c r="I8" s="290"/>
      <c r="J8" s="290"/>
      <c r="K8" s="290"/>
      <c r="L8" s="290"/>
      <c r="M8" s="290"/>
      <c r="N8" s="290"/>
      <c r="O8" s="290"/>
      <c r="P8" s="290"/>
      <c r="Q8" s="290"/>
      <c r="R8" s="290"/>
      <c r="S8" s="261"/>
      <c r="T8" s="336" t="str">
        <f>F12</f>
        <v>岡田</v>
      </c>
      <c r="U8" s="266"/>
      <c r="V8" s="266"/>
      <c r="W8" s="266"/>
      <c r="X8" s="266"/>
      <c r="Y8" s="266"/>
      <c r="Z8" s="266"/>
      <c r="AA8" s="337"/>
      <c r="AB8" s="293" t="str">
        <f>F16</f>
        <v>浜田</v>
      </c>
      <c r="AC8" s="290"/>
      <c r="AD8" s="290"/>
      <c r="AE8" s="290"/>
      <c r="AF8" s="290"/>
      <c r="AG8" s="290"/>
      <c r="AH8" s="290"/>
      <c r="AI8" s="290"/>
      <c r="AJ8" s="293" t="str">
        <f>F20</f>
        <v>金谷</v>
      </c>
      <c r="AK8" s="290"/>
      <c r="AL8" s="290"/>
      <c r="AM8" s="290"/>
      <c r="AN8" s="290"/>
      <c r="AO8" s="290"/>
      <c r="AP8" s="290"/>
      <c r="AQ8" s="261"/>
      <c r="AR8" s="290" t="str">
        <f>F24</f>
        <v>坪田</v>
      </c>
      <c r="AS8" s="290"/>
      <c r="AT8" s="290"/>
      <c r="AU8" s="290"/>
      <c r="AV8" s="290"/>
      <c r="AW8" s="290"/>
      <c r="AX8" s="290"/>
      <c r="AY8" s="333"/>
      <c r="AZ8" s="264">
        <f>IF(AZ14&lt;&gt;"","取得","")</f>
      </c>
      <c r="BA8" s="26"/>
      <c r="BB8" s="266" t="s">
        <v>387</v>
      </c>
      <c r="BC8" s="266"/>
      <c r="BD8" s="266"/>
      <c r="BE8" s="266"/>
      <c r="BF8" s="266"/>
      <c r="BG8" s="267"/>
    </row>
    <row r="9" spans="1:59" ht="12" customHeight="1">
      <c r="A9" s="11"/>
      <c r="C9" s="280"/>
      <c r="D9" s="290"/>
      <c r="E9" s="290"/>
      <c r="F9" s="290"/>
      <c r="G9" s="290"/>
      <c r="H9" s="290"/>
      <c r="I9" s="290"/>
      <c r="J9" s="290"/>
      <c r="K9" s="290"/>
      <c r="L9" s="290"/>
      <c r="M9" s="290"/>
      <c r="N9" s="290"/>
      <c r="O9" s="290"/>
      <c r="P9" s="290"/>
      <c r="Q9" s="290"/>
      <c r="R9" s="290"/>
      <c r="S9" s="261"/>
      <c r="T9" s="293"/>
      <c r="U9" s="290"/>
      <c r="V9" s="290"/>
      <c r="W9" s="290"/>
      <c r="X9" s="290"/>
      <c r="Y9" s="290"/>
      <c r="Z9" s="290"/>
      <c r="AA9" s="261"/>
      <c r="AB9" s="293"/>
      <c r="AC9" s="290"/>
      <c r="AD9" s="290"/>
      <c r="AE9" s="290"/>
      <c r="AF9" s="290"/>
      <c r="AG9" s="290"/>
      <c r="AH9" s="290"/>
      <c r="AI9" s="290"/>
      <c r="AJ9" s="293"/>
      <c r="AK9" s="290"/>
      <c r="AL9" s="290"/>
      <c r="AM9" s="290"/>
      <c r="AN9" s="290"/>
      <c r="AO9" s="290"/>
      <c r="AP9" s="290"/>
      <c r="AQ9" s="261"/>
      <c r="AR9" s="290"/>
      <c r="AS9" s="290"/>
      <c r="AT9" s="290"/>
      <c r="AU9" s="290"/>
      <c r="AV9" s="290"/>
      <c r="AW9" s="290"/>
      <c r="AX9" s="290"/>
      <c r="AY9" s="333"/>
      <c r="AZ9" s="265"/>
      <c r="BB9" s="290"/>
      <c r="BC9" s="290"/>
      <c r="BD9" s="290"/>
      <c r="BE9" s="290"/>
      <c r="BF9" s="290"/>
      <c r="BG9" s="268"/>
    </row>
    <row r="10" spans="1:59" ht="12" customHeight="1">
      <c r="A10" s="11"/>
      <c r="C10" s="280"/>
      <c r="D10" s="290"/>
      <c r="E10" s="290"/>
      <c r="F10" s="290"/>
      <c r="G10" s="290"/>
      <c r="H10" s="290"/>
      <c r="I10" s="290"/>
      <c r="J10" s="290"/>
      <c r="K10" s="290"/>
      <c r="L10" s="290"/>
      <c r="M10" s="290"/>
      <c r="N10" s="290"/>
      <c r="O10" s="290"/>
      <c r="P10" s="290"/>
      <c r="Q10" s="290"/>
      <c r="R10" s="290"/>
      <c r="S10" s="261"/>
      <c r="T10" s="293" t="str">
        <f>O12</f>
        <v>北村　</v>
      </c>
      <c r="U10" s="290"/>
      <c r="V10" s="290"/>
      <c r="W10" s="290"/>
      <c r="X10" s="290"/>
      <c r="Y10" s="290"/>
      <c r="Z10" s="290"/>
      <c r="AA10" s="261"/>
      <c r="AB10" s="293" t="str">
        <f>O16</f>
        <v>山崎</v>
      </c>
      <c r="AC10" s="290"/>
      <c r="AD10" s="290"/>
      <c r="AE10" s="290"/>
      <c r="AF10" s="290"/>
      <c r="AG10" s="290"/>
      <c r="AH10" s="290"/>
      <c r="AI10" s="290"/>
      <c r="AJ10" s="293" t="str">
        <f>O20</f>
        <v>古池</v>
      </c>
      <c r="AK10" s="290"/>
      <c r="AL10" s="290"/>
      <c r="AM10" s="290"/>
      <c r="AN10" s="290"/>
      <c r="AO10" s="290"/>
      <c r="AP10" s="290"/>
      <c r="AQ10" s="261"/>
      <c r="AR10" s="290" t="str">
        <f>O24</f>
        <v>浦崎</v>
      </c>
      <c r="AS10" s="290"/>
      <c r="AT10" s="290"/>
      <c r="AU10" s="290"/>
      <c r="AV10" s="290"/>
      <c r="AW10" s="290"/>
      <c r="AX10" s="290"/>
      <c r="AY10" s="333"/>
      <c r="AZ10" s="265">
        <f>IF(AZ14&lt;&gt;"","ゲーム率","")</f>
      </c>
      <c r="BA10" s="290"/>
      <c r="BB10" s="290" t="s">
        <v>388</v>
      </c>
      <c r="BC10" s="290"/>
      <c r="BD10" s="290"/>
      <c r="BE10" s="290"/>
      <c r="BF10" s="290"/>
      <c r="BG10" s="268"/>
    </row>
    <row r="11" spans="1:59" ht="12" customHeight="1">
      <c r="A11" s="11"/>
      <c r="C11" s="262"/>
      <c r="D11" s="271"/>
      <c r="E11" s="271"/>
      <c r="F11" s="271"/>
      <c r="G11" s="271"/>
      <c r="H11" s="271"/>
      <c r="I11" s="271"/>
      <c r="J11" s="271"/>
      <c r="K11" s="271"/>
      <c r="L11" s="271"/>
      <c r="M11" s="271"/>
      <c r="N11" s="271"/>
      <c r="O11" s="271"/>
      <c r="P11" s="271"/>
      <c r="Q11" s="271"/>
      <c r="R11" s="271"/>
      <c r="S11" s="263"/>
      <c r="T11" s="335"/>
      <c r="U11" s="271"/>
      <c r="V11" s="271"/>
      <c r="W11" s="271"/>
      <c r="X11" s="271"/>
      <c r="Y11" s="271"/>
      <c r="Z11" s="271"/>
      <c r="AA11" s="263"/>
      <c r="AB11" s="335"/>
      <c r="AC11" s="271"/>
      <c r="AD11" s="271"/>
      <c r="AE11" s="271"/>
      <c r="AF11" s="271"/>
      <c r="AG11" s="271"/>
      <c r="AH11" s="271"/>
      <c r="AI11" s="271"/>
      <c r="AJ11" s="335"/>
      <c r="AK11" s="271"/>
      <c r="AL11" s="271"/>
      <c r="AM11" s="271"/>
      <c r="AN11" s="271"/>
      <c r="AO11" s="271"/>
      <c r="AP11" s="271"/>
      <c r="AQ11" s="263"/>
      <c r="AR11" s="271"/>
      <c r="AS11" s="271"/>
      <c r="AT11" s="271"/>
      <c r="AU11" s="271"/>
      <c r="AV11" s="271"/>
      <c r="AW11" s="271"/>
      <c r="AX11" s="271"/>
      <c r="AY11" s="334"/>
      <c r="AZ11" s="253"/>
      <c r="BA11" s="271"/>
      <c r="BB11" s="271"/>
      <c r="BC11" s="271"/>
      <c r="BD11" s="271"/>
      <c r="BE11" s="271"/>
      <c r="BF11" s="271"/>
      <c r="BG11" s="254"/>
    </row>
    <row r="12" spans="1:59" s="1" customFormat="1" ht="12" customHeight="1">
      <c r="A12" s="40"/>
      <c r="B12" s="259">
        <f>BD14</f>
        <v>1</v>
      </c>
      <c r="C12" s="260" t="s">
        <v>1380</v>
      </c>
      <c r="D12" s="297"/>
      <c r="E12" s="297"/>
      <c r="F12" s="519" t="str">
        <f>IF(C12="ここに","",VLOOKUP(C12,'登録ナンバー'!$A$1:$C$619,2,0))</f>
        <v>岡田</v>
      </c>
      <c r="G12" s="519"/>
      <c r="H12" s="519"/>
      <c r="I12" s="519"/>
      <c r="J12" s="519"/>
      <c r="K12" s="520" t="s">
        <v>389</v>
      </c>
      <c r="L12" s="519" t="s">
        <v>1397</v>
      </c>
      <c r="M12" s="519"/>
      <c r="N12" s="519"/>
      <c r="O12" s="519" t="str">
        <f>IF(L12="ここに","",VLOOKUP(L12,'登録ナンバー'!$A$1:$C$619,2,0))</f>
        <v>北村　</v>
      </c>
      <c r="P12" s="519"/>
      <c r="Q12" s="519"/>
      <c r="R12" s="519"/>
      <c r="S12" s="519"/>
      <c r="T12" s="483">
        <f>IF(AB12="","丸付き数字は試合順番","")</f>
      </c>
      <c r="U12" s="484"/>
      <c r="V12" s="484"/>
      <c r="W12" s="484"/>
      <c r="X12" s="484"/>
      <c r="Y12" s="484"/>
      <c r="Z12" s="484"/>
      <c r="AA12" s="485"/>
      <c r="AB12" s="492" t="s">
        <v>1398</v>
      </c>
      <c r="AC12" s="411"/>
      <c r="AD12" s="411"/>
      <c r="AE12" s="411"/>
      <c r="AF12" s="411" t="s">
        <v>390</v>
      </c>
      <c r="AG12" s="411">
        <v>1</v>
      </c>
      <c r="AH12" s="411"/>
      <c r="AI12" s="415"/>
      <c r="AJ12" s="492" t="s">
        <v>1398</v>
      </c>
      <c r="AK12" s="411"/>
      <c r="AL12" s="411"/>
      <c r="AM12" s="411"/>
      <c r="AN12" s="411" t="s">
        <v>390</v>
      </c>
      <c r="AO12" s="411">
        <v>1</v>
      </c>
      <c r="AP12" s="411"/>
      <c r="AQ12" s="415"/>
      <c r="AR12" s="492" t="s">
        <v>1398</v>
      </c>
      <c r="AS12" s="411"/>
      <c r="AT12" s="411"/>
      <c r="AU12" s="411"/>
      <c r="AV12" s="411" t="s">
        <v>390</v>
      </c>
      <c r="AW12" s="411">
        <v>2</v>
      </c>
      <c r="AX12" s="411"/>
      <c r="AY12" s="413"/>
      <c r="AZ12" s="407">
        <f>IF(COUNTIF(BA12:BC25,1)=2,"直接対決","")</f>
      </c>
      <c r="BA12" s="409">
        <f>COUNTIF(T12:AY13,"⑥")+COUNTIF(T12:AY13,"⑦")</f>
        <v>3</v>
      </c>
      <c r="BB12" s="409"/>
      <c r="BC12" s="409"/>
      <c r="BD12" s="417">
        <f>IF(AB12="","",3-BA12)</f>
        <v>0</v>
      </c>
      <c r="BE12" s="417"/>
      <c r="BF12" s="417"/>
      <c r="BG12" s="418"/>
    </row>
    <row r="13" spans="1:59" s="1" customFormat="1" ht="12" customHeight="1">
      <c r="A13" s="40"/>
      <c r="B13" s="259"/>
      <c r="C13" s="315"/>
      <c r="D13" s="316"/>
      <c r="E13" s="316"/>
      <c r="F13" s="523"/>
      <c r="G13" s="523"/>
      <c r="H13" s="523"/>
      <c r="I13" s="523"/>
      <c r="J13" s="523"/>
      <c r="K13" s="520"/>
      <c r="L13" s="523"/>
      <c r="M13" s="523"/>
      <c r="N13" s="523"/>
      <c r="O13" s="523"/>
      <c r="P13" s="523"/>
      <c r="Q13" s="523"/>
      <c r="R13" s="523"/>
      <c r="S13" s="523"/>
      <c r="T13" s="486"/>
      <c r="U13" s="487"/>
      <c r="V13" s="487"/>
      <c r="W13" s="487"/>
      <c r="X13" s="487"/>
      <c r="Y13" s="487"/>
      <c r="Z13" s="487"/>
      <c r="AA13" s="488"/>
      <c r="AB13" s="493"/>
      <c r="AC13" s="412"/>
      <c r="AD13" s="412"/>
      <c r="AE13" s="412"/>
      <c r="AF13" s="412"/>
      <c r="AG13" s="412"/>
      <c r="AH13" s="412"/>
      <c r="AI13" s="416"/>
      <c r="AJ13" s="493"/>
      <c r="AK13" s="412"/>
      <c r="AL13" s="412"/>
      <c r="AM13" s="412"/>
      <c r="AN13" s="412"/>
      <c r="AO13" s="412"/>
      <c r="AP13" s="412"/>
      <c r="AQ13" s="416"/>
      <c r="AR13" s="493"/>
      <c r="AS13" s="412"/>
      <c r="AT13" s="412"/>
      <c r="AU13" s="412"/>
      <c r="AV13" s="412"/>
      <c r="AW13" s="412"/>
      <c r="AX13" s="412"/>
      <c r="AY13" s="414"/>
      <c r="AZ13" s="408"/>
      <c r="BA13" s="410"/>
      <c r="BB13" s="410"/>
      <c r="BC13" s="410"/>
      <c r="BD13" s="419"/>
      <c r="BE13" s="419"/>
      <c r="BF13" s="419"/>
      <c r="BG13" s="420"/>
    </row>
    <row r="14" spans="1:59" ht="25.5" customHeight="1">
      <c r="A14" s="11"/>
      <c r="C14" s="315" t="s">
        <v>391</v>
      </c>
      <c r="D14" s="316"/>
      <c r="E14" s="316"/>
      <c r="F14" s="523" t="str">
        <f>IF(C12="ここに","",VLOOKUP(C12,'登録ナンバー'!$A$1:$D$619,4,0))</f>
        <v>グリフィンズ</v>
      </c>
      <c r="G14" s="523"/>
      <c r="H14" s="523"/>
      <c r="I14" s="523"/>
      <c r="J14" s="523"/>
      <c r="K14" s="526"/>
      <c r="L14" s="520" t="s">
        <v>391</v>
      </c>
      <c r="M14" s="520"/>
      <c r="N14" s="520"/>
      <c r="O14" s="523" t="str">
        <f>IF(L12="ここに","",VLOOKUP(L12,'登録ナンバー'!$A$1:$D$619,4,0))</f>
        <v>グリフィンズ</v>
      </c>
      <c r="P14" s="523"/>
      <c r="Q14" s="523"/>
      <c r="R14" s="523"/>
      <c r="S14" s="523"/>
      <c r="T14" s="486"/>
      <c r="U14" s="487"/>
      <c r="V14" s="487"/>
      <c r="W14" s="487"/>
      <c r="X14" s="487"/>
      <c r="Y14" s="487"/>
      <c r="Z14" s="487"/>
      <c r="AA14" s="488"/>
      <c r="AB14" s="493"/>
      <c r="AC14" s="412"/>
      <c r="AD14" s="412"/>
      <c r="AE14" s="412"/>
      <c r="AF14" s="412"/>
      <c r="AG14" s="412"/>
      <c r="AH14" s="412"/>
      <c r="AI14" s="416"/>
      <c r="AJ14" s="493"/>
      <c r="AK14" s="412"/>
      <c r="AL14" s="412"/>
      <c r="AM14" s="412"/>
      <c r="AN14" s="412"/>
      <c r="AO14" s="412"/>
      <c r="AP14" s="412"/>
      <c r="AQ14" s="416"/>
      <c r="AR14" s="493"/>
      <c r="AS14" s="412"/>
      <c r="AT14" s="412"/>
      <c r="AU14" s="412"/>
      <c r="AV14" s="412"/>
      <c r="AW14" s="412"/>
      <c r="AX14" s="412"/>
      <c r="AY14" s="414"/>
      <c r="AZ14" s="423">
        <f>IF(OR(COUNTIF(BA12:BC25,2)=3,COUNTIF(BA12:BC25,1)=3),(AB15+AJ15+AR15)/(AB15+AJ15+AF12+AN12+AW12+AR15),"")</f>
      </c>
      <c r="BA14" s="425"/>
      <c r="BB14" s="425"/>
      <c r="BC14" s="425"/>
      <c r="BD14" s="427">
        <f>IF(AZ14&lt;&gt;"",RANK(AZ14,AZ14:AZ27),RANK(BA12,BA12:BC25))</f>
        <v>1</v>
      </c>
      <c r="BE14" s="427"/>
      <c r="BF14" s="427"/>
      <c r="BG14" s="428"/>
    </row>
    <row r="15" spans="1:59" ht="3.75" customHeight="1" hidden="1">
      <c r="A15" s="11"/>
      <c r="C15" s="317"/>
      <c r="D15" s="318"/>
      <c r="E15" s="318"/>
      <c r="F15" s="526"/>
      <c r="G15" s="526"/>
      <c r="H15" s="526"/>
      <c r="I15" s="526"/>
      <c r="J15" s="540"/>
      <c r="K15" s="526"/>
      <c r="L15" s="571"/>
      <c r="M15" s="571"/>
      <c r="N15" s="571"/>
      <c r="O15" s="526"/>
      <c r="P15" s="526"/>
      <c r="Q15" s="526"/>
      <c r="R15" s="572"/>
      <c r="S15" s="573"/>
      <c r="T15" s="489"/>
      <c r="U15" s="490"/>
      <c r="V15" s="490"/>
      <c r="W15" s="490"/>
      <c r="X15" s="490"/>
      <c r="Y15" s="490"/>
      <c r="Z15" s="490"/>
      <c r="AA15" s="491"/>
      <c r="AB15" s="213" t="str">
        <f>IF(AB12="⑦","7",IF(AB12="⑥","6",AB12))</f>
        <v>6</v>
      </c>
      <c r="AC15" s="207"/>
      <c r="AD15" s="207"/>
      <c r="AE15" s="207"/>
      <c r="AF15" s="207"/>
      <c r="AG15" s="207"/>
      <c r="AH15" s="207"/>
      <c r="AI15" s="215"/>
      <c r="AJ15" s="213" t="str">
        <f>IF(AJ12="⑦","7",IF(AJ12="⑥","6",AJ12))</f>
        <v>6</v>
      </c>
      <c r="AK15" s="207"/>
      <c r="AL15" s="207"/>
      <c r="AM15" s="207"/>
      <c r="AN15" s="207"/>
      <c r="AO15" s="207"/>
      <c r="AP15" s="207"/>
      <c r="AQ15" s="215"/>
      <c r="AR15" s="207" t="str">
        <f>IF(AR12="⑦","7",IF(AR12="⑥","6",AR12))</f>
        <v>6</v>
      </c>
      <c r="AS15" s="207"/>
      <c r="AT15" s="207"/>
      <c r="AU15" s="207"/>
      <c r="AV15" s="207"/>
      <c r="AW15" s="207"/>
      <c r="AX15" s="207"/>
      <c r="AY15" s="215"/>
      <c r="AZ15" s="424"/>
      <c r="BA15" s="426"/>
      <c r="BB15" s="426"/>
      <c r="BC15" s="426"/>
      <c r="BD15" s="429"/>
      <c r="BE15" s="429"/>
      <c r="BF15" s="429"/>
      <c r="BG15" s="430"/>
    </row>
    <row r="16" spans="1:59" ht="12" customHeight="1">
      <c r="A16" s="11"/>
      <c r="B16" s="259">
        <f>BD18</f>
        <v>4</v>
      </c>
      <c r="C16" s="260" t="s">
        <v>1374</v>
      </c>
      <c r="D16" s="297"/>
      <c r="E16" s="297"/>
      <c r="F16" s="297" t="str">
        <f>IF(C16="ここに","",VLOOKUP(C16,'登録ナンバー'!$A$1:$C$619,2,0))</f>
        <v>浜田</v>
      </c>
      <c r="G16" s="297"/>
      <c r="H16" s="297"/>
      <c r="I16" s="297"/>
      <c r="J16" s="297"/>
      <c r="K16" s="594" t="s">
        <v>389</v>
      </c>
      <c r="L16" s="297" t="s">
        <v>1222</v>
      </c>
      <c r="M16" s="297"/>
      <c r="N16" s="297"/>
      <c r="O16" s="297" t="str">
        <f>IF(L16="ここに","",VLOOKUP(L16,'登録ナンバー'!$A$1:$C$619,2,0))</f>
        <v>山崎</v>
      </c>
      <c r="P16" s="297"/>
      <c r="Q16" s="297"/>
      <c r="R16" s="297"/>
      <c r="S16" s="297"/>
      <c r="T16" s="292">
        <f>IF(AB12="","",IF(AND(AG12=6,AB12&lt;&gt;"⑦"),"⑥",IF(AG12=7,"⑦",AG12)))</f>
        <v>1</v>
      </c>
      <c r="U16" s="329"/>
      <c r="V16" s="329"/>
      <c r="W16" s="329"/>
      <c r="X16" s="329" t="s">
        <v>390</v>
      </c>
      <c r="Y16" s="329">
        <f>IF(AB12="","",IF(AB12="⑥",6,IF(AB12="⑦",7,AB12)))</f>
        <v>6</v>
      </c>
      <c r="Z16" s="329"/>
      <c r="AA16" s="255"/>
      <c r="AB16" s="347"/>
      <c r="AC16" s="348"/>
      <c r="AD16" s="348"/>
      <c r="AE16" s="348"/>
      <c r="AF16" s="348"/>
      <c r="AG16" s="348"/>
      <c r="AH16" s="348"/>
      <c r="AI16" s="349"/>
      <c r="AJ16" s="276">
        <v>0</v>
      </c>
      <c r="AK16" s="277"/>
      <c r="AL16" s="277"/>
      <c r="AM16" s="277"/>
      <c r="AN16" s="277" t="s">
        <v>390</v>
      </c>
      <c r="AO16" s="277">
        <v>6</v>
      </c>
      <c r="AP16" s="277"/>
      <c r="AQ16" s="373"/>
      <c r="AR16" s="276">
        <v>3</v>
      </c>
      <c r="AS16" s="277"/>
      <c r="AT16" s="277"/>
      <c r="AU16" s="277"/>
      <c r="AV16" s="277" t="s">
        <v>390</v>
      </c>
      <c r="AW16" s="277">
        <v>6</v>
      </c>
      <c r="AX16" s="277"/>
      <c r="AY16" s="377"/>
      <c r="AZ16" s="273">
        <f>IF(COUNTIF(BA12:BC27,1)=2,"直接対決","")</f>
      </c>
      <c r="BA16" s="295">
        <f>COUNTIF(T16:AY17,"⑥")+COUNTIF(T16:AY17,"⑦")</f>
        <v>0</v>
      </c>
      <c r="BB16" s="295"/>
      <c r="BC16" s="295"/>
      <c r="BD16" s="311">
        <f>IF(AB12="","",3-BA16)</f>
        <v>3</v>
      </c>
      <c r="BE16" s="311"/>
      <c r="BF16" s="311"/>
      <c r="BG16" s="312"/>
    </row>
    <row r="17" spans="1:59" ht="12" customHeight="1">
      <c r="A17" s="11"/>
      <c r="B17" s="259"/>
      <c r="C17" s="315"/>
      <c r="D17" s="316"/>
      <c r="E17" s="316"/>
      <c r="F17" s="316"/>
      <c r="G17" s="316"/>
      <c r="H17" s="316"/>
      <c r="I17" s="316"/>
      <c r="J17" s="316"/>
      <c r="K17" s="316"/>
      <c r="L17" s="316"/>
      <c r="M17" s="316"/>
      <c r="N17" s="316"/>
      <c r="O17" s="316"/>
      <c r="P17" s="316"/>
      <c r="Q17" s="316"/>
      <c r="R17" s="316"/>
      <c r="S17" s="316"/>
      <c r="T17" s="293"/>
      <c r="U17" s="290"/>
      <c r="V17" s="290"/>
      <c r="W17" s="290"/>
      <c r="X17" s="290"/>
      <c r="Y17" s="290"/>
      <c r="Z17" s="290"/>
      <c r="AA17" s="261"/>
      <c r="AB17" s="350"/>
      <c r="AC17" s="351"/>
      <c r="AD17" s="351"/>
      <c r="AE17" s="351"/>
      <c r="AF17" s="351"/>
      <c r="AG17" s="351"/>
      <c r="AH17" s="351"/>
      <c r="AI17" s="352"/>
      <c r="AJ17" s="278"/>
      <c r="AK17" s="279"/>
      <c r="AL17" s="279"/>
      <c r="AM17" s="279"/>
      <c r="AN17" s="279"/>
      <c r="AO17" s="279"/>
      <c r="AP17" s="279"/>
      <c r="AQ17" s="374"/>
      <c r="AR17" s="278"/>
      <c r="AS17" s="279"/>
      <c r="AT17" s="279"/>
      <c r="AU17" s="279"/>
      <c r="AV17" s="279"/>
      <c r="AW17" s="279"/>
      <c r="AX17" s="279"/>
      <c r="AY17" s="378"/>
      <c r="AZ17" s="270"/>
      <c r="BA17" s="296"/>
      <c r="BB17" s="296"/>
      <c r="BC17" s="296"/>
      <c r="BD17" s="313"/>
      <c r="BE17" s="313"/>
      <c r="BF17" s="313"/>
      <c r="BG17" s="314"/>
    </row>
    <row r="18" spans="1:59" ht="21" customHeight="1">
      <c r="A18" s="11"/>
      <c r="B18" s="11"/>
      <c r="C18" s="315" t="s">
        <v>391</v>
      </c>
      <c r="D18" s="316"/>
      <c r="E18" s="316"/>
      <c r="F18" s="316" t="str">
        <f>IF(C16="ここに","",VLOOKUP(C16,'登録ナンバー'!$A$1:$D$619,4,0))</f>
        <v>グリフィンズ</v>
      </c>
      <c r="G18" s="316"/>
      <c r="H18" s="316"/>
      <c r="I18" s="316"/>
      <c r="J18" s="316"/>
      <c r="K18" s="234"/>
      <c r="L18" s="319" t="s">
        <v>391</v>
      </c>
      <c r="M18" s="319"/>
      <c r="N18" s="319"/>
      <c r="O18" s="316" t="str">
        <f>IF(L16="ここに","",VLOOKUP(L16,'登録ナンバー'!$A$1:$D$619,4,0))</f>
        <v>グリフィンズ</v>
      </c>
      <c r="P18" s="316"/>
      <c r="Q18" s="316"/>
      <c r="R18" s="316"/>
      <c r="S18" s="316"/>
      <c r="T18" s="293"/>
      <c r="U18" s="290"/>
      <c r="V18" s="290"/>
      <c r="W18" s="290"/>
      <c r="X18" s="290"/>
      <c r="Y18" s="290"/>
      <c r="Z18" s="290"/>
      <c r="AA18" s="261"/>
      <c r="AB18" s="350"/>
      <c r="AC18" s="351"/>
      <c r="AD18" s="351"/>
      <c r="AE18" s="351"/>
      <c r="AF18" s="351"/>
      <c r="AG18" s="351"/>
      <c r="AH18" s="351"/>
      <c r="AI18" s="352"/>
      <c r="AJ18" s="278"/>
      <c r="AK18" s="279"/>
      <c r="AL18" s="279"/>
      <c r="AM18" s="279"/>
      <c r="AN18" s="279"/>
      <c r="AO18" s="272"/>
      <c r="AP18" s="272"/>
      <c r="AQ18" s="379"/>
      <c r="AR18" s="278"/>
      <c r="AS18" s="279"/>
      <c r="AT18" s="279"/>
      <c r="AU18" s="279"/>
      <c r="AV18" s="279"/>
      <c r="AW18" s="279"/>
      <c r="AX18" s="279"/>
      <c r="AY18" s="378"/>
      <c r="AZ18" s="321">
        <f>IF(OR(COUNTIF(BA12:BC25,2)=3,COUNTIF(BA12:BC25,1)=3),(T19+AJ19+AR19)/(T19+AJ19+X16+AN16+AW16+AR19),"")</f>
      </c>
      <c r="BA18" s="290"/>
      <c r="BB18" s="290"/>
      <c r="BC18" s="290"/>
      <c r="BD18" s="325">
        <f>IF(AZ18&lt;&gt;"",RANK(AZ18,AZ14:AZ27),RANK(BA16,BA12:BC25))</f>
        <v>4</v>
      </c>
      <c r="BE18" s="325"/>
      <c r="BF18" s="325"/>
      <c r="BG18" s="326"/>
    </row>
    <row r="19" spans="1:59" ht="5.25" customHeight="1" hidden="1">
      <c r="A19" s="11"/>
      <c r="B19" s="11"/>
      <c r="C19" s="317"/>
      <c r="D19" s="318"/>
      <c r="E19" s="318"/>
      <c r="F19" s="234"/>
      <c r="G19" s="234"/>
      <c r="H19" s="234"/>
      <c r="I19" s="234"/>
      <c r="J19" s="232"/>
      <c r="K19" s="234"/>
      <c r="L19" s="318"/>
      <c r="M19" s="318"/>
      <c r="N19" s="318"/>
      <c r="O19" s="234"/>
      <c r="P19" s="234"/>
      <c r="Q19" s="234"/>
      <c r="R19" s="236"/>
      <c r="S19" s="244"/>
      <c r="T19" s="196">
        <f>IF(T16="⑦","7",IF(T16="⑥","6",T16))</f>
        <v>1</v>
      </c>
      <c r="U19" s="182"/>
      <c r="V19" s="182"/>
      <c r="W19" s="182"/>
      <c r="X19" s="182"/>
      <c r="Y19" s="182"/>
      <c r="Z19" s="182"/>
      <c r="AA19" s="183"/>
      <c r="AB19" s="353"/>
      <c r="AC19" s="354"/>
      <c r="AD19" s="354"/>
      <c r="AE19" s="354"/>
      <c r="AF19" s="354"/>
      <c r="AG19" s="354"/>
      <c r="AH19" s="354"/>
      <c r="AI19" s="355"/>
      <c r="AJ19" s="196">
        <f>IF(AJ16="⑦","7",IF(AJ16="⑥","6",AJ16))</f>
        <v>0</v>
      </c>
      <c r="AK19" s="184"/>
      <c r="AL19" s="184"/>
      <c r="AM19" s="184"/>
      <c r="AN19" s="184"/>
      <c r="AO19" s="184"/>
      <c r="AP19" s="184"/>
      <c r="AQ19" s="197"/>
      <c r="AR19" s="184">
        <f>IF(AR16="⑦","7",IF(AR16="⑥","6",AR16))</f>
        <v>3</v>
      </c>
      <c r="AS19" s="184"/>
      <c r="AT19" s="184"/>
      <c r="AU19" s="184"/>
      <c r="AV19" s="184"/>
      <c r="AW19" s="184"/>
      <c r="AX19" s="184"/>
      <c r="AY19" s="198"/>
      <c r="AZ19" s="322"/>
      <c r="BA19" s="271"/>
      <c r="BB19" s="271"/>
      <c r="BC19" s="271"/>
      <c r="BD19" s="327"/>
      <c r="BE19" s="327"/>
      <c r="BF19" s="327"/>
      <c r="BG19" s="328"/>
    </row>
    <row r="20" spans="1:59" ht="12" customHeight="1">
      <c r="A20" s="11"/>
      <c r="B20" s="259">
        <f>BD22</f>
        <v>2</v>
      </c>
      <c r="C20" s="260" t="s">
        <v>1375</v>
      </c>
      <c r="D20" s="297"/>
      <c r="E20" s="297"/>
      <c r="F20" s="478" t="s">
        <v>1080</v>
      </c>
      <c r="G20" s="478"/>
      <c r="H20" s="478"/>
      <c r="I20" s="478"/>
      <c r="J20" s="478"/>
      <c r="K20" s="595" t="s">
        <v>389</v>
      </c>
      <c r="L20" s="547" t="s">
        <v>1399</v>
      </c>
      <c r="M20" s="547"/>
      <c r="N20" s="547"/>
      <c r="O20" s="478" t="s">
        <v>1224</v>
      </c>
      <c r="P20" s="478"/>
      <c r="Q20" s="478"/>
      <c r="R20" s="478"/>
      <c r="S20" s="479"/>
      <c r="T20" s="480">
        <f>IF(AO12="","",IF(AND(AO12=6,AJ12&lt;&gt;"⑦"),"⑥",IF(AO12=7,"⑦",AO12)))</f>
        <v>1</v>
      </c>
      <c r="U20" s="478"/>
      <c r="V20" s="478"/>
      <c r="W20" s="478"/>
      <c r="X20" s="478" t="s">
        <v>390</v>
      </c>
      <c r="Y20" s="478">
        <f>IF(AO12="","",IF(AJ12="⑥",6,IF(AJ12="⑦",7,AJ12)))</f>
        <v>6</v>
      </c>
      <c r="Z20" s="478"/>
      <c r="AA20" s="479"/>
      <c r="AB20" s="480" t="str">
        <f>IF(AO16="","",IF(AND(AO16=6,AJ16&lt;&gt;"⑦"),"⑥",IF(AO16=7,"⑦",AO16)))</f>
        <v>⑥</v>
      </c>
      <c r="AC20" s="478"/>
      <c r="AD20" s="478"/>
      <c r="AE20" s="478"/>
      <c r="AF20" s="478" t="s">
        <v>390</v>
      </c>
      <c r="AG20" s="478">
        <f>IF(AO16="","",IF(AJ16="⑥",6,IF(AJ16="⑦",7,AJ16)))</f>
        <v>0</v>
      </c>
      <c r="AH20" s="478"/>
      <c r="AI20" s="479"/>
      <c r="AJ20" s="469"/>
      <c r="AK20" s="470"/>
      <c r="AL20" s="470"/>
      <c r="AM20" s="470"/>
      <c r="AN20" s="470"/>
      <c r="AO20" s="470"/>
      <c r="AP20" s="470"/>
      <c r="AQ20" s="471"/>
      <c r="AR20" s="552" t="s">
        <v>1400</v>
      </c>
      <c r="AS20" s="459"/>
      <c r="AT20" s="459"/>
      <c r="AU20" s="459"/>
      <c r="AV20" s="459" t="s">
        <v>390</v>
      </c>
      <c r="AW20" s="459">
        <v>1</v>
      </c>
      <c r="AX20" s="459"/>
      <c r="AY20" s="463"/>
      <c r="AZ20" s="465">
        <f>IF(COUNTIF(BA12:BC27,1)=2,"直接対決","")</f>
      </c>
      <c r="BA20" s="467">
        <f>COUNTIF(T20:AY21,"⑥")+COUNTIF(T20:AY21,"⑦")</f>
        <v>2</v>
      </c>
      <c r="BB20" s="467"/>
      <c r="BC20" s="467"/>
      <c r="BD20" s="443">
        <f>IF(AB12="","",3-BA20)</f>
        <v>1</v>
      </c>
      <c r="BE20" s="443"/>
      <c r="BF20" s="443"/>
      <c r="BG20" s="444"/>
    </row>
    <row r="21" spans="1:59" ht="12" customHeight="1">
      <c r="A21" s="11"/>
      <c r="B21" s="259"/>
      <c r="C21" s="315"/>
      <c r="D21" s="316"/>
      <c r="E21" s="316"/>
      <c r="F21" s="447"/>
      <c r="G21" s="447"/>
      <c r="H21" s="447"/>
      <c r="I21" s="447"/>
      <c r="J21" s="447"/>
      <c r="K21" s="555"/>
      <c r="L21" s="555"/>
      <c r="M21" s="555"/>
      <c r="N21" s="555"/>
      <c r="O21" s="447"/>
      <c r="P21" s="447"/>
      <c r="Q21" s="447"/>
      <c r="R21" s="447"/>
      <c r="S21" s="449"/>
      <c r="T21" s="481"/>
      <c r="U21" s="447"/>
      <c r="V21" s="447"/>
      <c r="W21" s="447"/>
      <c r="X21" s="447"/>
      <c r="Y21" s="447"/>
      <c r="Z21" s="447"/>
      <c r="AA21" s="449"/>
      <c r="AB21" s="481"/>
      <c r="AC21" s="447"/>
      <c r="AD21" s="447"/>
      <c r="AE21" s="447"/>
      <c r="AF21" s="447"/>
      <c r="AG21" s="447"/>
      <c r="AH21" s="447"/>
      <c r="AI21" s="449"/>
      <c r="AJ21" s="472"/>
      <c r="AK21" s="473"/>
      <c r="AL21" s="473"/>
      <c r="AM21" s="473"/>
      <c r="AN21" s="473"/>
      <c r="AO21" s="473"/>
      <c r="AP21" s="473"/>
      <c r="AQ21" s="474"/>
      <c r="AR21" s="558"/>
      <c r="AS21" s="461"/>
      <c r="AT21" s="461"/>
      <c r="AU21" s="461"/>
      <c r="AV21" s="461"/>
      <c r="AW21" s="461"/>
      <c r="AX21" s="461"/>
      <c r="AY21" s="464"/>
      <c r="AZ21" s="466"/>
      <c r="BA21" s="468"/>
      <c r="BB21" s="468"/>
      <c r="BC21" s="468"/>
      <c r="BD21" s="445"/>
      <c r="BE21" s="445"/>
      <c r="BF21" s="445"/>
      <c r="BG21" s="446"/>
    </row>
    <row r="22" spans="1:59" ht="25.5" customHeight="1">
      <c r="A22" s="11"/>
      <c r="B22" s="11"/>
      <c r="C22" s="315" t="s">
        <v>391</v>
      </c>
      <c r="D22" s="316"/>
      <c r="E22" s="316"/>
      <c r="F22" s="447" t="s">
        <v>1401</v>
      </c>
      <c r="G22" s="447"/>
      <c r="H22" s="447"/>
      <c r="I22" s="447"/>
      <c r="J22" s="447"/>
      <c r="K22" s="561"/>
      <c r="L22" s="548" t="s">
        <v>391</v>
      </c>
      <c r="M22" s="548"/>
      <c r="N22" s="548"/>
      <c r="O22" s="447" t="s">
        <v>994</v>
      </c>
      <c r="P22" s="447"/>
      <c r="Q22" s="447"/>
      <c r="R22" s="447"/>
      <c r="S22" s="449"/>
      <c r="T22" s="481"/>
      <c r="U22" s="447"/>
      <c r="V22" s="447"/>
      <c r="W22" s="447"/>
      <c r="X22" s="447"/>
      <c r="Y22" s="447"/>
      <c r="Z22" s="447"/>
      <c r="AA22" s="449"/>
      <c r="AB22" s="481"/>
      <c r="AC22" s="447"/>
      <c r="AD22" s="447"/>
      <c r="AE22" s="447"/>
      <c r="AF22" s="447"/>
      <c r="AG22" s="447"/>
      <c r="AH22" s="447"/>
      <c r="AI22" s="449"/>
      <c r="AJ22" s="472"/>
      <c r="AK22" s="473"/>
      <c r="AL22" s="473"/>
      <c r="AM22" s="473"/>
      <c r="AN22" s="473"/>
      <c r="AO22" s="473"/>
      <c r="AP22" s="473"/>
      <c r="AQ22" s="474"/>
      <c r="AR22" s="558"/>
      <c r="AS22" s="461"/>
      <c r="AT22" s="461"/>
      <c r="AU22" s="461"/>
      <c r="AV22" s="562"/>
      <c r="AW22" s="461"/>
      <c r="AX22" s="461"/>
      <c r="AY22" s="464"/>
      <c r="AZ22" s="451">
        <f>IF(OR(COUNTIF(BA12:BC25,2)=3,COUNTIF(BA12:BC25,1)=3),(AB23+AR23+T23)/(T23+AF20+X20+AW20+AR23+AB23),"")</f>
      </c>
      <c r="BA22" s="453"/>
      <c r="BB22" s="453"/>
      <c r="BC22" s="453"/>
      <c r="BD22" s="455">
        <f>IF(AZ22&lt;&gt;"",RANK(AZ22,AZ14:AZ27),RANK(BA20,BA12:BC25))</f>
        <v>2</v>
      </c>
      <c r="BE22" s="455"/>
      <c r="BF22" s="455"/>
      <c r="BG22" s="456"/>
    </row>
    <row r="23" spans="1:59" ht="6.75" customHeight="1" hidden="1">
      <c r="A23" s="11"/>
      <c r="B23" s="11"/>
      <c r="C23" s="317"/>
      <c r="D23" s="318"/>
      <c r="E23" s="318"/>
      <c r="F23" s="561"/>
      <c r="G23" s="561"/>
      <c r="H23" s="561"/>
      <c r="I23" s="561"/>
      <c r="J23" s="561"/>
      <c r="K23" s="561"/>
      <c r="L23" s="574"/>
      <c r="M23" s="574"/>
      <c r="N23" s="574"/>
      <c r="O23" s="561"/>
      <c r="P23" s="561"/>
      <c r="Q23" s="561"/>
      <c r="R23" s="575"/>
      <c r="S23" s="576"/>
      <c r="T23" s="577">
        <f>IF(T20="⑦","7",IF(T20="⑥","6",T20))</f>
        <v>1</v>
      </c>
      <c r="U23" s="217"/>
      <c r="V23" s="217"/>
      <c r="W23" s="217"/>
      <c r="X23" s="217"/>
      <c r="Y23" s="217"/>
      <c r="Z23" s="217"/>
      <c r="AA23" s="218"/>
      <c r="AB23" s="577" t="str">
        <f>IF(AB20="⑦","7",IF(AB20="⑥","6",AB20))</f>
        <v>6</v>
      </c>
      <c r="AC23" s="217"/>
      <c r="AD23" s="217"/>
      <c r="AE23" s="217"/>
      <c r="AF23" s="217"/>
      <c r="AG23" s="217"/>
      <c r="AH23" s="217"/>
      <c r="AI23" s="217"/>
      <c r="AJ23" s="475"/>
      <c r="AK23" s="476"/>
      <c r="AL23" s="476"/>
      <c r="AM23" s="476"/>
      <c r="AN23" s="476"/>
      <c r="AO23" s="476"/>
      <c r="AP23" s="476"/>
      <c r="AQ23" s="477"/>
      <c r="AR23" s="225" t="str">
        <f>IF(AR20="⑦","7",IF(AR20="⑥","6",AR20))</f>
        <v>6</v>
      </c>
      <c r="AS23" s="225"/>
      <c r="AT23" s="225"/>
      <c r="AU23" s="225"/>
      <c r="AV23" s="225"/>
      <c r="AW23" s="225"/>
      <c r="AX23" s="225"/>
      <c r="AY23" s="578"/>
      <c r="AZ23" s="452"/>
      <c r="BA23" s="454"/>
      <c r="BB23" s="454"/>
      <c r="BC23" s="454"/>
      <c r="BD23" s="457"/>
      <c r="BE23" s="457"/>
      <c r="BF23" s="457"/>
      <c r="BG23" s="458"/>
    </row>
    <row r="24" spans="1:59" ht="12" customHeight="1">
      <c r="A24" s="11"/>
      <c r="B24" s="259">
        <f>BD26</f>
        <v>3</v>
      </c>
      <c r="C24" s="260" t="s">
        <v>1360</v>
      </c>
      <c r="D24" s="297"/>
      <c r="E24" s="297"/>
      <c r="F24" s="297" t="str">
        <f>IF(C24="ここに","",VLOOKUP(C24,'登録ナンバー'!$A$1:$C$619,2,0))</f>
        <v>坪田</v>
      </c>
      <c r="G24" s="297"/>
      <c r="H24" s="297"/>
      <c r="I24" s="297"/>
      <c r="J24" s="297"/>
      <c r="K24" s="594" t="s">
        <v>389</v>
      </c>
      <c r="L24" s="297" t="s">
        <v>1361</v>
      </c>
      <c r="M24" s="297"/>
      <c r="N24" s="297"/>
      <c r="O24" s="297" t="str">
        <f>IF(L24="ここに","",VLOOKUP(L24,'登録ナンバー'!$A$1:$C$619,2,0))</f>
        <v>浦崎</v>
      </c>
      <c r="P24" s="297"/>
      <c r="Q24" s="297"/>
      <c r="R24" s="297"/>
      <c r="S24" s="297"/>
      <c r="T24" s="292">
        <f>IF(AW12="","",IF(AND(AW12=6,AR12&lt;&gt;"⑦"),"⑥",IF(AW12=7,"⑦",AW12)))</f>
        <v>2</v>
      </c>
      <c r="U24" s="329"/>
      <c r="V24" s="329"/>
      <c r="W24" s="329"/>
      <c r="X24" s="329" t="s">
        <v>390</v>
      </c>
      <c r="Y24" s="329">
        <f>IF(AW12="","",IF(AR12="⑥",6,IF(AR12="⑦",7,AR12)))</f>
        <v>6</v>
      </c>
      <c r="Z24" s="329"/>
      <c r="AA24" s="255"/>
      <c r="AB24" s="292" t="str">
        <f>IF(AW16="","",IF(AND(AW16=6,AR16&lt;&gt;"⑦"),"⑥",IF(AW16=7,"⑦",AW16)))</f>
        <v>⑥</v>
      </c>
      <c r="AC24" s="329"/>
      <c r="AD24" s="329"/>
      <c r="AE24" s="329"/>
      <c r="AF24" s="329" t="s">
        <v>390</v>
      </c>
      <c r="AG24" s="329">
        <f>IF(AW16="","",IF(AR16="⑥",6,IF(AR16="⑦",7,AR16)))</f>
        <v>3</v>
      </c>
      <c r="AH24" s="329"/>
      <c r="AI24" s="255"/>
      <c r="AJ24" s="292">
        <f>IF(AW20="","",IF(AND(AW20=6,AR20&lt;&gt;"⑦"),"⑥",IF(AW20=7,"⑦",AW20)))</f>
        <v>1</v>
      </c>
      <c r="AK24" s="329"/>
      <c r="AL24" s="329"/>
      <c r="AM24" s="329"/>
      <c r="AN24" s="329" t="s">
        <v>390</v>
      </c>
      <c r="AO24" s="329">
        <f>IF(AW20="","",IF(AR20="⑥",6,IF(AR20="⑦",7,AR20)))</f>
        <v>6</v>
      </c>
      <c r="AP24" s="329"/>
      <c r="AQ24" s="255"/>
      <c r="AR24" s="338"/>
      <c r="AS24" s="339"/>
      <c r="AT24" s="339"/>
      <c r="AU24" s="339"/>
      <c r="AV24" s="339"/>
      <c r="AW24" s="339"/>
      <c r="AX24" s="339"/>
      <c r="AY24" s="365"/>
      <c r="AZ24" s="273">
        <f>IF(COUNTIF(BA12:BC25,1)=2,"直接対決","")</f>
      </c>
      <c r="BA24" s="295">
        <f>COUNTIF(T24:AQ25,"⑥")+COUNTIF(T24:AQ25,"⑦")</f>
        <v>1</v>
      </c>
      <c r="BB24" s="295"/>
      <c r="BC24" s="295"/>
      <c r="BD24" s="311">
        <f>IF(AB12="","",3-BA24)</f>
        <v>2</v>
      </c>
      <c r="BE24" s="311"/>
      <c r="BF24" s="311"/>
      <c r="BG24" s="312"/>
    </row>
    <row r="25" spans="1:59" ht="12" customHeight="1">
      <c r="A25" s="11"/>
      <c r="B25" s="268"/>
      <c r="C25" s="315"/>
      <c r="D25" s="316"/>
      <c r="E25" s="316"/>
      <c r="F25" s="316"/>
      <c r="G25" s="316"/>
      <c r="H25" s="316"/>
      <c r="I25" s="316"/>
      <c r="J25" s="316"/>
      <c r="K25" s="316"/>
      <c r="L25" s="316"/>
      <c r="M25" s="316"/>
      <c r="N25" s="316"/>
      <c r="O25" s="316"/>
      <c r="P25" s="316"/>
      <c r="Q25" s="316"/>
      <c r="R25" s="316"/>
      <c r="S25" s="316"/>
      <c r="T25" s="293"/>
      <c r="U25" s="290"/>
      <c r="V25" s="290"/>
      <c r="W25" s="290"/>
      <c r="X25" s="290"/>
      <c r="Y25" s="290"/>
      <c r="Z25" s="290"/>
      <c r="AA25" s="261"/>
      <c r="AB25" s="293"/>
      <c r="AC25" s="290"/>
      <c r="AD25" s="290"/>
      <c r="AE25" s="290"/>
      <c r="AF25" s="290"/>
      <c r="AG25" s="290"/>
      <c r="AH25" s="290"/>
      <c r="AI25" s="261"/>
      <c r="AJ25" s="293"/>
      <c r="AK25" s="290"/>
      <c r="AL25" s="290"/>
      <c r="AM25" s="290"/>
      <c r="AN25" s="290"/>
      <c r="AO25" s="290"/>
      <c r="AP25" s="290"/>
      <c r="AQ25" s="261"/>
      <c r="AR25" s="341"/>
      <c r="AS25" s="342"/>
      <c r="AT25" s="342"/>
      <c r="AU25" s="342"/>
      <c r="AV25" s="342"/>
      <c r="AW25" s="342"/>
      <c r="AX25" s="342"/>
      <c r="AY25" s="366"/>
      <c r="AZ25" s="270"/>
      <c r="BA25" s="296"/>
      <c r="BB25" s="296"/>
      <c r="BC25" s="296"/>
      <c r="BD25" s="313"/>
      <c r="BE25" s="313"/>
      <c r="BF25" s="313"/>
      <c r="BG25" s="314"/>
    </row>
    <row r="26" spans="1:59" ht="24" customHeight="1" thickBot="1">
      <c r="A26" s="11"/>
      <c r="B26" s="11"/>
      <c r="C26" s="315" t="s">
        <v>391</v>
      </c>
      <c r="D26" s="316"/>
      <c r="E26" s="316"/>
      <c r="F26" s="316" t="str">
        <f>IF(C24="ここに","",VLOOKUP(C24,'登録ナンバー'!$A$1:$D$619,4,0))</f>
        <v>グリフィンズ</v>
      </c>
      <c r="G26" s="316"/>
      <c r="H26" s="316"/>
      <c r="I26" s="316"/>
      <c r="J26" s="316"/>
      <c r="K26" s="234"/>
      <c r="L26" s="319" t="s">
        <v>391</v>
      </c>
      <c r="M26" s="319"/>
      <c r="N26" s="319"/>
      <c r="O26" s="316" t="str">
        <f>IF(L24="ここに","",VLOOKUP(L24,'登録ナンバー'!$A$1:$D$619,4,0))</f>
        <v>グリフィンズ</v>
      </c>
      <c r="P26" s="316"/>
      <c r="Q26" s="316"/>
      <c r="R26" s="316"/>
      <c r="S26" s="316"/>
      <c r="T26" s="293"/>
      <c r="U26" s="290"/>
      <c r="V26" s="290"/>
      <c r="W26" s="290"/>
      <c r="X26" s="290"/>
      <c r="Y26" s="290"/>
      <c r="Z26" s="290"/>
      <c r="AA26" s="261"/>
      <c r="AB26" s="293"/>
      <c r="AC26" s="290"/>
      <c r="AD26" s="290"/>
      <c r="AE26" s="290"/>
      <c r="AF26" s="291"/>
      <c r="AG26" s="290"/>
      <c r="AH26" s="290"/>
      <c r="AI26" s="261"/>
      <c r="AJ26" s="294"/>
      <c r="AK26" s="291"/>
      <c r="AL26" s="291"/>
      <c r="AM26" s="291"/>
      <c r="AN26" s="291"/>
      <c r="AO26" s="291"/>
      <c r="AP26" s="291"/>
      <c r="AQ26" s="375"/>
      <c r="AR26" s="341"/>
      <c r="AS26" s="342"/>
      <c r="AT26" s="342"/>
      <c r="AU26" s="342"/>
      <c r="AV26" s="342"/>
      <c r="AW26" s="342"/>
      <c r="AX26" s="342"/>
      <c r="AY26" s="366"/>
      <c r="AZ26" s="321">
        <f>IF(OR(COUNTIF(BA12:BC25,2)=3,COUNTIF(BA12:BC25,1)=3),(AB27+AJ27+T27)/(AB27+AJ27+AF24+AN24+X24+T27),"")</f>
      </c>
      <c r="BA26" s="323"/>
      <c r="BB26" s="323"/>
      <c r="BC26" s="323"/>
      <c r="BD26" s="325">
        <f>IF(AZ26&lt;&gt;"",RANK(AZ26,AZ14:AZ27),RANK(BA24,BA12:BC25))</f>
        <v>3</v>
      </c>
      <c r="BE26" s="325"/>
      <c r="BF26" s="325"/>
      <c r="BG26" s="326"/>
    </row>
    <row r="27" spans="2:59" ht="6.75" customHeight="1" hidden="1">
      <c r="B27" s="11"/>
      <c r="C27" s="317"/>
      <c r="D27" s="318"/>
      <c r="E27" s="318"/>
      <c r="F27" s="234"/>
      <c r="G27" s="234"/>
      <c r="H27" s="234"/>
      <c r="I27" s="234"/>
      <c r="J27" s="234"/>
      <c r="K27" s="234"/>
      <c r="L27" s="318"/>
      <c r="M27" s="318"/>
      <c r="N27" s="318"/>
      <c r="O27" s="234"/>
      <c r="P27" s="234"/>
      <c r="Q27" s="234"/>
      <c r="R27" s="236"/>
      <c r="S27" s="245"/>
      <c r="T27" s="196">
        <f>IF(T24="⑦","7",IF(T24="⑥","6",T24))</f>
        <v>2</v>
      </c>
      <c r="U27" s="1"/>
      <c r="V27" s="1"/>
      <c r="W27" s="1"/>
      <c r="X27" s="1"/>
      <c r="Y27" s="1"/>
      <c r="Z27" s="1"/>
      <c r="AA27" s="181"/>
      <c r="AB27" s="196" t="str">
        <f>IF(AB24="⑦","7",IF(AB24="⑥","6",AB24))</f>
        <v>6</v>
      </c>
      <c r="AC27" s="1"/>
      <c r="AD27" s="1"/>
      <c r="AE27" s="1"/>
      <c r="AF27" s="3"/>
      <c r="AG27" s="3"/>
      <c r="AH27" s="3"/>
      <c r="AI27" s="233"/>
      <c r="AJ27" s="246">
        <f>IF(AJ24="⑦","7",IF(AJ24="⑥","6",AJ24))</f>
        <v>1</v>
      </c>
      <c r="AK27" s="3"/>
      <c r="AL27" s="3"/>
      <c r="AM27" s="3"/>
      <c r="AN27" s="3"/>
      <c r="AO27" s="3"/>
      <c r="AP27" s="3"/>
      <c r="AQ27" s="233"/>
      <c r="AR27" s="341"/>
      <c r="AS27" s="342"/>
      <c r="AT27" s="342"/>
      <c r="AU27" s="342"/>
      <c r="AV27" s="342"/>
      <c r="AW27" s="342"/>
      <c r="AX27" s="342"/>
      <c r="AY27" s="366"/>
      <c r="AZ27" s="321"/>
      <c r="BA27" s="323"/>
      <c r="BB27" s="323"/>
      <c r="BC27" s="323"/>
      <c r="BD27" s="325"/>
      <c r="BE27" s="325"/>
      <c r="BF27" s="325"/>
      <c r="BG27" s="326"/>
    </row>
    <row r="28" spans="3:59" ht="3.75" customHeight="1">
      <c r="C28" s="3"/>
      <c r="D28" s="3"/>
      <c r="E28" s="3"/>
      <c r="F28" s="3"/>
      <c r="G28" s="3"/>
      <c r="H28" s="3"/>
      <c r="I28" s="237"/>
      <c r="J28" s="237"/>
      <c r="K28" s="247"/>
      <c r="L28" s="237"/>
      <c r="M28" s="237"/>
      <c r="N28" s="237"/>
      <c r="O28" s="237"/>
      <c r="P28" s="237"/>
      <c r="Q28" s="237"/>
      <c r="R28" s="237"/>
      <c r="S28" s="247"/>
      <c r="T28" s="237"/>
      <c r="U28" s="237"/>
      <c r="V28" s="237"/>
      <c r="W28" s="237"/>
      <c r="X28" s="3"/>
      <c r="Y28" s="3"/>
      <c r="Z28" s="3"/>
      <c r="AA28" s="3"/>
      <c r="AB28" s="3"/>
      <c r="AC28" s="3"/>
      <c r="AD28" s="3"/>
      <c r="AE28" s="3"/>
      <c r="AF28" s="3"/>
      <c r="AG28" s="3"/>
      <c r="AH28" s="3"/>
      <c r="AI28" s="3"/>
      <c r="AJ28" s="237"/>
      <c r="AK28" s="237"/>
      <c r="AL28" s="237"/>
      <c r="AM28" s="237"/>
      <c r="AN28" s="237"/>
      <c r="AO28" s="237"/>
      <c r="AP28" s="237"/>
      <c r="AQ28" s="238"/>
      <c r="AR28" s="238"/>
      <c r="AS28" s="238"/>
      <c r="AT28" s="238"/>
      <c r="AU28" s="248"/>
      <c r="AV28" s="248"/>
      <c r="AW28" s="248"/>
      <c r="AX28" s="248"/>
      <c r="AY28" s="3"/>
      <c r="AZ28" s="26"/>
      <c r="BA28" s="26"/>
      <c r="BB28" s="26"/>
      <c r="BC28" s="26"/>
      <c r="BD28" s="26"/>
      <c r="BE28" s="26"/>
      <c r="BF28" s="26"/>
      <c r="BG28" s="26"/>
    </row>
    <row r="29" spans="3:51" ht="12" customHeight="1" thickBot="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38"/>
    </row>
    <row r="30" spans="1:59" ht="12" customHeight="1">
      <c r="A30" s="11"/>
      <c r="C30" s="280" t="s">
        <v>1368</v>
      </c>
      <c r="D30" s="290"/>
      <c r="E30" s="290"/>
      <c r="F30" s="290"/>
      <c r="G30" s="290"/>
      <c r="H30" s="290"/>
      <c r="I30" s="290"/>
      <c r="J30" s="290"/>
      <c r="K30" s="290"/>
      <c r="L30" s="290"/>
      <c r="M30" s="290"/>
      <c r="N30" s="290"/>
      <c r="O30" s="290"/>
      <c r="P30" s="290"/>
      <c r="Q30" s="290"/>
      <c r="R30" s="290"/>
      <c r="S30" s="261"/>
      <c r="T30" s="336" t="str">
        <f>F34</f>
        <v>岡本</v>
      </c>
      <c r="U30" s="266"/>
      <c r="V30" s="266"/>
      <c r="W30" s="266"/>
      <c r="X30" s="266"/>
      <c r="Y30" s="266"/>
      <c r="Z30" s="266"/>
      <c r="AA30" s="337"/>
      <c r="AB30" s="293" t="str">
        <f>F38</f>
        <v>岡　</v>
      </c>
      <c r="AC30" s="290"/>
      <c r="AD30" s="290"/>
      <c r="AE30" s="290"/>
      <c r="AF30" s="290"/>
      <c r="AG30" s="290"/>
      <c r="AH30" s="290"/>
      <c r="AI30" s="290"/>
      <c r="AJ30" s="293" t="str">
        <f>F42</f>
        <v>永里</v>
      </c>
      <c r="AK30" s="290"/>
      <c r="AL30" s="290"/>
      <c r="AM30" s="290"/>
      <c r="AN30" s="290"/>
      <c r="AO30" s="290"/>
      <c r="AP30" s="290"/>
      <c r="AQ30" s="261"/>
      <c r="AR30" s="290" t="str">
        <f>F46</f>
        <v>片岡</v>
      </c>
      <c r="AS30" s="290"/>
      <c r="AT30" s="290"/>
      <c r="AU30" s="290"/>
      <c r="AV30" s="290"/>
      <c r="AW30" s="290"/>
      <c r="AX30" s="290"/>
      <c r="AY30" s="333"/>
      <c r="AZ30" s="264">
        <f>IF(AZ36&lt;&gt;"","取得","")</f>
      </c>
      <c r="BA30" s="26"/>
      <c r="BB30" s="266" t="s">
        <v>387</v>
      </c>
      <c r="BC30" s="266"/>
      <c r="BD30" s="266"/>
      <c r="BE30" s="266"/>
      <c r="BF30" s="266"/>
      <c r="BG30" s="267"/>
    </row>
    <row r="31" spans="1:59" ht="12" customHeight="1">
      <c r="A31" s="11"/>
      <c r="C31" s="280"/>
      <c r="D31" s="290"/>
      <c r="E31" s="290"/>
      <c r="F31" s="290"/>
      <c r="G31" s="290"/>
      <c r="H31" s="290"/>
      <c r="I31" s="290"/>
      <c r="J31" s="290"/>
      <c r="K31" s="290"/>
      <c r="L31" s="290"/>
      <c r="M31" s="290"/>
      <c r="N31" s="290"/>
      <c r="O31" s="290"/>
      <c r="P31" s="290"/>
      <c r="Q31" s="290"/>
      <c r="R31" s="290"/>
      <c r="S31" s="261"/>
      <c r="T31" s="293"/>
      <c r="U31" s="290"/>
      <c r="V31" s="290"/>
      <c r="W31" s="290"/>
      <c r="X31" s="290"/>
      <c r="Y31" s="290"/>
      <c r="Z31" s="290"/>
      <c r="AA31" s="261"/>
      <c r="AB31" s="293"/>
      <c r="AC31" s="290"/>
      <c r="AD31" s="290"/>
      <c r="AE31" s="290"/>
      <c r="AF31" s="290"/>
      <c r="AG31" s="290"/>
      <c r="AH31" s="290"/>
      <c r="AI31" s="290"/>
      <c r="AJ31" s="293"/>
      <c r="AK31" s="290"/>
      <c r="AL31" s="290"/>
      <c r="AM31" s="290"/>
      <c r="AN31" s="290"/>
      <c r="AO31" s="290"/>
      <c r="AP31" s="290"/>
      <c r="AQ31" s="261"/>
      <c r="AR31" s="290"/>
      <c r="AS31" s="290"/>
      <c r="AT31" s="290"/>
      <c r="AU31" s="290"/>
      <c r="AV31" s="290"/>
      <c r="AW31" s="290"/>
      <c r="AX31" s="290"/>
      <c r="AY31" s="333"/>
      <c r="AZ31" s="265"/>
      <c r="BB31" s="290"/>
      <c r="BC31" s="290"/>
      <c r="BD31" s="290"/>
      <c r="BE31" s="290"/>
      <c r="BF31" s="290"/>
      <c r="BG31" s="268"/>
    </row>
    <row r="32" spans="1:59" ht="12" customHeight="1">
      <c r="A32" s="11"/>
      <c r="C32" s="280"/>
      <c r="D32" s="290"/>
      <c r="E32" s="290"/>
      <c r="F32" s="290"/>
      <c r="G32" s="290"/>
      <c r="H32" s="290"/>
      <c r="I32" s="290"/>
      <c r="J32" s="290"/>
      <c r="K32" s="290"/>
      <c r="L32" s="290"/>
      <c r="M32" s="290"/>
      <c r="N32" s="290"/>
      <c r="O32" s="290"/>
      <c r="P32" s="290"/>
      <c r="Q32" s="290"/>
      <c r="R32" s="290"/>
      <c r="S32" s="261"/>
      <c r="T32" s="293" t="str">
        <f>O34</f>
        <v>河内</v>
      </c>
      <c r="U32" s="290"/>
      <c r="V32" s="290"/>
      <c r="W32" s="290"/>
      <c r="X32" s="290"/>
      <c r="Y32" s="290"/>
      <c r="Z32" s="290"/>
      <c r="AA32" s="261"/>
      <c r="AB32" s="293" t="str">
        <f>O38</f>
        <v>藤井</v>
      </c>
      <c r="AC32" s="290"/>
      <c r="AD32" s="290"/>
      <c r="AE32" s="290"/>
      <c r="AF32" s="290"/>
      <c r="AG32" s="290"/>
      <c r="AH32" s="290"/>
      <c r="AI32" s="290"/>
      <c r="AJ32" s="293" t="str">
        <f>O42</f>
        <v>山口</v>
      </c>
      <c r="AK32" s="290"/>
      <c r="AL32" s="290"/>
      <c r="AM32" s="290"/>
      <c r="AN32" s="290"/>
      <c r="AO32" s="290"/>
      <c r="AP32" s="290"/>
      <c r="AQ32" s="261"/>
      <c r="AR32" s="290" t="str">
        <f>O46</f>
        <v>吉村</v>
      </c>
      <c r="AS32" s="290"/>
      <c r="AT32" s="290"/>
      <c r="AU32" s="290"/>
      <c r="AV32" s="290"/>
      <c r="AW32" s="290"/>
      <c r="AX32" s="290"/>
      <c r="AY32" s="333"/>
      <c r="AZ32" s="265">
        <f>IF(AZ36&lt;&gt;"","ゲーム率","")</f>
      </c>
      <c r="BA32" s="290"/>
      <c r="BB32" s="290" t="s">
        <v>388</v>
      </c>
      <c r="BC32" s="290"/>
      <c r="BD32" s="290"/>
      <c r="BE32" s="290"/>
      <c r="BF32" s="290"/>
      <c r="BG32" s="268"/>
    </row>
    <row r="33" spans="1:59" ht="12" customHeight="1">
      <c r="A33" s="11"/>
      <c r="C33" s="262"/>
      <c r="D33" s="271"/>
      <c r="E33" s="271"/>
      <c r="F33" s="271"/>
      <c r="G33" s="271"/>
      <c r="H33" s="271"/>
      <c r="I33" s="271"/>
      <c r="J33" s="271"/>
      <c r="K33" s="271"/>
      <c r="L33" s="271"/>
      <c r="M33" s="271"/>
      <c r="N33" s="271"/>
      <c r="O33" s="271"/>
      <c r="P33" s="271"/>
      <c r="Q33" s="271"/>
      <c r="R33" s="271"/>
      <c r="S33" s="263"/>
      <c r="T33" s="335"/>
      <c r="U33" s="271"/>
      <c r="V33" s="271"/>
      <c r="W33" s="271"/>
      <c r="X33" s="271"/>
      <c r="Y33" s="271"/>
      <c r="Z33" s="271"/>
      <c r="AA33" s="263"/>
      <c r="AB33" s="335"/>
      <c r="AC33" s="271"/>
      <c r="AD33" s="271"/>
      <c r="AE33" s="271"/>
      <c r="AF33" s="271"/>
      <c r="AG33" s="271"/>
      <c r="AH33" s="271"/>
      <c r="AI33" s="271"/>
      <c r="AJ33" s="335"/>
      <c r="AK33" s="271"/>
      <c r="AL33" s="271"/>
      <c r="AM33" s="271"/>
      <c r="AN33" s="271"/>
      <c r="AO33" s="271"/>
      <c r="AP33" s="271"/>
      <c r="AQ33" s="263"/>
      <c r="AR33" s="271"/>
      <c r="AS33" s="271"/>
      <c r="AT33" s="271"/>
      <c r="AU33" s="271"/>
      <c r="AV33" s="271"/>
      <c r="AW33" s="271"/>
      <c r="AX33" s="271"/>
      <c r="AY33" s="334"/>
      <c r="AZ33" s="253"/>
      <c r="BA33" s="271"/>
      <c r="BB33" s="271"/>
      <c r="BC33" s="271"/>
      <c r="BD33" s="271"/>
      <c r="BE33" s="271"/>
      <c r="BF33" s="271"/>
      <c r="BG33" s="254"/>
    </row>
    <row r="34" spans="1:59" s="1" customFormat="1" ht="12" customHeight="1">
      <c r="A34" s="40"/>
      <c r="B34" s="259">
        <f>BD36</f>
        <v>2</v>
      </c>
      <c r="C34" s="260" t="s">
        <v>1376</v>
      </c>
      <c r="D34" s="297"/>
      <c r="E34" s="297"/>
      <c r="F34" s="547" t="str">
        <f>IF(C34="ここに","",VLOOKUP(C34,'登録ナンバー'!$A$1:$C$619,2,0))</f>
        <v>岡本</v>
      </c>
      <c r="G34" s="547"/>
      <c r="H34" s="547"/>
      <c r="I34" s="547"/>
      <c r="J34" s="547"/>
      <c r="K34" s="548" t="s">
        <v>389</v>
      </c>
      <c r="L34" s="547" t="s">
        <v>1377</v>
      </c>
      <c r="M34" s="547"/>
      <c r="N34" s="547"/>
      <c r="O34" s="547" t="str">
        <f>IF(L34="ここに","",VLOOKUP(L34,'登録ナンバー'!$A$1:$C$619,2,0))</f>
        <v>河内</v>
      </c>
      <c r="P34" s="547"/>
      <c r="Q34" s="547"/>
      <c r="R34" s="547"/>
      <c r="S34" s="547"/>
      <c r="T34" s="579">
        <f>IF(AB34="","丸付き数字は試合順番","")</f>
      </c>
      <c r="U34" s="580"/>
      <c r="V34" s="580"/>
      <c r="W34" s="580"/>
      <c r="X34" s="580"/>
      <c r="Y34" s="580"/>
      <c r="Z34" s="580"/>
      <c r="AA34" s="581"/>
      <c r="AB34" s="552" t="s">
        <v>1392</v>
      </c>
      <c r="AC34" s="459"/>
      <c r="AD34" s="459"/>
      <c r="AE34" s="459"/>
      <c r="AF34" s="459" t="s">
        <v>390</v>
      </c>
      <c r="AG34" s="459">
        <v>4</v>
      </c>
      <c r="AH34" s="459"/>
      <c r="AI34" s="460"/>
      <c r="AJ34" s="552">
        <v>2</v>
      </c>
      <c r="AK34" s="459"/>
      <c r="AL34" s="459"/>
      <c r="AM34" s="459"/>
      <c r="AN34" s="459" t="s">
        <v>390</v>
      </c>
      <c r="AO34" s="459">
        <v>6</v>
      </c>
      <c r="AP34" s="459"/>
      <c r="AQ34" s="460"/>
      <c r="AR34" s="552" t="s">
        <v>1392</v>
      </c>
      <c r="AS34" s="459"/>
      <c r="AT34" s="459"/>
      <c r="AU34" s="459"/>
      <c r="AV34" s="459" t="s">
        <v>390</v>
      </c>
      <c r="AW34" s="459">
        <v>3</v>
      </c>
      <c r="AX34" s="459"/>
      <c r="AY34" s="463"/>
      <c r="AZ34" s="465">
        <f>IF(COUNTIF(BA34:BC47,1)=2,"直接対決","")</f>
      </c>
      <c r="BA34" s="467">
        <f>COUNTIF(T34:AY35,"⑥")+COUNTIF(T34:AY35,"⑦")</f>
        <v>2</v>
      </c>
      <c r="BB34" s="467"/>
      <c r="BC34" s="467"/>
      <c r="BD34" s="443">
        <f>IF(AB34="","",3-BA34)</f>
        <v>1</v>
      </c>
      <c r="BE34" s="443"/>
      <c r="BF34" s="443"/>
      <c r="BG34" s="444"/>
    </row>
    <row r="35" spans="1:59" s="1" customFormat="1" ht="12" customHeight="1">
      <c r="A35" s="40"/>
      <c r="B35" s="259"/>
      <c r="C35" s="315"/>
      <c r="D35" s="316"/>
      <c r="E35" s="316"/>
      <c r="F35" s="555"/>
      <c r="G35" s="555"/>
      <c r="H35" s="555"/>
      <c r="I35" s="555"/>
      <c r="J35" s="555"/>
      <c r="K35" s="548"/>
      <c r="L35" s="555"/>
      <c r="M35" s="555"/>
      <c r="N35" s="555"/>
      <c r="O35" s="555"/>
      <c r="P35" s="555"/>
      <c r="Q35" s="555"/>
      <c r="R35" s="555"/>
      <c r="S35" s="555"/>
      <c r="T35" s="582"/>
      <c r="U35" s="583"/>
      <c r="V35" s="583"/>
      <c r="W35" s="583"/>
      <c r="X35" s="583"/>
      <c r="Y35" s="583"/>
      <c r="Z35" s="583"/>
      <c r="AA35" s="584"/>
      <c r="AB35" s="558"/>
      <c r="AC35" s="461"/>
      <c r="AD35" s="461"/>
      <c r="AE35" s="461"/>
      <c r="AF35" s="461"/>
      <c r="AG35" s="461"/>
      <c r="AH35" s="461"/>
      <c r="AI35" s="462"/>
      <c r="AJ35" s="558"/>
      <c r="AK35" s="461"/>
      <c r="AL35" s="461"/>
      <c r="AM35" s="461"/>
      <c r="AN35" s="461"/>
      <c r="AO35" s="461"/>
      <c r="AP35" s="461"/>
      <c r="AQ35" s="462"/>
      <c r="AR35" s="558"/>
      <c r="AS35" s="461"/>
      <c r="AT35" s="461"/>
      <c r="AU35" s="461"/>
      <c r="AV35" s="461"/>
      <c r="AW35" s="461"/>
      <c r="AX35" s="461"/>
      <c r="AY35" s="464"/>
      <c r="AZ35" s="466"/>
      <c r="BA35" s="468"/>
      <c r="BB35" s="468"/>
      <c r="BC35" s="468"/>
      <c r="BD35" s="445"/>
      <c r="BE35" s="445"/>
      <c r="BF35" s="445"/>
      <c r="BG35" s="446"/>
    </row>
    <row r="36" spans="1:59" ht="24.75" customHeight="1">
      <c r="A36" s="11"/>
      <c r="C36" s="315" t="s">
        <v>391</v>
      </c>
      <c r="D36" s="316"/>
      <c r="E36" s="316"/>
      <c r="F36" s="555" t="str">
        <f>IF(C34="ここに","",VLOOKUP(C34,'登録ナンバー'!$A$1:$D$619,4,0))</f>
        <v>グリフィンズ</v>
      </c>
      <c r="G36" s="555"/>
      <c r="H36" s="555"/>
      <c r="I36" s="555"/>
      <c r="J36" s="555"/>
      <c r="K36" s="561"/>
      <c r="L36" s="548" t="s">
        <v>391</v>
      </c>
      <c r="M36" s="548"/>
      <c r="N36" s="548"/>
      <c r="O36" s="555" t="str">
        <f>IF(L34="ここに","",VLOOKUP(L34,'登録ナンバー'!$A$1:$D$619,4,0))</f>
        <v>グリフィンズ</v>
      </c>
      <c r="P36" s="555"/>
      <c r="Q36" s="555"/>
      <c r="R36" s="555"/>
      <c r="S36" s="555"/>
      <c r="T36" s="582"/>
      <c r="U36" s="583"/>
      <c r="V36" s="583"/>
      <c r="W36" s="583"/>
      <c r="X36" s="583"/>
      <c r="Y36" s="583"/>
      <c r="Z36" s="583"/>
      <c r="AA36" s="584"/>
      <c r="AB36" s="558"/>
      <c r="AC36" s="461"/>
      <c r="AD36" s="461"/>
      <c r="AE36" s="461"/>
      <c r="AF36" s="461"/>
      <c r="AG36" s="461"/>
      <c r="AH36" s="461"/>
      <c r="AI36" s="462"/>
      <c r="AJ36" s="558"/>
      <c r="AK36" s="461"/>
      <c r="AL36" s="461"/>
      <c r="AM36" s="461"/>
      <c r="AN36" s="461"/>
      <c r="AO36" s="461"/>
      <c r="AP36" s="461"/>
      <c r="AQ36" s="462"/>
      <c r="AR36" s="558"/>
      <c r="AS36" s="461"/>
      <c r="AT36" s="461"/>
      <c r="AU36" s="461"/>
      <c r="AV36" s="461"/>
      <c r="AW36" s="461"/>
      <c r="AX36" s="461"/>
      <c r="AY36" s="464"/>
      <c r="AZ36" s="451">
        <f>IF(OR(COUNTIF(BA34:BC47,2)=3,COUNTIF(BA34:BC47,1)=3),(AB37+AJ37+AR37)/(AB37+AJ37+AF34+AN34+AW34+AR37),"")</f>
      </c>
      <c r="BA36" s="453"/>
      <c r="BB36" s="453"/>
      <c r="BC36" s="453"/>
      <c r="BD36" s="455">
        <f>IF(AZ36&lt;&gt;"",RANK(AZ36,AZ36:AZ49),RANK(BA34,BA34:BC47))</f>
        <v>2</v>
      </c>
      <c r="BE36" s="455"/>
      <c r="BF36" s="455"/>
      <c r="BG36" s="456"/>
    </row>
    <row r="37" spans="1:59" ht="6" customHeight="1" hidden="1">
      <c r="A37" s="11"/>
      <c r="C37" s="317"/>
      <c r="D37" s="318"/>
      <c r="E37" s="318"/>
      <c r="F37" s="561"/>
      <c r="G37" s="561"/>
      <c r="H37" s="561"/>
      <c r="I37" s="561"/>
      <c r="J37" s="585"/>
      <c r="K37" s="561"/>
      <c r="L37" s="574"/>
      <c r="M37" s="574"/>
      <c r="N37" s="574"/>
      <c r="O37" s="561"/>
      <c r="P37" s="561"/>
      <c r="Q37" s="561"/>
      <c r="R37" s="575"/>
      <c r="S37" s="576"/>
      <c r="T37" s="586"/>
      <c r="U37" s="587"/>
      <c r="V37" s="587"/>
      <c r="W37" s="587"/>
      <c r="X37" s="587"/>
      <c r="Y37" s="587"/>
      <c r="Z37" s="587"/>
      <c r="AA37" s="588"/>
      <c r="AB37" s="224" t="str">
        <f>IF(AB34="⑦","7",IF(AB34="⑥","6",AB34))</f>
        <v>6</v>
      </c>
      <c r="AC37" s="225"/>
      <c r="AD37" s="225"/>
      <c r="AE37" s="225"/>
      <c r="AF37" s="225"/>
      <c r="AG37" s="225"/>
      <c r="AH37" s="225"/>
      <c r="AI37" s="226"/>
      <c r="AJ37" s="224">
        <f>IF(AJ34="⑦","7",IF(AJ34="⑥","6",AJ34))</f>
        <v>2</v>
      </c>
      <c r="AK37" s="225"/>
      <c r="AL37" s="225"/>
      <c r="AM37" s="225"/>
      <c r="AN37" s="225"/>
      <c r="AO37" s="225"/>
      <c r="AP37" s="225"/>
      <c r="AQ37" s="226"/>
      <c r="AR37" s="225" t="str">
        <f>IF(AR34="⑦","7",IF(AR34="⑥","6",AR34))</f>
        <v>6</v>
      </c>
      <c r="AS37" s="225"/>
      <c r="AT37" s="225"/>
      <c r="AU37" s="225"/>
      <c r="AV37" s="225"/>
      <c r="AW37" s="225"/>
      <c r="AX37" s="225"/>
      <c r="AY37" s="226"/>
      <c r="AZ37" s="452"/>
      <c r="BA37" s="454"/>
      <c r="BB37" s="454"/>
      <c r="BC37" s="454"/>
      <c r="BD37" s="457"/>
      <c r="BE37" s="457"/>
      <c r="BF37" s="457"/>
      <c r="BG37" s="458"/>
    </row>
    <row r="38" spans="1:59" ht="12" customHeight="1">
      <c r="A38" s="11"/>
      <c r="B38" s="259">
        <f>BD40</f>
        <v>3</v>
      </c>
      <c r="C38" s="260" t="s">
        <v>1378</v>
      </c>
      <c r="D38" s="297"/>
      <c r="E38" s="297"/>
      <c r="F38" s="297" t="str">
        <f>IF(C38="ここに","",VLOOKUP(C38,'登録ナンバー'!$A$1:$C$619,2,0))</f>
        <v>岡　</v>
      </c>
      <c r="G38" s="297"/>
      <c r="H38" s="297"/>
      <c r="I38" s="297"/>
      <c r="J38" s="297"/>
      <c r="K38" s="594" t="s">
        <v>389</v>
      </c>
      <c r="L38" s="297" t="s">
        <v>1379</v>
      </c>
      <c r="M38" s="297"/>
      <c r="N38" s="297"/>
      <c r="O38" s="297" t="str">
        <f>IF(L38="ここに","",VLOOKUP(L38,'登録ナンバー'!$A$1:$C$619,2,0))</f>
        <v>藤井</v>
      </c>
      <c r="P38" s="297"/>
      <c r="Q38" s="297"/>
      <c r="R38" s="297"/>
      <c r="S38" s="297"/>
      <c r="T38" s="292">
        <f>IF(AB34="","",IF(AND(AG34=6,AB34&lt;&gt;"⑦"),"⑥",IF(AG34=7,"⑦",AG34)))</f>
        <v>4</v>
      </c>
      <c r="U38" s="329"/>
      <c r="V38" s="329"/>
      <c r="W38" s="329"/>
      <c r="X38" s="329" t="s">
        <v>390</v>
      </c>
      <c r="Y38" s="329">
        <f>IF(AB34="","",IF(AB34="⑥",6,IF(AB34="⑦",7,AB34)))</f>
        <v>6</v>
      </c>
      <c r="Z38" s="329"/>
      <c r="AA38" s="255"/>
      <c r="AB38" s="347"/>
      <c r="AC38" s="348"/>
      <c r="AD38" s="348"/>
      <c r="AE38" s="348"/>
      <c r="AF38" s="348"/>
      <c r="AG38" s="348"/>
      <c r="AH38" s="348"/>
      <c r="AI38" s="349"/>
      <c r="AJ38" s="276">
        <v>1</v>
      </c>
      <c r="AK38" s="277"/>
      <c r="AL38" s="277"/>
      <c r="AM38" s="277"/>
      <c r="AN38" s="277" t="s">
        <v>390</v>
      </c>
      <c r="AO38" s="277">
        <v>6</v>
      </c>
      <c r="AP38" s="277"/>
      <c r="AQ38" s="373"/>
      <c r="AR38" s="276" t="s">
        <v>1392</v>
      </c>
      <c r="AS38" s="277"/>
      <c r="AT38" s="277"/>
      <c r="AU38" s="277"/>
      <c r="AV38" s="277" t="s">
        <v>390</v>
      </c>
      <c r="AW38" s="277">
        <v>3</v>
      </c>
      <c r="AX38" s="277"/>
      <c r="AY38" s="377"/>
      <c r="AZ38" s="273">
        <f>IF(COUNTIF(BA34:BC49,1)=2,"直接対決","")</f>
      </c>
      <c r="BA38" s="295">
        <f>COUNTIF(T38:AY39,"⑥")+COUNTIF(T38:AY39,"⑦")</f>
        <v>1</v>
      </c>
      <c r="BB38" s="295"/>
      <c r="BC38" s="295"/>
      <c r="BD38" s="311">
        <f>IF(AB34="","",3-BA38)</f>
        <v>2</v>
      </c>
      <c r="BE38" s="311"/>
      <c r="BF38" s="311"/>
      <c r="BG38" s="312"/>
    </row>
    <row r="39" spans="1:59" ht="12" customHeight="1">
      <c r="A39" s="11"/>
      <c r="B39" s="259"/>
      <c r="C39" s="315"/>
      <c r="D39" s="316"/>
      <c r="E39" s="316"/>
      <c r="F39" s="316"/>
      <c r="G39" s="316"/>
      <c r="H39" s="316"/>
      <c r="I39" s="316"/>
      <c r="J39" s="316"/>
      <c r="K39" s="316"/>
      <c r="L39" s="316"/>
      <c r="M39" s="316"/>
      <c r="N39" s="316"/>
      <c r="O39" s="316"/>
      <c r="P39" s="316"/>
      <c r="Q39" s="316"/>
      <c r="R39" s="316"/>
      <c r="S39" s="316"/>
      <c r="T39" s="293"/>
      <c r="U39" s="290"/>
      <c r="V39" s="290"/>
      <c r="W39" s="290"/>
      <c r="X39" s="290"/>
      <c r="Y39" s="290"/>
      <c r="Z39" s="290"/>
      <c r="AA39" s="261"/>
      <c r="AB39" s="350"/>
      <c r="AC39" s="351"/>
      <c r="AD39" s="351"/>
      <c r="AE39" s="351"/>
      <c r="AF39" s="351"/>
      <c r="AG39" s="351"/>
      <c r="AH39" s="351"/>
      <c r="AI39" s="352"/>
      <c r="AJ39" s="278"/>
      <c r="AK39" s="279"/>
      <c r="AL39" s="279"/>
      <c r="AM39" s="279"/>
      <c r="AN39" s="279"/>
      <c r="AO39" s="279"/>
      <c r="AP39" s="279"/>
      <c r="AQ39" s="374"/>
      <c r="AR39" s="278"/>
      <c r="AS39" s="279"/>
      <c r="AT39" s="279"/>
      <c r="AU39" s="279"/>
      <c r="AV39" s="279"/>
      <c r="AW39" s="279"/>
      <c r="AX39" s="279"/>
      <c r="AY39" s="378"/>
      <c r="AZ39" s="270"/>
      <c r="BA39" s="296"/>
      <c r="BB39" s="296"/>
      <c r="BC39" s="296"/>
      <c r="BD39" s="313"/>
      <c r="BE39" s="313"/>
      <c r="BF39" s="313"/>
      <c r="BG39" s="314"/>
    </row>
    <row r="40" spans="1:59" ht="23.25" customHeight="1">
      <c r="A40" s="11"/>
      <c r="B40" s="11"/>
      <c r="C40" s="315" t="s">
        <v>391</v>
      </c>
      <c r="D40" s="316"/>
      <c r="E40" s="316"/>
      <c r="F40" s="316" t="str">
        <f>IF(C38="ここに","",VLOOKUP(C38,'登録ナンバー'!$A$1:$D$619,4,0))</f>
        <v>グリフィンズ</v>
      </c>
      <c r="G40" s="316"/>
      <c r="H40" s="316"/>
      <c r="I40" s="316"/>
      <c r="J40" s="316"/>
      <c r="K40" s="597"/>
      <c r="L40" s="319" t="s">
        <v>391</v>
      </c>
      <c r="M40" s="319"/>
      <c r="N40" s="319"/>
      <c r="O40" s="316" t="str">
        <f>IF(L38="ここに","",VLOOKUP(L38,'登録ナンバー'!$A$1:$D$619,4,0))</f>
        <v>グリフィンズ</v>
      </c>
      <c r="P40" s="316"/>
      <c r="Q40" s="316"/>
      <c r="R40" s="316"/>
      <c r="S40" s="316"/>
      <c r="T40" s="293"/>
      <c r="U40" s="290"/>
      <c r="V40" s="290"/>
      <c r="W40" s="290"/>
      <c r="X40" s="290"/>
      <c r="Y40" s="290"/>
      <c r="Z40" s="290"/>
      <c r="AA40" s="261"/>
      <c r="AB40" s="350"/>
      <c r="AC40" s="351"/>
      <c r="AD40" s="351"/>
      <c r="AE40" s="351"/>
      <c r="AF40" s="351"/>
      <c r="AG40" s="351"/>
      <c r="AH40" s="351"/>
      <c r="AI40" s="352"/>
      <c r="AJ40" s="278"/>
      <c r="AK40" s="279"/>
      <c r="AL40" s="279"/>
      <c r="AM40" s="279"/>
      <c r="AN40" s="279"/>
      <c r="AO40" s="272"/>
      <c r="AP40" s="272"/>
      <c r="AQ40" s="379"/>
      <c r="AR40" s="278"/>
      <c r="AS40" s="279"/>
      <c r="AT40" s="279"/>
      <c r="AU40" s="279"/>
      <c r="AV40" s="279"/>
      <c r="AW40" s="279"/>
      <c r="AX40" s="279"/>
      <c r="AY40" s="378"/>
      <c r="AZ40" s="321">
        <f>IF(OR(COUNTIF(BA34:BC47,2)=3,COUNTIF(BA34:BC47,1)=3),(T41+AJ41+AR41)/(T41+AJ41+X38+AN38+AW38+AR41),"")</f>
      </c>
      <c r="BA40" s="290"/>
      <c r="BB40" s="290"/>
      <c r="BC40" s="290"/>
      <c r="BD40" s="325">
        <f>IF(AZ40&lt;&gt;"",RANK(AZ40,AZ36:AZ49),RANK(BA38,BA34:BC47))</f>
        <v>3</v>
      </c>
      <c r="BE40" s="325"/>
      <c r="BF40" s="325"/>
      <c r="BG40" s="326"/>
    </row>
    <row r="41" spans="1:59" ht="4.5" customHeight="1" hidden="1">
      <c r="A41" s="11"/>
      <c r="B41" s="11"/>
      <c r="C41" s="317"/>
      <c r="D41" s="318"/>
      <c r="E41" s="318"/>
      <c r="F41" s="234"/>
      <c r="G41" s="234"/>
      <c r="H41" s="234"/>
      <c r="I41" s="234"/>
      <c r="J41" s="232"/>
      <c r="K41" s="596"/>
      <c r="L41" s="318"/>
      <c r="M41" s="318"/>
      <c r="N41" s="318"/>
      <c r="O41" s="234"/>
      <c r="P41" s="234"/>
      <c r="Q41" s="234"/>
      <c r="R41" s="236"/>
      <c r="S41" s="244"/>
      <c r="T41" s="196">
        <f>IF(T38="⑦","7",IF(T38="⑥","6",T38))</f>
        <v>4</v>
      </c>
      <c r="U41" s="182"/>
      <c r="V41" s="182"/>
      <c r="W41" s="182"/>
      <c r="X41" s="182"/>
      <c r="Y41" s="182"/>
      <c r="Z41" s="182"/>
      <c r="AA41" s="183"/>
      <c r="AB41" s="353"/>
      <c r="AC41" s="354"/>
      <c r="AD41" s="354"/>
      <c r="AE41" s="354"/>
      <c r="AF41" s="354"/>
      <c r="AG41" s="354"/>
      <c r="AH41" s="354"/>
      <c r="AI41" s="355"/>
      <c r="AJ41" s="196">
        <f>IF(AJ38="⑦","7",IF(AJ38="⑥","6",AJ38))</f>
        <v>1</v>
      </c>
      <c r="AK41" s="184"/>
      <c r="AL41" s="184"/>
      <c r="AM41" s="184"/>
      <c r="AN41" s="184"/>
      <c r="AO41" s="184"/>
      <c r="AP41" s="184"/>
      <c r="AQ41" s="197"/>
      <c r="AR41" s="184" t="str">
        <f>IF(AR38="⑦","7",IF(AR38="⑥","6",AR38))</f>
        <v>6</v>
      </c>
      <c r="AS41" s="184"/>
      <c r="AT41" s="184"/>
      <c r="AU41" s="184"/>
      <c r="AV41" s="184"/>
      <c r="AW41" s="184"/>
      <c r="AX41" s="184"/>
      <c r="AY41" s="198"/>
      <c r="AZ41" s="322"/>
      <c r="BA41" s="271"/>
      <c r="BB41" s="271"/>
      <c r="BC41" s="271"/>
      <c r="BD41" s="327"/>
      <c r="BE41" s="327"/>
      <c r="BF41" s="327"/>
      <c r="BG41" s="328"/>
    </row>
    <row r="42" spans="1:59" ht="12" customHeight="1">
      <c r="A42" s="11"/>
      <c r="B42" s="259">
        <f>BD44</f>
        <v>1</v>
      </c>
      <c r="C42" s="260" t="s">
        <v>1365</v>
      </c>
      <c r="D42" s="297"/>
      <c r="E42" s="297"/>
      <c r="F42" s="519" t="str">
        <f>IF(C42="ここに","",VLOOKUP(C42,'登録ナンバー'!$A$1:$C$619,2,0))</f>
        <v>永里</v>
      </c>
      <c r="G42" s="519"/>
      <c r="H42" s="519"/>
      <c r="I42" s="519"/>
      <c r="J42" s="519"/>
      <c r="K42" s="520" t="s">
        <v>389</v>
      </c>
      <c r="L42" s="519" t="s">
        <v>1373</v>
      </c>
      <c r="M42" s="519"/>
      <c r="N42" s="519"/>
      <c r="O42" s="389" t="s">
        <v>1366</v>
      </c>
      <c r="P42" s="389"/>
      <c r="Q42" s="389"/>
      <c r="R42" s="389"/>
      <c r="S42" s="431"/>
      <c r="T42" s="388" t="str">
        <f>IF(AO34="","",IF(AND(AO34=6,AJ34&lt;&gt;"⑦"),"⑥",IF(AO34=7,"⑦",AO34)))</f>
        <v>⑥</v>
      </c>
      <c r="U42" s="389"/>
      <c r="V42" s="389"/>
      <c r="W42" s="389"/>
      <c r="X42" s="389" t="s">
        <v>390</v>
      </c>
      <c r="Y42" s="389">
        <f>IF(AO34="","",IF(AJ34="⑥",6,IF(AJ34="⑦",7,AJ34)))</f>
        <v>2</v>
      </c>
      <c r="Z42" s="389"/>
      <c r="AA42" s="431"/>
      <c r="AB42" s="388" t="str">
        <f>IF(AO38="","",IF(AND(AO38=6,AJ38&lt;&gt;"⑦"),"⑥",IF(AO38=7,"⑦",AO38)))</f>
        <v>⑥</v>
      </c>
      <c r="AC42" s="389"/>
      <c r="AD42" s="389"/>
      <c r="AE42" s="389"/>
      <c r="AF42" s="389" t="s">
        <v>390</v>
      </c>
      <c r="AG42" s="389">
        <f>IF(AO38="","",IF(AJ38="⑥",6,IF(AJ38="⑦",7,AJ38)))</f>
        <v>1</v>
      </c>
      <c r="AH42" s="389"/>
      <c r="AI42" s="431"/>
      <c r="AJ42" s="432"/>
      <c r="AK42" s="433"/>
      <c r="AL42" s="433"/>
      <c r="AM42" s="433"/>
      <c r="AN42" s="433"/>
      <c r="AO42" s="433"/>
      <c r="AP42" s="433"/>
      <c r="AQ42" s="434"/>
      <c r="AR42" s="492" t="s">
        <v>1396</v>
      </c>
      <c r="AS42" s="411"/>
      <c r="AT42" s="411"/>
      <c r="AU42" s="411"/>
      <c r="AV42" s="411" t="s">
        <v>390</v>
      </c>
      <c r="AW42" s="411">
        <v>0</v>
      </c>
      <c r="AX42" s="411"/>
      <c r="AY42" s="413"/>
      <c r="AZ42" s="407">
        <f>IF(COUNTIF(BA34:BC49,1)=2,"直接対決","")</f>
      </c>
      <c r="BA42" s="409">
        <f>COUNTIF(T42:AY43,"⑥")+COUNTIF(T42:AY43,"⑦")</f>
        <v>3</v>
      </c>
      <c r="BB42" s="409"/>
      <c r="BC42" s="409"/>
      <c r="BD42" s="417">
        <f>IF(AB34="","",3-BA42)</f>
        <v>0</v>
      </c>
      <c r="BE42" s="417"/>
      <c r="BF42" s="417"/>
      <c r="BG42" s="418"/>
    </row>
    <row r="43" spans="1:59" ht="12" customHeight="1">
      <c r="A43" s="11"/>
      <c r="B43" s="259"/>
      <c r="C43" s="315"/>
      <c r="D43" s="316"/>
      <c r="E43" s="316"/>
      <c r="F43" s="523"/>
      <c r="G43" s="523"/>
      <c r="H43" s="523"/>
      <c r="I43" s="523"/>
      <c r="J43" s="523"/>
      <c r="K43" s="520"/>
      <c r="L43" s="523"/>
      <c r="M43" s="523"/>
      <c r="N43" s="523"/>
      <c r="O43" s="380"/>
      <c r="P43" s="380"/>
      <c r="Q43" s="380"/>
      <c r="R43" s="380"/>
      <c r="S43" s="422"/>
      <c r="T43" s="390"/>
      <c r="U43" s="380"/>
      <c r="V43" s="380"/>
      <c r="W43" s="380"/>
      <c r="X43" s="380"/>
      <c r="Y43" s="380"/>
      <c r="Z43" s="380"/>
      <c r="AA43" s="422"/>
      <c r="AB43" s="390"/>
      <c r="AC43" s="380"/>
      <c r="AD43" s="380"/>
      <c r="AE43" s="380"/>
      <c r="AF43" s="380"/>
      <c r="AG43" s="380"/>
      <c r="AH43" s="380"/>
      <c r="AI43" s="422"/>
      <c r="AJ43" s="435"/>
      <c r="AK43" s="436"/>
      <c r="AL43" s="436"/>
      <c r="AM43" s="436"/>
      <c r="AN43" s="436"/>
      <c r="AO43" s="436"/>
      <c r="AP43" s="436"/>
      <c r="AQ43" s="437"/>
      <c r="AR43" s="493"/>
      <c r="AS43" s="412"/>
      <c r="AT43" s="412"/>
      <c r="AU43" s="412"/>
      <c r="AV43" s="412"/>
      <c r="AW43" s="412"/>
      <c r="AX43" s="412"/>
      <c r="AY43" s="414"/>
      <c r="AZ43" s="408"/>
      <c r="BA43" s="410"/>
      <c r="BB43" s="410"/>
      <c r="BC43" s="410"/>
      <c r="BD43" s="419"/>
      <c r="BE43" s="419"/>
      <c r="BF43" s="419"/>
      <c r="BG43" s="420"/>
    </row>
    <row r="44" spans="1:59" ht="23.25" customHeight="1">
      <c r="A44" s="11"/>
      <c r="B44" s="11"/>
      <c r="C44" s="315" t="s">
        <v>391</v>
      </c>
      <c r="D44" s="316"/>
      <c r="E44" s="316"/>
      <c r="F44" s="523" t="str">
        <f>IF(C42="ここに","",VLOOKUP(C42,'登録ナンバー'!$A$1:$D$619,4,0))</f>
        <v>Kテニス</v>
      </c>
      <c r="G44" s="523"/>
      <c r="H44" s="523"/>
      <c r="I44" s="523"/>
      <c r="J44" s="523"/>
      <c r="K44" s="526"/>
      <c r="L44" s="520" t="s">
        <v>391</v>
      </c>
      <c r="M44" s="520"/>
      <c r="N44" s="520"/>
      <c r="O44" s="380" t="s">
        <v>994</v>
      </c>
      <c r="P44" s="380"/>
      <c r="Q44" s="380"/>
      <c r="R44" s="380"/>
      <c r="S44" s="422"/>
      <c r="T44" s="390"/>
      <c r="U44" s="380"/>
      <c r="V44" s="380"/>
      <c r="W44" s="380"/>
      <c r="X44" s="380"/>
      <c r="Y44" s="380"/>
      <c r="Z44" s="380"/>
      <c r="AA44" s="422"/>
      <c r="AB44" s="390"/>
      <c r="AC44" s="380"/>
      <c r="AD44" s="380"/>
      <c r="AE44" s="380"/>
      <c r="AF44" s="380"/>
      <c r="AG44" s="380"/>
      <c r="AH44" s="380"/>
      <c r="AI44" s="422"/>
      <c r="AJ44" s="435"/>
      <c r="AK44" s="436"/>
      <c r="AL44" s="436"/>
      <c r="AM44" s="436"/>
      <c r="AN44" s="436"/>
      <c r="AO44" s="436"/>
      <c r="AP44" s="436"/>
      <c r="AQ44" s="437"/>
      <c r="AR44" s="493"/>
      <c r="AS44" s="412"/>
      <c r="AT44" s="412"/>
      <c r="AU44" s="412"/>
      <c r="AV44" s="527"/>
      <c r="AW44" s="412"/>
      <c r="AX44" s="412"/>
      <c r="AY44" s="414"/>
      <c r="AZ44" s="423">
        <f>IF(OR(COUNTIF(BA34:BC47,2)=3,COUNTIF(BA34:BC47,1)=3),(AB45+AR45+T45)/(T45+AF42+X42+AW42+AR45+AB45),"")</f>
      </c>
      <c r="BA44" s="425"/>
      <c r="BB44" s="425"/>
      <c r="BC44" s="425"/>
      <c r="BD44" s="427">
        <f>IF(AZ44&lt;&gt;"",RANK(AZ44,AZ36:AZ49),RANK(BA42,BA34:BC47))</f>
        <v>1</v>
      </c>
      <c r="BE44" s="427"/>
      <c r="BF44" s="427"/>
      <c r="BG44" s="428"/>
    </row>
    <row r="45" spans="1:59" ht="4.5" customHeight="1" hidden="1" thickBot="1">
      <c r="A45" s="11"/>
      <c r="B45" s="11"/>
      <c r="C45" s="317"/>
      <c r="D45" s="318"/>
      <c r="E45" s="318"/>
      <c r="F45" s="526"/>
      <c r="G45" s="526"/>
      <c r="H45" s="526"/>
      <c r="I45" s="526"/>
      <c r="J45" s="526"/>
      <c r="K45" s="526"/>
      <c r="L45" s="571"/>
      <c r="M45" s="571"/>
      <c r="N45" s="571"/>
      <c r="O45" s="526"/>
      <c r="P45" s="526"/>
      <c r="Q45" s="526"/>
      <c r="R45" s="572"/>
      <c r="S45" s="573"/>
      <c r="T45" s="274" t="str">
        <f>IF(T42="⑦","7",IF(T42="⑥","6",T42))</f>
        <v>6</v>
      </c>
      <c r="U45" s="185"/>
      <c r="V45" s="185"/>
      <c r="W45" s="185"/>
      <c r="X45" s="185"/>
      <c r="Y45" s="185"/>
      <c r="Z45" s="185"/>
      <c r="AA45" s="275"/>
      <c r="AB45" s="274" t="str">
        <f>IF(AB42="⑦","7",IF(AB42="⑥","6",AB42))</f>
        <v>6</v>
      </c>
      <c r="AC45" s="185"/>
      <c r="AD45" s="185"/>
      <c r="AE45" s="185"/>
      <c r="AF45" s="185"/>
      <c r="AG45" s="185"/>
      <c r="AH45" s="185"/>
      <c r="AI45" s="185"/>
      <c r="AJ45" s="438"/>
      <c r="AK45" s="439"/>
      <c r="AL45" s="439"/>
      <c r="AM45" s="439"/>
      <c r="AN45" s="439"/>
      <c r="AO45" s="439"/>
      <c r="AP45" s="439"/>
      <c r="AQ45" s="440"/>
      <c r="AR45" s="207" t="str">
        <f>IF(AR42="⑦","7",IF(AR42="⑥","6",AR42))</f>
        <v>6</v>
      </c>
      <c r="AS45" s="207"/>
      <c r="AT45" s="207"/>
      <c r="AU45" s="207"/>
      <c r="AV45" s="207"/>
      <c r="AW45" s="207"/>
      <c r="AX45" s="207"/>
      <c r="AY45" s="216"/>
      <c r="AZ45" s="424"/>
      <c r="BA45" s="426"/>
      <c r="BB45" s="426"/>
      <c r="BC45" s="426"/>
      <c r="BD45" s="429"/>
      <c r="BE45" s="429"/>
      <c r="BF45" s="429"/>
      <c r="BG45" s="430"/>
    </row>
    <row r="46" spans="1:59" ht="12" customHeight="1">
      <c r="A46" s="11"/>
      <c r="B46" s="259">
        <f>BD48</f>
        <v>4</v>
      </c>
      <c r="C46" s="260" t="s">
        <v>1381</v>
      </c>
      <c r="D46" s="297"/>
      <c r="E46" s="297"/>
      <c r="F46" s="297" t="str">
        <f>IF(C46="ここに","",VLOOKUP(C46,'登録ナンバー'!$A$1:$C$619,2,0))</f>
        <v>片岡</v>
      </c>
      <c r="G46" s="297"/>
      <c r="H46" s="297"/>
      <c r="I46" s="297"/>
      <c r="J46" s="297"/>
      <c r="K46" s="594" t="s">
        <v>389</v>
      </c>
      <c r="L46" s="297" t="s">
        <v>1382</v>
      </c>
      <c r="M46" s="297"/>
      <c r="N46" s="297"/>
      <c r="O46" s="297" t="str">
        <f>IF(L46="ここに","",VLOOKUP(L46,'登録ナンバー'!$A$1:$C$619,2,0))</f>
        <v>吉村</v>
      </c>
      <c r="P46" s="297"/>
      <c r="Q46" s="297"/>
      <c r="R46" s="297"/>
      <c r="S46" s="297"/>
      <c r="T46" s="292">
        <f>IF(AW34="","",IF(AND(AW34=6,AR34&lt;&gt;"⑦"),"⑥",IF(AW34=7,"⑦",AW34)))</f>
        <v>3</v>
      </c>
      <c r="U46" s="329"/>
      <c r="V46" s="329"/>
      <c r="W46" s="329"/>
      <c r="X46" s="329" t="s">
        <v>390</v>
      </c>
      <c r="Y46" s="329">
        <f>IF(AW34="","",IF(AR34="⑥",6,IF(AR34="⑦",7,AR34)))</f>
        <v>6</v>
      </c>
      <c r="Z46" s="329"/>
      <c r="AA46" s="255"/>
      <c r="AB46" s="292">
        <f>IF(AW38="","",IF(AND(AW38=6,AR38&lt;&gt;"⑦"),"⑥",IF(AW38=7,"⑦",AW38)))</f>
        <v>3</v>
      </c>
      <c r="AC46" s="329"/>
      <c r="AD46" s="329"/>
      <c r="AE46" s="329"/>
      <c r="AF46" s="329" t="s">
        <v>390</v>
      </c>
      <c r="AG46" s="329">
        <f>IF(AW38="","",IF(AR38="⑥",6,IF(AR38="⑦",7,AR38)))</f>
        <v>6</v>
      </c>
      <c r="AH46" s="329"/>
      <c r="AI46" s="255"/>
      <c r="AJ46" s="292">
        <f>IF(AW42="","",IF(AND(AW42=6,AR42&lt;&gt;"⑦"),"⑥",IF(AW42=7,"⑦",AW42)))</f>
        <v>0</v>
      </c>
      <c r="AK46" s="329"/>
      <c r="AL46" s="329"/>
      <c r="AM46" s="329"/>
      <c r="AN46" s="329" t="s">
        <v>390</v>
      </c>
      <c r="AO46" s="329">
        <f>IF(AW42="","",IF(AR42="⑥",6,IF(AR42="⑦",7,AR42)))</f>
        <v>6</v>
      </c>
      <c r="AP46" s="329"/>
      <c r="AQ46" s="255"/>
      <c r="AR46" s="338"/>
      <c r="AS46" s="339"/>
      <c r="AT46" s="339"/>
      <c r="AU46" s="339"/>
      <c r="AV46" s="339"/>
      <c r="AW46" s="339"/>
      <c r="AX46" s="339"/>
      <c r="AY46" s="365"/>
      <c r="AZ46" s="273">
        <f>IF(COUNTIF(BA34:BC47,1)=2,"直接対決","")</f>
      </c>
      <c r="BA46" s="295">
        <f>COUNTIF(T46:AQ47,"⑥")+COUNTIF(T46:AQ47,"⑦")</f>
        <v>0</v>
      </c>
      <c r="BB46" s="295"/>
      <c r="BC46" s="295"/>
      <c r="BD46" s="311">
        <f>IF(AB34="","",3-BA46)</f>
        <v>3</v>
      </c>
      <c r="BE46" s="311"/>
      <c r="BF46" s="311"/>
      <c r="BG46" s="312"/>
    </row>
    <row r="47" spans="1:59" ht="12" customHeight="1">
      <c r="A47" s="11"/>
      <c r="B47" s="268"/>
      <c r="C47" s="315"/>
      <c r="D47" s="316"/>
      <c r="E47" s="316"/>
      <c r="F47" s="316"/>
      <c r="G47" s="316"/>
      <c r="H47" s="316"/>
      <c r="I47" s="316"/>
      <c r="J47" s="316"/>
      <c r="K47" s="316"/>
      <c r="L47" s="316"/>
      <c r="M47" s="316"/>
      <c r="N47" s="316"/>
      <c r="O47" s="316"/>
      <c r="P47" s="316"/>
      <c r="Q47" s="316"/>
      <c r="R47" s="316"/>
      <c r="S47" s="316"/>
      <c r="T47" s="293"/>
      <c r="U47" s="290"/>
      <c r="V47" s="290"/>
      <c r="W47" s="290"/>
      <c r="X47" s="290"/>
      <c r="Y47" s="290"/>
      <c r="Z47" s="290"/>
      <c r="AA47" s="261"/>
      <c r="AB47" s="293"/>
      <c r="AC47" s="290"/>
      <c r="AD47" s="290"/>
      <c r="AE47" s="290"/>
      <c r="AF47" s="290"/>
      <c r="AG47" s="290"/>
      <c r="AH47" s="290"/>
      <c r="AI47" s="261"/>
      <c r="AJ47" s="293"/>
      <c r="AK47" s="290"/>
      <c r="AL47" s="290"/>
      <c r="AM47" s="290"/>
      <c r="AN47" s="290"/>
      <c r="AO47" s="290"/>
      <c r="AP47" s="290"/>
      <c r="AQ47" s="261"/>
      <c r="AR47" s="341"/>
      <c r="AS47" s="342"/>
      <c r="AT47" s="342"/>
      <c r="AU47" s="342"/>
      <c r="AV47" s="342"/>
      <c r="AW47" s="342"/>
      <c r="AX47" s="342"/>
      <c r="AY47" s="366"/>
      <c r="AZ47" s="270"/>
      <c r="BA47" s="296"/>
      <c r="BB47" s="296"/>
      <c r="BC47" s="296"/>
      <c r="BD47" s="313"/>
      <c r="BE47" s="313"/>
      <c r="BF47" s="313"/>
      <c r="BG47" s="314"/>
    </row>
    <row r="48" spans="1:59" ht="23.25" customHeight="1" thickBot="1">
      <c r="A48" s="11"/>
      <c r="B48" s="11"/>
      <c r="C48" s="315" t="s">
        <v>391</v>
      </c>
      <c r="D48" s="316"/>
      <c r="E48" s="316"/>
      <c r="F48" s="316" t="str">
        <f>IF(C46="ここに","",VLOOKUP(C46,'登録ナンバー'!$A$1:$D$619,4,0))</f>
        <v>うさかめ</v>
      </c>
      <c r="G48" s="316"/>
      <c r="H48" s="316"/>
      <c r="I48" s="316"/>
      <c r="J48" s="316"/>
      <c r="K48" s="234"/>
      <c r="L48" s="319" t="s">
        <v>391</v>
      </c>
      <c r="M48" s="319"/>
      <c r="N48" s="319"/>
      <c r="O48" s="316" t="str">
        <f>IF(L46="ここに","",VLOOKUP(L46,'登録ナンバー'!$A$1:$D$619,4,0))</f>
        <v>うさかめ</v>
      </c>
      <c r="P48" s="316"/>
      <c r="Q48" s="316"/>
      <c r="R48" s="316"/>
      <c r="S48" s="316"/>
      <c r="T48" s="293"/>
      <c r="U48" s="290"/>
      <c r="V48" s="290"/>
      <c r="W48" s="290"/>
      <c r="X48" s="290"/>
      <c r="Y48" s="290"/>
      <c r="Z48" s="290"/>
      <c r="AA48" s="261"/>
      <c r="AB48" s="293"/>
      <c r="AC48" s="290"/>
      <c r="AD48" s="290"/>
      <c r="AE48" s="290"/>
      <c r="AF48" s="291"/>
      <c r="AG48" s="290"/>
      <c r="AH48" s="290"/>
      <c r="AI48" s="261"/>
      <c r="AJ48" s="294"/>
      <c r="AK48" s="291"/>
      <c r="AL48" s="291"/>
      <c r="AM48" s="291"/>
      <c r="AN48" s="291"/>
      <c r="AO48" s="291"/>
      <c r="AP48" s="291"/>
      <c r="AQ48" s="375"/>
      <c r="AR48" s="341"/>
      <c r="AS48" s="342"/>
      <c r="AT48" s="342"/>
      <c r="AU48" s="342"/>
      <c r="AV48" s="342"/>
      <c r="AW48" s="342"/>
      <c r="AX48" s="342"/>
      <c r="AY48" s="366"/>
      <c r="AZ48" s="321">
        <f>IF(OR(COUNTIF(BA34:BC47,2)=3,COUNTIF(BA34:BC47,1)=3),(AB49+AJ49+T49)/(AB49+AJ49+AF46+AN46+X46+T49),"")</f>
      </c>
      <c r="BA48" s="323"/>
      <c r="BB48" s="323"/>
      <c r="BC48" s="323"/>
      <c r="BD48" s="325">
        <f>IF(AZ48&lt;&gt;"",RANK(AZ48,AZ36:AZ49),RANK(BA46,BA34:BC47))</f>
        <v>4</v>
      </c>
      <c r="BE48" s="325"/>
      <c r="BF48" s="325"/>
      <c r="BG48" s="326"/>
    </row>
    <row r="49" spans="2:59" ht="4.5" customHeight="1" hidden="1">
      <c r="B49" s="11"/>
      <c r="C49" s="317"/>
      <c r="D49" s="318"/>
      <c r="E49" s="318"/>
      <c r="F49" s="234"/>
      <c r="G49" s="234"/>
      <c r="H49" s="234"/>
      <c r="I49" s="234"/>
      <c r="J49" s="234"/>
      <c r="K49" s="234"/>
      <c r="L49" s="318"/>
      <c r="M49" s="318"/>
      <c r="N49" s="318"/>
      <c r="O49" s="234"/>
      <c r="P49" s="234"/>
      <c r="Q49" s="234"/>
      <c r="R49" s="236"/>
      <c r="S49" s="245"/>
      <c r="T49" s="196">
        <f>IF(T46="⑦","7",IF(T46="⑥","6",T46))</f>
        <v>3</v>
      </c>
      <c r="U49" s="1"/>
      <c r="V49" s="1"/>
      <c r="W49" s="1"/>
      <c r="X49" s="1"/>
      <c r="Y49" s="1"/>
      <c r="Z49" s="1"/>
      <c r="AA49" s="181"/>
      <c r="AB49" s="196">
        <f>IF(AB46="⑦","7",IF(AB46="⑥","6",AB46))</f>
        <v>3</v>
      </c>
      <c r="AC49" s="1"/>
      <c r="AD49" s="1"/>
      <c r="AE49" s="1"/>
      <c r="AF49" s="3"/>
      <c r="AG49" s="3"/>
      <c r="AH49" s="3"/>
      <c r="AI49" s="233"/>
      <c r="AJ49" s="246">
        <f>IF(AJ46="⑦","7",IF(AJ46="⑥","6",AJ46))</f>
        <v>0</v>
      </c>
      <c r="AK49" s="3"/>
      <c r="AL49" s="3"/>
      <c r="AM49" s="3"/>
      <c r="AN49" s="3"/>
      <c r="AO49" s="3"/>
      <c r="AP49" s="3"/>
      <c r="AQ49" s="233"/>
      <c r="AR49" s="341"/>
      <c r="AS49" s="342"/>
      <c r="AT49" s="342"/>
      <c r="AU49" s="342"/>
      <c r="AV49" s="342"/>
      <c r="AW49" s="342"/>
      <c r="AX49" s="342"/>
      <c r="AY49" s="366"/>
      <c r="AZ49" s="321"/>
      <c r="BA49" s="323"/>
      <c r="BB49" s="323"/>
      <c r="BC49" s="323"/>
      <c r="BD49" s="325"/>
      <c r="BE49" s="325"/>
      <c r="BF49" s="325"/>
      <c r="BG49" s="326"/>
    </row>
    <row r="50" spans="3:59" ht="6" customHeight="1">
      <c r="C50" s="35"/>
      <c r="D50" s="35"/>
      <c r="E50" s="35"/>
      <c r="F50" s="35"/>
      <c r="G50" s="35"/>
      <c r="H50" s="35"/>
      <c r="I50" s="35"/>
      <c r="J50" s="35"/>
      <c r="K50" s="36"/>
      <c r="L50" s="26"/>
      <c r="M50" s="26"/>
      <c r="N50" s="26"/>
      <c r="O50" s="26"/>
      <c r="P50" s="26"/>
      <c r="Q50" s="26"/>
      <c r="R50" s="26"/>
      <c r="S50" s="36"/>
      <c r="T50" s="26"/>
      <c r="U50" s="26"/>
      <c r="V50" s="26"/>
      <c r="W50" s="26"/>
      <c r="X50" s="26"/>
      <c r="Y50" s="26"/>
      <c r="Z50" s="26"/>
      <c r="AA50" s="36"/>
      <c r="AB50" s="26"/>
      <c r="AC50" s="26"/>
      <c r="AD50" s="26"/>
      <c r="AE50" s="26"/>
      <c r="AF50" s="26"/>
      <c r="AG50" s="26"/>
      <c r="AH50" s="26"/>
      <c r="AI50" s="3"/>
      <c r="AJ50" s="3"/>
      <c r="AK50" s="3"/>
      <c r="AL50" s="3"/>
      <c r="AM50" s="3"/>
      <c r="AN50" s="3"/>
      <c r="AO50" s="3"/>
      <c r="AP50" s="3"/>
      <c r="AQ50" s="37"/>
      <c r="AR50" s="37"/>
      <c r="AS50" s="37"/>
      <c r="AT50" s="37"/>
      <c r="AU50" s="30"/>
      <c r="AV50" s="30"/>
      <c r="AW50" s="30"/>
      <c r="AX50" s="30"/>
      <c r="AY50" s="26"/>
      <c r="AZ50" s="26"/>
      <c r="BA50" s="26"/>
      <c r="BB50" s="26"/>
      <c r="BC50" s="26"/>
      <c r="BD50" s="26"/>
      <c r="BE50" s="26"/>
      <c r="BF50" s="26"/>
      <c r="BG50" s="26"/>
    </row>
    <row r="51" spans="3:59" s="31" customFormat="1" ht="28.5" customHeight="1">
      <c r="C51" s="31" t="s">
        <v>1369</v>
      </c>
      <c r="F51" s="372" t="s">
        <v>1383</v>
      </c>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row>
    <row r="52" spans="40:56" s="31" customFormat="1" ht="6.75" customHeight="1">
      <c r="AN52" s="2"/>
      <c r="AO52" s="2"/>
      <c r="BC52" s="2"/>
      <c r="BD52" s="2"/>
    </row>
    <row r="53" spans="2:52" ht="7.5" customHeight="1">
      <c r="B53" s="12"/>
      <c r="C53" s="1"/>
      <c r="D53" s="1"/>
      <c r="E53" s="1"/>
      <c r="F53" s="1"/>
      <c r="G53" s="1"/>
      <c r="H53" s="1"/>
      <c r="I53" s="1"/>
      <c r="J53" s="1"/>
      <c r="K53" s="1"/>
      <c r="L53" s="1"/>
      <c r="M53" s="1"/>
      <c r="N53" s="1"/>
      <c r="P53" s="376" t="s">
        <v>1370</v>
      </c>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5"/>
      <c r="AY53" s="5"/>
      <c r="AZ53" s="5"/>
    </row>
    <row r="54" spans="2:49" ht="7.5" customHeight="1">
      <c r="B54" s="12"/>
      <c r="C54" s="10"/>
      <c r="O54" s="1"/>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row>
    <row r="55" spans="2:49" ht="7.5" customHeight="1">
      <c r="B55" s="12"/>
      <c r="C55" s="10"/>
      <c r="O55" s="1"/>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row>
    <row r="56" spans="2:49" ht="7.5" customHeight="1">
      <c r="B56" s="12"/>
      <c r="C56" s="1"/>
      <c r="O56" s="239"/>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row>
    <row r="57" ht="7.5" customHeight="1">
      <c r="B57" s="12"/>
    </row>
    <row r="58" ht="7.5" customHeight="1">
      <c r="B58" s="12"/>
    </row>
    <row r="59" spans="2:62" s="1" customFormat="1" ht="7.5" customHeight="1">
      <c r="B59" s="12"/>
      <c r="C59" s="400" t="str">
        <f>IF(AB12="","リーグ1・1位",VLOOKUP(1,$B$12:$R$25,5,FALSE))</f>
        <v>岡田</v>
      </c>
      <c r="D59" s="400"/>
      <c r="E59" s="400"/>
      <c r="F59" s="400"/>
      <c r="G59" s="400"/>
      <c r="H59" s="400"/>
      <c r="I59" s="400"/>
      <c r="J59" s="400"/>
      <c r="K59" s="400"/>
      <c r="L59" s="400"/>
      <c r="M59" s="600" t="str">
        <f>IF(AB12="","",VLOOKUP(1,$B$12:$R$25,14,FALSE))</f>
        <v>北村　</v>
      </c>
      <c r="N59" s="600"/>
      <c r="O59" s="600"/>
      <c r="P59" s="600"/>
      <c r="Q59" s="600"/>
      <c r="R59" s="600"/>
      <c r="S59" s="600"/>
      <c r="T59" s="600"/>
      <c r="U59" s="600"/>
      <c r="V59" s="600"/>
      <c r="W59" s="12"/>
      <c r="X59" s="12"/>
      <c r="Y59" s="12"/>
      <c r="Z59" s="12"/>
      <c r="AA59" s="12"/>
      <c r="AB59" s="380" t="s">
        <v>393</v>
      </c>
      <c r="AC59" s="380"/>
      <c r="AD59" s="380"/>
      <c r="AE59" s="380"/>
      <c r="AF59" s="380"/>
      <c r="AG59" s="380"/>
      <c r="AH59" s="12"/>
      <c r="AI59" s="12"/>
      <c r="AJ59" s="12"/>
      <c r="AK59" s="12"/>
      <c r="AL59" s="12"/>
      <c r="AM59" s="589" t="str">
        <f>IF(AB12="","リーグ1.2位",VLOOKUP(2,$B$12:$R$27,5,FALSE))</f>
        <v>金谷</v>
      </c>
      <c r="AN59" s="589"/>
      <c r="AO59" s="589"/>
      <c r="AP59" s="589"/>
      <c r="AQ59" s="589"/>
      <c r="AR59" s="589"/>
      <c r="AS59" s="589"/>
      <c r="AT59" s="589"/>
      <c r="AU59" s="589"/>
      <c r="AV59" s="589"/>
      <c r="AW59" s="589"/>
      <c r="AX59" s="589"/>
      <c r="AY59" s="258" t="str">
        <f>IF(AB12="","",VLOOKUP(2,$B$12:$R$27,14,FALSE))</f>
        <v>古池</v>
      </c>
      <c r="AZ59" s="258"/>
      <c r="BA59" s="258"/>
      <c r="BB59" s="258"/>
      <c r="BC59" s="258"/>
      <c r="BD59" s="258"/>
      <c r="BE59" s="258"/>
      <c r="BF59" s="258"/>
      <c r="BG59" s="258"/>
      <c r="BH59" s="240"/>
      <c r="BI59" s="240"/>
      <c r="BJ59" s="240"/>
    </row>
    <row r="60" spans="2:62" s="1" customFormat="1" ht="7.5" customHeight="1" thickBot="1">
      <c r="B60" s="12"/>
      <c r="C60" s="400"/>
      <c r="D60" s="400"/>
      <c r="E60" s="400"/>
      <c r="F60" s="400"/>
      <c r="G60" s="400"/>
      <c r="H60" s="400"/>
      <c r="I60" s="400"/>
      <c r="J60" s="400"/>
      <c r="K60" s="400"/>
      <c r="L60" s="400"/>
      <c r="M60" s="600"/>
      <c r="N60" s="600"/>
      <c r="O60" s="600"/>
      <c r="P60" s="600"/>
      <c r="Q60" s="600"/>
      <c r="R60" s="600"/>
      <c r="S60" s="600"/>
      <c r="T60" s="600"/>
      <c r="U60" s="600"/>
      <c r="V60" s="600"/>
      <c r="W60" s="13"/>
      <c r="X60" s="13"/>
      <c r="Y60" s="13"/>
      <c r="Z60" s="13"/>
      <c r="AA60" s="12"/>
      <c r="AB60" s="380"/>
      <c r="AC60" s="380"/>
      <c r="AD60" s="380"/>
      <c r="AE60" s="380"/>
      <c r="AF60" s="380"/>
      <c r="AG60" s="380"/>
      <c r="AH60" s="12"/>
      <c r="AI60" s="13"/>
      <c r="AJ60" s="13"/>
      <c r="AK60" s="13"/>
      <c r="AL60" s="13"/>
      <c r="AM60" s="589"/>
      <c r="AN60" s="589"/>
      <c r="AO60" s="589"/>
      <c r="AP60" s="589"/>
      <c r="AQ60" s="589"/>
      <c r="AR60" s="589"/>
      <c r="AS60" s="589"/>
      <c r="AT60" s="589"/>
      <c r="AU60" s="589"/>
      <c r="AV60" s="589"/>
      <c r="AW60" s="589"/>
      <c r="AX60" s="589"/>
      <c r="AY60" s="258"/>
      <c r="AZ60" s="258"/>
      <c r="BA60" s="258"/>
      <c r="BB60" s="258"/>
      <c r="BC60" s="258"/>
      <c r="BD60" s="258"/>
      <c r="BE60" s="258"/>
      <c r="BF60" s="258"/>
      <c r="BG60" s="258"/>
      <c r="BH60" s="240"/>
      <c r="BI60" s="240"/>
      <c r="BJ60" s="240"/>
    </row>
    <row r="61" spans="2:62" ht="7.5" customHeight="1">
      <c r="B61" s="12"/>
      <c r="C61" s="400"/>
      <c r="D61" s="400"/>
      <c r="E61" s="400"/>
      <c r="F61" s="400"/>
      <c r="G61" s="400"/>
      <c r="H61" s="400"/>
      <c r="I61" s="400"/>
      <c r="J61" s="400"/>
      <c r="K61" s="400"/>
      <c r="L61" s="400"/>
      <c r="M61" s="600"/>
      <c r="N61" s="600"/>
      <c r="O61" s="600"/>
      <c r="P61" s="600"/>
      <c r="Q61" s="600"/>
      <c r="R61" s="600"/>
      <c r="S61" s="600"/>
      <c r="T61" s="600"/>
      <c r="U61" s="600"/>
      <c r="V61" s="600"/>
      <c r="W61" s="290"/>
      <c r="X61" s="290"/>
      <c r="Y61" s="290"/>
      <c r="Z61" s="290"/>
      <c r="AA61" s="228"/>
      <c r="AE61" s="8"/>
      <c r="AF61" s="228"/>
      <c r="AH61" s="15"/>
      <c r="AI61" s="290"/>
      <c r="AJ61" s="290"/>
      <c r="AK61" s="290"/>
      <c r="AL61" s="290"/>
      <c r="AM61" s="589"/>
      <c r="AN61" s="589"/>
      <c r="AO61" s="589"/>
      <c r="AP61" s="589"/>
      <c r="AQ61" s="589"/>
      <c r="AR61" s="589"/>
      <c r="AS61" s="589"/>
      <c r="AT61" s="589"/>
      <c r="AU61" s="589"/>
      <c r="AV61" s="589"/>
      <c r="AW61" s="589"/>
      <c r="AX61" s="589"/>
      <c r="AY61" s="258"/>
      <c r="AZ61" s="258"/>
      <c r="BA61" s="258"/>
      <c r="BB61" s="258"/>
      <c r="BC61" s="258"/>
      <c r="BD61" s="258"/>
      <c r="BE61" s="258"/>
      <c r="BF61" s="258"/>
      <c r="BG61" s="258"/>
      <c r="BH61" s="240"/>
      <c r="BI61" s="240"/>
      <c r="BJ61" s="240"/>
    </row>
    <row r="62" spans="2:59" ht="7.5" customHeight="1">
      <c r="B62" s="12"/>
      <c r="C62" s="400"/>
      <c r="D62" s="400"/>
      <c r="E62" s="400"/>
      <c r="F62" s="400"/>
      <c r="G62" s="400"/>
      <c r="H62" s="400"/>
      <c r="I62" s="400"/>
      <c r="J62" s="400"/>
      <c r="K62" s="400"/>
      <c r="L62" s="400"/>
      <c r="M62" s="600"/>
      <c r="N62" s="600"/>
      <c r="O62" s="600"/>
      <c r="P62" s="600"/>
      <c r="Q62" s="600"/>
      <c r="R62" s="600"/>
      <c r="S62" s="600"/>
      <c r="T62" s="600"/>
      <c r="U62" s="600"/>
      <c r="V62" s="600"/>
      <c r="W62" s="290"/>
      <c r="X62" s="290"/>
      <c r="Y62" s="290"/>
      <c r="Z62" s="290"/>
      <c r="AA62" s="228"/>
      <c r="AB62" s="496" t="s">
        <v>1407</v>
      </c>
      <c r="AC62" s="290"/>
      <c r="AD62" s="290"/>
      <c r="AE62" s="290"/>
      <c r="AF62" s="290"/>
      <c r="AG62" s="290"/>
      <c r="AH62" s="15"/>
      <c r="AI62" s="290"/>
      <c r="AJ62" s="290"/>
      <c r="AK62" s="290"/>
      <c r="AL62" s="290"/>
      <c r="AM62" s="589"/>
      <c r="AN62" s="589"/>
      <c r="AO62" s="589"/>
      <c r="AP62" s="589"/>
      <c r="AQ62" s="589"/>
      <c r="AR62" s="589"/>
      <c r="AS62" s="589"/>
      <c r="AT62" s="589"/>
      <c r="AU62" s="589"/>
      <c r="AV62" s="589"/>
      <c r="AW62" s="589"/>
      <c r="AX62" s="589"/>
      <c r="AY62" s="258"/>
      <c r="AZ62" s="258"/>
      <c r="BA62" s="258"/>
      <c r="BB62" s="258"/>
      <c r="BC62" s="258"/>
      <c r="BD62" s="258"/>
      <c r="BE62" s="258"/>
      <c r="BF62" s="258"/>
      <c r="BG62" s="258"/>
    </row>
    <row r="63" spans="2:34" ht="7.5" customHeight="1">
      <c r="B63" s="12"/>
      <c r="AA63" s="228"/>
      <c r="AB63" s="290"/>
      <c r="AC63" s="290"/>
      <c r="AD63" s="290"/>
      <c r="AE63" s="290"/>
      <c r="AF63" s="290"/>
      <c r="AG63" s="290"/>
      <c r="AH63" s="15"/>
    </row>
    <row r="64" spans="2:40" ht="7.5" customHeight="1" thickBot="1">
      <c r="B64" s="12"/>
      <c r="AA64" s="230"/>
      <c r="AB64" s="9"/>
      <c r="AC64" s="9"/>
      <c r="AD64" s="9"/>
      <c r="AE64" s="24"/>
      <c r="AF64" s="230"/>
      <c r="AG64" s="7"/>
      <c r="AH64" s="23"/>
      <c r="AI64" s="401"/>
      <c r="AJ64" s="401"/>
      <c r="AK64" s="401"/>
      <c r="AL64" s="401"/>
      <c r="AM64" s="401"/>
      <c r="AN64" s="401"/>
    </row>
    <row r="65" spans="2:40" ht="7.5" customHeight="1">
      <c r="B65" s="12"/>
      <c r="Z65" s="593"/>
      <c r="AA65" s="496" t="s">
        <v>1404</v>
      </c>
      <c r="AB65" s="496"/>
      <c r="AC65" s="496"/>
      <c r="AD65" s="496"/>
      <c r="AE65" s="496"/>
      <c r="AF65" s="496"/>
      <c r="AG65" s="496"/>
      <c r="AH65" s="592"/>
      <c r="AI65" s="401"/>
      <c r="AJ65" s="401"/>
      <c r="AK65" s="401"/>
      <c r="AL65" s="401"/>
      <c r="AM65" s="401"/>
      <c r="AN65" s="401"/>
    </row>
    <row r="66" spans="26:59" ht="7.5" customHeight="1">
      <c r="Z66" s="15"/>
      <c r="AA66" s="496"/>
      <c r="AB66" s="496"/>
      <c r="AC66" s="496"/>
      <c r="AD66" s="496"/>
      <c r="AE66" s="496"/>
      <c r="AF66" s="496"/>
      <c r="AG66" s="496"/>
      <c r="AH66" s="592"/>
      <c r="AM66" s="599" t="str">
        <f>IF(AB34="","リーグ2・1位",VLOOKUP(1,$B$34:$R$49,5,FALSE))</f>
        <v>永里</v>
      </c>
      <c r="AN66" s="599"/>
      <c r="AO66" s="599"/>
      <c r="AP66" s="599"/>
      <c r="AQ66" s="599"/>
      <c r="AR66" s="599"/>
      <c r="AS66" s="599"/>
      <c r="AT66" s="599"/>
      <c r="AU66" s="599"/>
      <c r="AV66" s="599"/>
      <c r="AW66" s="599"/>
      <c r="AX66" s="599"/>
      <c r="AY66" s="403" t="str">
        <f>IF(AB34="","",VLOOKUP(1,$B$34:$R$49,14,FALSE))</f>
        <v>山口</v>
      </c>
      <c r="AZ66" s="403"/>
      <c r="BA66" s="403"/>
      <c r="BB66" s="403"/>
      <c r="BC66" s="403"/>
      <c r="BD66" s="403"/>
      <c r="BE66" s="403"/>
      <c r="BF66" s="403"/>
      <c r="BG66" s="403"/>
    </row>
    <row r="67" spans="3:59" ht="7.5" customHeight="1">
      <c r="C67" s="387" t="str">
        <f>IF(AB34="","リーグ2・2位",VLOOKUP(2,$B$34:$R$47,5,FALSE))</f>
        <v>岡本</v>
      </c>
      <c r="D67" s="387"/>
      <c r="E67" s="387"/>
      <c r="F67" s="387"/>
      <c r="G67" s="387"/>
      <c r="H67" s="387"/>
      <c r="I67" s="387"/>
      <c r="J67" s="387"/>
      <c r="K67" s="387"/>
      <c r="L67" s="387"/>
      <c r="M67" s="590" t="str">
        <f>IF(AB34="","",VLOOKUP(2,$B$34:$R$47,14,FALSE))</f>
        <v>河内</v>
      </c>
      <c r="N67" s="590"/>
      <c r="O67" s="590"/>
      <c r="P67" s="590"/>
      <c r="Q67" s="590"/>
      <c r="R67" s="590"/>
      <c r="S67" s="590"/>
      <c r="T67" s="590"/>
      <c r="U67" s="590"/>
      <c r="V67" s="590"/>
      <c r="Z67" s="15"/>
      <c r="AH67" s="8"/>
      <c r="AM67" s="599"/>
      <c r="AN67" s="599"/>
      <c r="AO67" s="599"/>
      <c r="AP67" s="599"/>
      <c r="AQ67" s="599"/>
      <c r="AR67" s="599"/>
      <c r="AS67" s="599"/>
      <c r="AT67" s="599"/>
      <c r="AU67" s="599"/>
      <c r="AV67" s="599"/>
      <c r="AW67" s="599"/>
      <c r="AX67" s="599"/>
      <c r="AY67" s="403"/>
      <c r="AZ67" s="403"/>
      <c r="BA67" s="403"/>
      <c r="BB67" s="403"/>
      <c r="BC67" s="403"/>
      <c r="BD67" s="403"/>
      <c r="BE67" s="403"/>
      <c r="BF67" s="403"/>
      <c r="BG67" s="403"/>
    </row>
    <row r="68" spans="3:59" ht="7.5" customHeight="1" thickBot="1">
      <c r="C68" s="387"/>
      <c r="D68" s="387"/>
      <c r="E68" s="387"/>
      <c r="F68" s="387"/>
      <c r="G68" s="387"/>
      <c r="H68" s="387"/>
      <c r="I68" s="387"/>
      <c r="J68" s="387"/>
      <c r="K68" s="387"/>
      <c r="L68" s="387"/>
      <c r="M68" s="590"/>
      <c r="N68" s="590"/>
      <c r="O68" s="590"/>
      <c r="P68" s="590"/>
      <c r="Q68" s="590"/>
      <c r="R68" s="590"/>
      <c r="S68" s="590"/>
      <c r="T68" s="590"/>
      <c r="U68" s="590"/>
      <c r="V68" s="590"/>
      <c r="W68" s="7"/>
      <c r="X68" s="7"/>
      <c r="Y68" s="7"/>
      <c r="Z68" s="23"/>
      <c r="AB68" s="1"/>
      <c r="AC68" s="1"/>
      <c r="AD68" s="1"/>
      <c r="AE68" s="1"/>
      <c r="AF68" s="1"/>
      <c r="AG68" s="1"/>
      <c r="AH68" s="8"/>
      <c r="AI68" s="7"/>
      <c r="AJ68" s="7"/>
      <c r="AK68" s="7"/>
      <c r="AL68" s="7"/>
      <c r="AM68" s="599"/>
      <c r="AN68" s="599"/>
      <c r="AO68" s="599"/>
      <c r="AP68" s="599"/>
      <c r="AQ68" s="599"/>
      <c r="AR68" s="599"/>
      <c r="AS68" s="599"/>
      <c r="AT68" s="599"/>
      <c r="AU68" s="599"/>
      <c r="AV68" s="599"/>
      <c r="AW68" s="599"/>
      <c r="AX68" s="599"/>
      <c r="AY68" s="403"/>
      <c r="AZ68" s="403"/>
      <c r="BA68" s="403"/>
      <c r="BB68" s="403"/>
      <c r="BC68" s="403"/>
      <c r="BD68" s="403"/>
      <c r="BE68" s="403"/>
      <c r="BF68" s="403"/>
      <c r="BG68" s="403"/>
    </row>
    <row r="69" spans="3:59" ht="7.5" customHeight="1">
      <c r="C69" s="387"/>
      <c r="D69" s="387"/>
      <c r="E69" s="387"/>
      <c r="F69" s="387"/>
      <c r="G69" s="387"/>
      <c r="H69" s="387"/>
      <c r="I69" s="387"/>
      <c r="J69" s="387"/>
      <c r="K69" s="387"/>
      <c r="L69" s="387"/>
      <c r="M69" s="590"/>
      <c r="N69" s="590"/>
      <c r="O69" s="590"/>
      <c r="P69" s="590"/>
      <c r="Q69" s="590"/>
      <c r="R69" s="590"/>
      <c r="S69" s="590"/>
      <c r="T69" s="590"/>
      <c r="U69" s="590"/>
      <c r="V69" s="590"/>
      <c r="W69" s="290"/>
      <c r="X69" s="290"/>
      <c r="Y69" s="290"/>
      <c r="Z69" s="290"/>
      <c r="AA69" s="290"/>
      <c r="AB69" s="1"/>
      <c r="AC69" s="1"/>
      <c r="AD69" s="1"/>
      <c r="AE69" s="1"/>
      <c r="AF69" s="1"/>
      <c r="AG69" s="1"/>
      <c r="AH69" s="12"/>
      <c r="AI69" s="368"/>
      <c r="AJ69" s="368"/>
      <c r="AK69" s="368"/>
      <c r="AL69" s="368"/>
      <c r="AM69" s="599"/>
      <c r="AN69" s="599"/>
      <c r="AO69" s="599"/>
      <c r="AP69" s="599"/>
      <c r="AQ69" s="599"/>
      <c r="AR69" s="599"/>
      <c r="AS69" s="599"/>
      <c r="AT69" s="599"/>
      <c r="AU69" s="599"/>
      <c r="AV69" s="599"/>
      <c r="AW69" s="599"/>
      <c r="AX69" s="599"/>
      <c r="AY69" s="403"/>
      <c r="AZ69" s="403"/>
      <c r="BA69" s="403"/>
      <c r="BB69" s="403"/>
      <c r="BC69" s="403"/>
      <c r="BD69" s="403"/>
      <c r="BE69" s="403"/>
      <c r="BF69" s="403"/>
      <c r="BG69" s="403"/>
    </row>
    <row r="70" spans="3:59" ht="7.5" customHeight="1">
      <c r="C70" s="387"/>
      <c r="D70" s="387"/>
      <c r="E70" s="387"/>
      <c r="F70" s="387"/>
      <c r="G70" s="387"/>
      <c r="H70" s="387"/>
      <c r="I70" s="387"/>
      <c r="J70" s="387"/>
      <c r="K70" s="387"/>
      <c r="L70" s="387"/>
      <c r="M70" s="590"/>
      <c r="N70" s="590"/>
      <c r="O70" s="590"/>
      <c r="P70" s="590"/>
      <c r="Q70" s="590"/>
      <c r="R70" s="590"/>
      <c r="S70" s="590"/>
      <c r="T70" s="590"/>
      <c r="U70" s="590"/>
      <c r="V70" s="590"/>
      <c r="W70" s="290"/>
      <c r="X70" s="290"/>
      <c r="Y70" s="290"/>
      <c r="Z70" s="290"/>
      <c r="AA70" s="290"/>
      <c r="AB70" s="12"/>
      <c r="AC70" s="12"/>
      <c r="AD70" s="12"/>
      <c r="AE70" s="12"/>
      <c r="AF70" s="12"/>
      <c r="AG70" s="12"/>
      <c r="AH70" s="12"/>
      <c r="AI70" s="290"/>
      <c r="AJ70" s="290"/>
      <c r="AK70" s="290"/>
      <c r="AL70" s="290"/>
      <c r="AM70" s="599"/>
      <c r="AN70" s="599"/>
      <c r="AO70" s="599"/>
      <c r="AP70" s="599"/>
      <c r="AQ70" s="599"/>
      <c r="AR70" s="599"/>
      <c r="AS70" s="599"/>
      <c r="AT70" s="599"/>
      <c r="AU70" s="599"/>
      <c r="AV70" s="599"/>
      <c r="AW70" s="599"/>
      <c r="AX70" s="599"/>
      <c r="AY70" s="403"/>
      <c r="AZ70" s="403"/>
      <c r="BA70" s="403"/>
      <c r="BB70" s="403"/>
      <c r="BC70" s="403"/>
      <c r="BD70" s="403"/>
      <c r="BE70" s="403"/>
      <c r="BF70" s="403"/>
      <c r="BG70" s="403"/>
    </row>
    <row r="72" spans="31:59" ht="7.5" customHeight="1">
      <c r="AE72" s="371"/>
      <c r="AF72" s="371"/>
      <c r="AG72" s="371"/>
      <c r="AH72" s="371"/>
      <c r="AI72" s="371"/>
      <c r="AJ72" s="371"/>
      <c r="AK72" s="371"/>
      <c r="AL72" s="371"/>
      <c r="AM72" s="371"/>
      <c r="AN72" s="371"/>
      <c r="AO72" s="371"/>
      <c r="AP72" s="371"/>
      <c r="AQ72" s="371"/>
      <c r="AR72" s="371"/>
      <c r="AS72" s="371"/>
      <c r="AT72" s="371"/>
      <c r="AU72" s="371"/>
      <c r="AV72" s="371"/>
      <c r="AW72" s="371"/>
      <c r="AX72" s="371"/>
      <c r="AY72" s="371"/>
      <c r="AZ72" s="371"/>
      <c r="BA72" s="371"/>
      <c r="BB72" s="371"/>
      <c r="BC72" s="371"/>
      <c r="BD72" s="371"/>
      <c r="BE72" s="371"/>
      <c r="BF72" s="371"/>
      <c r="BG72" s="371"/>
    </row>
    <row r="73" spans="17:59" ht="7.5" customHeight="1">
      <c r="Q73" s="309" t="s">
        <v>1371</v>
      </c>
      <c r="R73" s="309"/>
      <c r="S73" s="309"/>
      <c r="T73" s="309"/>
      <c r="U73" s="309"/>
      <c r="V73" s="309"/>
      <c r="W73" s="309"/>
      <c r="X73" s="309"/>
      <c r="Y73" s="231"/>
      <c r="Z73" s="231"/>
      <c r="AA73" s="231"/>
      <c r="AB73" s="231"/>
      <c r="AC73" s="231"/>
      <c r="AD73" s="231"/>
      <c r="AE73" s="371"/>
      <c r="AF73" s="371"/>
      <c r="AG73" s="371"/>
      <c r="AH73" s="371"/>
      <c r="AI73" s="371"/>
      <c r="AJ73" s="371"/>
      <c r="AK73" s="371"/>
      <c r="AL73" s="371"/>
      <c r="AM73" s="371"/>
      <c r="AN73" s="371"/>
      <c r="AO73" s="371"/>
      <c r="AP73" s="371"/>
      <c r="AQ73" s="371"/>
      <c r="AR73" s="371"/>
      <c r="AS73" s="371"/>
      <c r="AT73" s="371"/>
      <c r="AU73" s="371"/>
      <c r="AV73" s="371"/>
      <c r="AW73" s="371"/>
      <c r="AX73" s="371"/>
      <c r="AY73" s="371"/>
      <c r="AZ73" s="371"/>
      <c r="BA73" s="371"/>
      <c r="BB73" s="371"/>
      <c r="BC73" s="371"/>
      <c r="BD73" s="371"/>
      <c r="BE73" s="371"/>
      <c r="BF73" s="371"/>
      <c r="BG73" s="371"/>
    </row>
    <row r="74" spans="17:59" ht="7.5" customHeight="1">
      <c r="Q74" s="309"/>
      <c r="R74" s="309"/>
      <c r="S74" s="309"/>
      <c r="T74" s="309"/>
      <c r="U74" s="309"/>
      <c r="V74" s="309"/>
      <c r="W74" s="309"/>
      <c r="X74" s="309"/>
      <c r="Y74" s="231"/>
      <c r="Z74" s="231"/>
      <c r="AA74" s="231"/>
      <c r="AB74" s="231"/>
      <c r="AC74" s="231"/>
      <c r="AD74" s="231"/>
      <c r="AE74" s="371"/>
      <c r="AF74" s="371"/>
      <c r="AG74" s="371"/>
      <c r="AH74" s="371"/>
      <c r="AI74" s="371"/>
      <c r="AJ74" s="371"/>
      <c r="AK74" s="371"/>
      <c r="AL74" s="371"/>
      <c r="AM74" s="371"/>
      <c r="AN74" s="371"/>
      <c r="AO74" s="371"/>
      <c r="AP74" s="371"/>
      <c r="AQ74" s="371"/>
      <c r="AR74" s="371"/>
      <c r="AS74" s="371"/>
      <c r="AT74" s="371"/>
      <c r="AU74" s="371"/>
      <c r="AV74" s="371"/>
      <c r="AW74" s="371"/>
      <c r="AX74" s="371"/>
      <c r="AY74" s="371"/>
      <c r="AZ74" s="371"/>
      <c r="BA74" s="371"/>
      <c r="BB74" s="371"/>
      <c r="BC74" s="371"/>
      <c r="BD74" s="371"/>
      <c r="BE74" s="371"/>
      <c r="BF74" s="371"/>
      <c r="BG74" s="371"/>
    </row>
    <row r="75" spans="17:59" ht="7.5" customHeight="1">
      <c r="Q75" s="309"/>
      <c r="R75" s="309"/>
      <c r="S75" s="309"/>
      <c r="T75" s="309"/>
      <c r="U75" s="309"/>
      <c r="V75" s="309"/>
      <c r="W75" s="309"/>
      <c r="X75" s="309"/>
      <c r="Y75" s="231"/>
      <c r="Z75" s="231"/>
      <c r="AA75" s="231"/>
      <c r="AB75" s="231"/>
      <c r="AC75" s="231"/>
      <c r="AD75" s="23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1"/>
      <c r="BE75" s="371"/>
      <c r="BF75" s="371"/>
      <c r="BG75" s="371"/>
    </row>
    <row r="76" spans="3:59" ht="12" customHeight="1">
      <c r="C76" s="1"/>
      <c r="D76" s="1"/>
      <c r="E76" s="1"/>
      <c r="F76" s="1"/>
      <c r="G76" s="1"/>
      <c r="H76" s="1"/>
      <c r="I76" s="1"/>
      <c r="J76" s="1"/>
      <c r="K76" s="1"/>
      <c r="L76" s="1"/>
      <c r="M76" s="1"/>
      <c r="N76" s="1"/>
      <c r="Q76" s="309"/>
      <c r="R76" s="309"/>
      <c r="S76" s="309"/>
      <c r="T76" s="309"/>
      <c r="U76" s="309"/>
      <c r="V76" s="309"/>
      <c r="W76" s="309"/>
      <c r="X76" s="309"/>
      <c r="Y76" s="231"/>
      <c r="Z76" s="231"/>
      <c r="AA76" s="231"/>
      <c r="AB76" s="231"/>
      <c r="AC76" s="231"/>
      <c r="AD76" s="231"/>
      <c r="AE76" s="371"/>
      <c r="AF76" s="371"/>
      <c r="AG76" s="371"/>
      <c r="AH76" s="371"/>
      <c r="AI76" s="371"/>
      <c r="AJ76" s="371"/>
      <c r="AK76" s="371"/>
      <c r="AL76" s="371"/>
      <c r="AM76" s="371"/>
      <c r="AN76" s="371"/>
      <c r="AO76" s="371"/>
      <c r="AP76" s="371"/>
      <c r="AQ76" s="371"/>
      <c r="AR76" s="371"/>
      <c r="AS76" s="371"/>
      <c r="AT76" s="371"/>
      <c r="AU76" s="371"/>
      <c r="AV76" s="371"/>
      <c r="AW76" s="371"/>
      <c r="AX76" s="371"/>
      <c r="AY76" s="371"/>
      <c r="AZ76" s="371"/>
      <c r="BA76" s="371"/>
      <c r="BB76" s="371"/>
      <c r="BC76" s="371"/>
      <c r="BD76" s="371"/>
      <c r="BE76" s="371"/>
      <c r="BF76" s="371"/>
      <c r="BG76" s="371"/>
    </row>
    <row r="77" spans="4:34" ht="7.5" customHeight="1">
      <c r="D77" s="10"/>
      <c r="R77" s="1"/>
      <c r="S77" s="290" t="s">
        <v>1402</v>
      </c>
      <c r="T77" s="290"/>
      <c r="U77" s="290"/>
      <c r="V77" s="290"/>
      <c r="W77" s="290"/>
      <c r="X77" s="290"/>
      <c r="Y77" s="290"/>
      <c r="Z77" s="290"/>
      <c r="AA77" s="290"/>
      <c r="AB77" s="1"/>
      <c r="AC77" s="1"/>
      <c r="AD77" s="1"/>
      <c r="AE77" s="1"/>
      <c r="AF77" s="1"/>
      <c r="AG77" s="1"/>
      <c r="AH77" s="1"/>
    </row>
    <row r="78" spans="4:38" ht="7.5" customHeight="1">
      <c r="D78" s="1"/>
      <c r="S78" s="290"/>
      <c r="T78" s="290"/>
      <c r="U78" s="290"/>
      <c r="V78" s="290"/>
      <c r="W78" s="290"/>
      <c r="X78" s="290"/>
      <c r="Y78" s="290"/>
      <c r="Z78" s="290"/>
      <c r="AA78" s="290"/>
      <c r="AB78" s="12"/>
      <c r="AC78" s="12"/>
      <c r="AD78" s="12"/>
      <c r="AE78" s="12"/>
      <c r="AF78" s="12"/>
      <c r="AG78" s="12"/>
      <c r="AH78" s="12"/>
      <c r="AI78" s="12"/>
      <c r="AJ78" s="12"/>
      <c r="AK78" s="12"/>
      <c r="AL78" s="12"/>
    </row>
    <row r="79" spans="4:38" ht="7.5" customHeight="1">
      <c r="D79" s="1"/>
      <c r="S79" s="290"/>
      <c r="T79" s="290"/>
      <c r="U79" s="290"/>
      <c r="V79" s="290"/>
      <c r="W79" s="290"/>
      <c r="X79" s="290"/>
      <c r="Y79" s="290"/>
      <c r="Z79" s="290"/>
      <c r="AA79" s="290"/>
      <c r="AB79" s="241"/>
      <c r="AC79" s="241"/>
      <c r="AD79" s="242"/>
      <c r="AE79" s="12"/>
      <c r="AF79" s="12"/>
      <c r="AG79" s="12"/>
      <c r="AH79" s="12"/>
      <c r="AI79" s="12"/>
      <c r="AJ79" s="12"/>
      <c r="AK79" s="12"/>
      <c r="AL79" s="12"/>
    </row>
    <row r="80" spans="4:39" ht="7.5" customHeight="1" thickBot="1">
      <c r="D80" s="1"/>
      <c r="S80" s="290"/>
      <c r="T80" s="290"/>
      <c r="U80" s="290"/>
      <c r="V80" s="290"/>
      <c r="W80" s="290"/>
      <c r="X80" s="290"/>
      <c r="Y80" s="290"/>
      <c r="Z80" s="290"/>
      <c r="AA80" s="290"/>
      <c r="AD80" s="593"/>
      <c r="AE80" s="7"/>
      <c r="AF80" s="7"/>
      <c r="AG80" s="7"/>
      <c r="AH80" s="7"/>
      <c r="AI80" s="290" t="s">
        <v>1372</v>
      </c>
      <c r="AJ80" s="290"/>
      <c r="AK80" s="290"/>
      <c r="AL80" s="290"/>
      <c r="AM80" s="290"/>
    </row>
    <row r="81" spans="4:39" ht="7.5" customHeight="1">
      <c r="D81" s="1"/>
      <c r="S81" s="380" t="s">
        <v>1403</v>
      </c>
      <c r="T81" s="380"/>
      <c r="U81" s="380"/>
      <c r="V81" s="380"/>
      <c r="W81" s="380"/>
      <c r="X81" s="380"/>
      <c r="Y81" s="380"/>
      <c r="Z81" s="380"/>
      <c r="AA81" s="380"/>
      <c r="AD81" s="8"/>
      <c r="AE81" s="591" t="s">
        <v>1406</v>
      </c>
      <c r="AF81" s="368"/>
      <c r="AG81" s="368"/>
      <c r="AH81" s="368"/>
      <c r="AI81" s="290"/>
      <c r="AJ81" s="290"/>
      <c r="AK81" s="290"/>
      <c r="AL81" s="290"/>
      <c r="AM81" s="290"/>
    </row>
    <row r="82" spans="4:39" ht="7.5" customHeight="1" thickBot="1">
      <c r="D82" s="1"/>
      <c r="S82" s="380"/>
      <c r="T82" s="380"/>
      <c r="U82" s="380"/>
      <c r="V82" s="380"/>
      <c r="W82" s="380"/>
      <c r="X82" s="380"/>
      <c r="Y82" s="380"/>
      <c r="Z82" s="380"/>
      <c r="AA82" s="380"/>
      <c r="AD82" s="8"/>
      <c r="AE82" s="290"/>
      <c r="AF82" s="290"/>
      <c r="AG82" s="290"/>
      <c r="AH82" s="290"/>
      <c r="AI82" s="290"/>
      <c r="AJ82" s="290"/>
      <c r="AK82" s="290"/>
      <c r="AL82" s="290"/>
      <c r="AM82" s="290"/>
    </row>
    <row r="83" spans="4:37" ht="7.5" customHeight="1">
      <c r="D83" s="1"/>
      <c r="S83" s="380"/>
      <c r="T83" s="380"/>
      <c r="U83" s="380"/>
      <c r="V83" s="380"/>
      <c r="W83" s="380"/>
      <c r="X83" s="380"/>
      <c r="Y83" s="380"/>
      <c r="Z83" s="380"/>
      <c r="AA83" s="380"/>
      <c r="AB83" s="598"/>
      <c r="AC83" s="269"/>
      <c r="AD83" s="269"/>
      <c r="AE83" s="290"/>
      <c r="AF83" s="290"/>
      <c r="AG83" s="290"/>
      <c r="AH83" s="290"/>
      <c r="AI83" s="1"/>
      <c r="AJ83" s="1"/>
      <c r="AK83" s="1"/>
    </row>
    <row r="85" spans="40:41" s="31" customFormat="1" ht="13.5">
      <c r="AN85" s="2"/>
      <c r="AO85" s="2"/>
    </row>
    <row r="86" spans="3:101" ht="7.5" customHeight="1">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31"/>
      <c r="AO86" s="31"/>
      <c r="AP86" s="6"/>
      <c r="AQ86" s="6"/>
      <c r="AR86" s="6"/>
      <c r="AS86" s="6"/>
      <c r="AT86" s="6"/>
      <c r="AU86" s="6"/>
      <c r="AV86" s="6"/>
      <c r="AW86" s="6"/>
      <c r="AX86" s="6"/>
      <c r="AY86" s="1"/>
      <c r="AZ86" s="6"/>
      <c r="BA86" s="6"/>
      <c r="BB86" s="6"/>
      <c r="BC86" s="6"/>
      <c r="BD86" s="6"/>
      <c r="CE86" s="6"/>
      <c r="CF86" s="6"/>
      <c r="CG86" s="6"/>
      <c r="CH86" s="6"/>
      <c r="CI86" s="6"/>
      <c r="CJ86" s="6"/>
      <c r="CM86" s="6"/>
      <c r="CN86" s="6"/>
      <c r="CO86" s="6"/>
      <c r="CP86" s="6"/>
      <c r="CQ86" s="6"/>
      <c r="CR86" s="6"/>
      <c r="CS86" s="6"/>
      <c r="CT86" s="6"/>
      <c r="CU86" s="6"/>
      <c r="CV86" s="6"/>
      <c r="CW86" s="6"/>
    </row>
    <row r="87" spans="40:103" ht="7.5" customHeight="1">
      <c r="AN87" s="31"/>
      <c r="AO87" s="31"/>
      <c r="AY87" s="1"/>
      <c r="CM87" s="6"/>
      <c r="CN87" s="6"/>
      <c r="CO87" s="6"/>
      <c r="CP87" s="6"/>
      <c r="CQ87" s="6"/>
      <c r="CR87" s="6"/>
      <c r="CS87" s="6"/>
      <c r="CT87" s="6"/>
      <c r="CU87" s="6"/>
      <c r="CV87" s="6"/>
      <c r="CW87" s="6"/>
      <c r="CX87" s="6"/>
      <c r="CY87" s="6"/>
    </row>
    <row r="88" spans="40:104" ht="7.5" customHeight="1">
      <c r="AN88" s="6"/>
      <c r="AO88" s="6"/>
      <c r="AY88" s="1"/>
      <c r="CL88" s="6"/>
      <c r="CM88" s="6"/>
      <c r="CN88" s="6"/>
      <c r="CO88" s="6"/>
      <c r="CP88" s="6"/>
      <c r="CQ88" s="6"/>
      <c r="CR88" s="6"/>
      <c r="CS88" s="6"/>
      <c r="CT88" s="6"/>
      <c r="CU88" s="6"/>
      <c r="CV88" s="6"/>
      <c r="CW88" s="6"/>
      <c r="CX88" s="6"/>
      <c r="CY88" s="6"/>
      <c r="CZ88" s="6"/>
    </row>
    <row r="89" spans="90:103" ht="7.5" customHeight="1">
      <c r="CL89" s="6"/>
      <c r="CM89" s="6"/>
      <c r="CN89" s="6"/>
      <c r="CO89" s="6"/>
      <c r="CP89" s="6"/>
      <c r="CQ89" s="6"/>
      <c r="CR89" s="6"/>
      <c r="CS89" s="6"/>
      <c r="CT89" s="6"/>
      <c r="CU89" s="6"/>
      <c r="CV89" s="6"/>
      <c r="CW89" s="6"/>
      <c r="CX89" s="6"/>
      <c r="CY89" s="6"/>
    </row>
    <row r="90" spans="51:103" ht="7.5" customHeight="1">
      <c r="AY90" s="1"/>
      <c r="CK90" s="6"/>
      <c r="CL90" s="6"/>
      <c r="CM90" s="6"/>
      <c r="CN90" s="6"/>
      <c r="CO90" s="6"/>
      <c r="CP90" s="6"/>
      <c r="CQ90" s="6"/>
      <c r="CR90" s="6"/>
      <c r="CS90" s="6"/>
      <c r="CT90" s="6"/>
      <c r="CU90" s="6"/>
      <c r="CV90" s="6"/>
      <c r="CW90" s="6"/>
      <c r="CX90" s="6"/>
      <c r="CY90" s="6"/>
    </row>
    <row r="91" spans="51:103" ht="7.5" customHeight="1">
      <c r="AY91" s="1"/>
      <c r="CK91" s="6"/>
      <c r="CL91" s="6"/>
      <c r="CM91" s="6"/>
      <c r="CN91" s="6"/>
      <c r="CO91" s="6"/>
      <c r="CP91" s="6"/>
      <c r="CQ91" s="6"/>
      <c r="CR91" s="6"/>
      <c r="CS91" s="6"/>
      <c r="CT91" s="6"/>
      <c r="CU91" s="6"/>
      <c r="CV91" s="6"/>
      <c r="CW91" s="6"/>
      <c r="CX91" s="6"/>
      <c r="CY91" s="6"/>
    </row>
    <row r="92" spans="89:103" ht="7.5" customHeight="1">
      <c r="CK92" s="6"/>
      <c r="CL92" s="6"/>
      <c r="CM92" s="6"/>
      <c r="CN92" s="6"/>
      <c r="CO92" s="6"/>
      <c r="CP92" s="6"/>
      <c r="CQ92" s="6"/>
      <c r="CR92" s="6"/>
      <c r="CS92" s="6"/>
      <c r="CT92" s="6"/>
      <c r="CU92" s="6"/>
      <c r="CV92" s="6"/>
      <c r="CW92" s="6"/>
      <c r="CX92" s="6"/>
      <c r="CY92" s="6"/>
    </row>
    <row r="93" spans="89:103" ht="7.5" customHeight="1">
      <c r="CK93" s="6"/>
      <c r="CL93" s="6"/>
      <c r="CM93" s="6"/>
      <c r="CN93" s="6"/>
      <c r="CO93" s="6"/>
      <c r="CP93" s="6"/>
      <c r="CQ93" s="6"/>
      <c r="CR93" s="6"/>
      <c r="CS93" s="6"/>
      <c r="CT93" s="6"/>
      <c r="CU93" s="6"/>
      <c r="CV93" s="6"/>
      <c r="CW93" s="6"/>
      <c r="CX93" s="6"/>
      <c r="CY93" s="6"/>
    </row>
    <row r="94" spans="51:103" ht="7.5" customHeight="1">
      <c r="AY94" s="1"/>
      <c r="CL94" s="6"/>
      <c r="CM94" s="6"/>
      <c r="CN94" s="6"/>
      <c r="CO94" s="6"/>
      <c r="CP94" s="6"/>
      <c r="CQ94" s="6"/>
      <c r="CR94" s="6"/>
      <c r="CS94" s="6"/>
      <c r="CT94" s="6"/>
      <c r="CU94" s="6"/>
      <c r="CV94" s="6"/>
      <c r="CW94" s="6"/>
      <c r="CX94" s="6"/>
      <c r="CY94" s="6"/>
    </row>
    <row r="95" spans="51:103" ht="7.5" customHeight="1">
      <c r="AY95" s="1"/>
      <c r="CL95" s="6"/>
      <c r="CM95" s="16"/>
      <c r="CN95" s="6"/>
      <c r="CO95" s="6"/>
      <c r="CP95" s="6"/>
      <c r="CQ95" s="6"/>
      <c r="CR95" s="6"/>
      <c r="CS95" s="6"/>
      <c r="CT95" s="6"/>
      <c r="CU95" s="6"/>
      <c r="CV95" s="6"/>
      <c r="CW95" s="6"/>
      <c r="CX95" s="6"/>
      <c r="CY95" s="6"/>
    </row>
    <row r="96" spans="2:103" s="12" customFormat="1" ht="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1"/>
      <c r="CL96" s="6"/>
      <c r="CM96" s="16"/>
      <c r="CN96" s="16"/>
      <c r="CO96" s="16"/>
      <c r="CP96" s="16"/>
      <c r="CQ96" s="16"/>
      <c r="CR96" s="16"/>
      <c r="CS96" s="16"/>
      <c r="CT96" s="16"/>
      <c r="CU96" s="16"/>
      <c r="CV96" s="16"/>
      <c r="CW96" s="16"/>
      <c r="CX96" s="16"/>
      <c r="CY96" s="16"/>
    </row>
    <row r="97" spans="2:103" s="12" customFormat="1" ht="7.5" customHeight="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6"/>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16"/>
      <c r="CM97" s="16"/>
      <c r="CN97" s="16"/>
      <c r="CO97" s="16"/>
      <c r="CP97" s="16"/>
      <c r="CQ97" s="16"/>
      <c r="CR97" s="16"/>
      <c r="CS97" s="16"/>
      <c r="CT97" s="16"/>
      <c r="CU97" s="16"/>
      <c r="CV97" s="16"/>
      <c r="CW97" s="16"/>
      <c r="CX97" s="16"/>
      <c r="CY97" s="16"/>
    </row>
    <row r="98" spans="2:103" s="12" customFormat="1" ht="7.5" customHeight="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16"/>
      <c r="CM98" s="16"/>
      <c r="CN98" s="16"/>
      <c r="CO98" s="16"/>
      <c r="CP98" s="16"/>
      <c r="CQ98" s="16"/>
      <c r="CR98" s="16"/>
      <c r="CS98" s="16"/>
      <c r="CT98" s="16"/>
      <c r="CU98" s="16"/>
      <c r="CV98" s="16"/>
      <c r="CW98" s="16"/>
      <c r="CX98" s="16"/>
      <c r="CY98" s="16"/>
    </row>
    <row r="99" spans="2:103" s="12" customFormat="1" ht="7.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16"/>
      <c r="CM99" s="16"/>
      <c r="CN99" s="16"/>
      <c r="CO99" s="16"/>
      <c r="CP99" s="16"/>
      <c r="CQ99" s="16"/>
      <c r="CR99" s="16"/>
      <c r="CS99" s="16"/>
      <c r="CT99" s="16"/>
      <c r="CU99" s="16"/>
      <c r="CV99" s="16"/>
      <c r="CW99" s="16"/>
      <c r="CX99" s="16"/>
      <c r="CY99" s="16"/>
    </row>
    <row r="100" spans="2:107" s="12" customFormat="1" ht="7.5" customHeight="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16"/>
      <c r="CM100" s="16"/>
      <c r="CN100" s="16"/>
      <c r="CO100" s="16"/>
      <c r="CP100" s="16"/>
      <c r="CQ100" s="16"/>
      <c r="CR100" s="16"/>
      <c r="CS100" s="16"/>
      <c r="CT100" s="16"/>
      <c r="CU100" s="16"/>
      <c r="CV100" s="16"/>
      <c r="CW100" s="16"/>
      <c r="CX100" s="16"/>
      <c r="CY100" s="16"/>
      <c r="CZ100" s="16"/>
      <c r="DA100" s="16"/>
      <c r="DB100" s="16"/>
      <c r="DC100" s="16"/>
    </row>
    <row r="101" spans="2:108" s="12" customFormat="1" ht="7.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16"/>
      <c r="CM101" s="2"/>
      <c r="CN101" s="2"/>
      <c r="CO101" s="16"/>
      <c r="CP101" s="16"/>
      <c r="CQ101" s="16"/>
      <c r="CR101" s="16"/>
      <c r="CS101" s="16"/>
      <c r="CT101" s="16"/>
      <c r="CU101" s="16"/>
      <c r="CV101" s="16"/>
      <c r="CW101" s="16"/>
      <c r="CX101" s="16"/>
      <c r="CY101" s="16"/>
      <c r="CZ101" s="16"/>
      <c r="DA101" s="16"/>
      <c r="DB101" s="16"/>
      <c r="DC101" s="16"/>
      <c r="DD101" s="16"/>
    </row>
    <row r="102" spans="2:125" s="12" customFormat="1" ht="7.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16"/>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row>
    <row r="103" spans="2:139" s="12" customFormat="1" ht="7.5" customHeight="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row>
    <row r="104" spans="2:148" s="12" customFormat="1" ht="7.5" customHeight="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row>
    <row r="105" spans="2:140" s="12" customFormat="1" ht="7.5" customHeight="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row>
    <row r="106" spans="2:126" s="12" customFormat="1" ht="7.5"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6"/>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row>
    <row r="107" spans="2:126" s="12" customFormat="1" ht="7.5" customHeight="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6"/>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row>
    <row r="108" spans="2:125" s="12" customFormat="1" ht="7.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6"/>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row>
    <row r="109" spans="2:126" s="12" customFormat="1" ht="7.5" customHeight="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6"/>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row>
    <row r="112" ht="7.5" customHeight="1">
      <c r="DW112" s="1"/>
    </row>
    <row r="122" ht="7.5" customHeight="1">
      <c r="CK122" s="6"/>
    </row>
    <row r="123" ht="7.5" customHeight="1">
      <c r="CK123" s="6"/>
    </row>
    <row r="124" ht="7.5" customHeight="1">
      <c r="CK124" s="6"/>
    </row>
    <row r="125" ht="7.5" customHeight="1">
      <c r="CK125" s="6"/>
    </row>
    <row r="126" ht="7.5" customHeight="1">
      <c r="CK126" s="6"/>
    </row>
    <row r="127" ht="7.5" customHeight="1">
      <c r="CK127" s="6"/>
    </row>
    <row r="128" spans="89:91" ht="7.5" customHeight="1">
      <c r="CK128" s="6"/>
      <c r="CM128" s="1"/>
    </row>
    <row r="129" spans="89:124" ht="7.5" customHeight="1">
      <c r="CK129" s="6"/>
      <c r="DL129" s="1"/>
      <c r="DM129" s="10"/>
      <c r="DN129" s="10"/>
      <c r="DO129" s="10"/>
      <c r="DP129" s="10"/>
      <c r="DQ129" s="10"/>
      <c r="DR129" s="10"/>
      <c r="DS129" s="10"/>
      <c r="DT129" s="10"/>
    </row>
    <row r="130" spans="89:90" ht="7.5" customHeight="1">
      <c r="CK130" s="6"/>
      <c r="CL130" s="1"/>
    </row>
    <row r="131" ht="7.5" customHeight="1">
      <c r="CK131" s="6"/>
    </row>
    <row r="132" spans="2:97" s="12" customFormat="1" ht="7.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6"/>
      <c r="CL132" s="2"/>
      <c r="CM132" s="2"/>
      <c r="CN132" s="2"/>
      <c r="CO132" s="2"/>
      <c r="CP132" s="2"/>
      <c r="CQ132" s="2"/>
      <c r="CR132" s="2"/>
      <c r="CS132" s="2"/>
    </row>
    <row r="133" spans="2:133" s="12" customFormat="1" ht="7.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6"/>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row>
    <row r="134" spans="2:140" s="12" customFormat="1" ht="7.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row>
    <row r="135" spans="2:132" s="12" customFormat="1" ht="7.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row>
    <row r="136" spans="2:118" s="12" customFormat="1" ht="7.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T136" s="2"/>
      <c r="CU136" s="2"/>
      <c r="CV136" s="2"/>
      <c r="CW136" s="2"/>
      <c r="CX136" s="2"/>
      <c r="CY136" s="2"/>
      <c r="CZ136" s="2"/>
      <c r="DA136" s="2"/>
      <c r="DB136" s="2"/>
      <c r="DC136" s="2"/>
      <c r="DD136" s="2"/>
      <c r="DE136" s="2"/>
      <c r="DF136" s="2"/>
      <c r="DG136" s="2"/>
      <c r="DH136" s="2"/>
      <c r="DI136" s="2"/>
      <c r="DJ136" s="2"/>
      <c r="DK136" s="2"/>
      <c r="DL136" s="2"/>
      <c r="DM136" s="2"/>
      <c r="DN136" s="2"/>
    </row>
    <row r="137" spans="2:118" s="12" customFormat="1" ht="7.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T137" s="2"/>
      <c r="CU137" s="2"/>
      <c r="CV137" s="2"/>
      <c r="CW137" s="2"/>
      <c r="CX137" s="2"/>
      <c r="CY137" s="2"/>
      <c r="CZ137" s="2"/>
      <c r="DA137" s="2"/>
      <c r="DB137" s="2"/>
      <c r="DC137" s="2"/>
      <c r="DD137" s="2"/>
      <c r="DE137" s="2"/>
      <c r="DF137" s="2"/>
      <c r="DG137" s="2"/>
      <c r="DH137" s="2"/>
      <c r="DI137" s="2"/>
      <c r="DJ137" s="2"/>
      <c r="DK137" s="2"/>
      <c r="DL137" s="2"/>
      <c r="DM137" s="2"/>
      <c r="DN137" s="2"/>
    </row>
    <row r="138" spans="2:118" s="12" customFormat="1" ht="7.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T138" s="2"/>
      <c r="CU138" s="2"/>
      <c r="CV138" s="2"/>
      <c r="CW138" s="2"/>
      <c r="CX138" s="2"/>
      <c r="CY138" s="2"/>
      <c r="CZ138" s="2"/>
      <c r="DA138" s="2"/>
      <c r="DB138" s="2"/>
      <c r="DC138" s="2"/>
      <c r="DD138" s="2"/>
      <c r="DE138" s="2"/>
      <c r="DF138" s="2"/>
      <c r="DG138" s="2"/>
      <c r="DH138" s="2"/>
      <c r="DI138" s="2"/>
      <c r="DJ138" s="2"/>
      <c r="DK138" s="2"/>
      <c r="DL138" s="2"/>
      <c r="DM138" s="2"/>
      <c r="DN138" s="2"/>
    </row>
    <row r="139" spans="2:118" s="12" customFormat="1" ht="7.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T139" s="2"/>
      <c r="CU139" s="2"/>
      <c r="CV139" s="2"/>
      <c r="CW139" s="2"/>
      <c r="CX139" s="2"/>
      <c r="CY139" s="2"/>
      <c r="CZ139" s="2"/>
      <c r="DA139" s="2"/>
      <c r="DB139" s="2"/>
      <c r="DC139" s="2"/>
      <c r="DD139" s="2"/>
      <c r="DE139" s="2"/>
      <c r="DF139" s="2"/>
      <c r="DG139" s="2"/>
      <c r="DH139" s="2"/>
      <c r="DI139" s="2"/>
      <c r="DJ139" s="2"/>
      <c r="DK139" s="2"/>
      <c r="DL139" s="2"/>
      <c r="DM139" s="2"/>
      <c r="DN139" s="2"/>
    </row>
    <row r="140" spans="98:118" ht="7.5" customHeight="1">
      <c r="CT140" s="12"/>
      <c r="CU140" s="12"/>
      <c r="CV140" s="12"/>
      <c r="CW140" s="12"/>
      <c r="CX140" s="12"/>
      <c r="CY140" s="12"/>
      <c r="CZ140" s="12"/>
      <c r="DA140" s="12"/>
      <c r="DB140" s="12"/>
      <c r="DC140" s="12"/>
      <c r="DD140" s="12"/>
      <c r="DE140" s="12"/>
      <c r="DF140" s="12"/>
      <c r="DG140" s="12"/>
      <c r="DH140" s="12"/>
      <c r="DI140" s="12"/>
      <c r="DJ140" s="12"/>
      <c r="DK140" s="12"/>
      <c r="DL140" s="12"/>
      <c r="DM140" s="12"/>
      <c r="DN140" s="12"/>
    </row>
    <row r="142" ht="7.5" customHeight="1">
      <c r="DQ142" s="1"/>
    </row>
    <row r="146" spans="91:97" ht="7.5" customHeight="1">
      <c r="CM146" s="1"/>
      <c r="CN146" s="1"/>
      <c r="CO146" s="1"/>
      <c r="CP146" s="1"/>
      <c r="CR146" s="12"/>
      <c r="CS146" s="12"/>
    </row>
    <row r="147" spans="2:108" s="12" customFormat="1" ht="7.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1"/>
      <c r="CN147" s="1"/>
      <c r="CO147" s="1"/>
      <c r="CP147" s="1"/>
      <c r="CQ147" s="1"/>
      <c r="CR147" s="1"/>
      <c r="CS147" s="1"/>
      <c r="CT147" s="1"/>
      <c r="CW147" s="2"/>
      <c r="CX147" s="2"/>
      <c r="CY147" s="2"/>
      <c r="CZ147" s="2"/>
      <c r="DA147" s="2"/>
      <c r="DB147" s="2"/>
      <c r="DC147" s="2"/>
      <c r="DD147" s="2"/>
    </row>
    <row r="148" spans="2:121" s="12" customFormat="1" ht="7.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1"/>
      <c r="CN148" s="1"/>
      <c r="CO148" s="1"/>
      <c r="CP148" s="1"/>
      <c r="CQ148" s="1"/>
      <c r="CR148" s="1"/>
      <c r="CS148" s="1"/>
      <c r="CT148" s="1"/>
      <c r="CU148" s="1"/>
      <c r="CV148" s="1"/>
      <c r="CW148" s="1"/>
      <c r="CX148" s="1"/>
      <c r="CY148" s="1"/>
      <c r="CZ148" s="1"/>
      <c r="DA148" s="1"/>
      <c r="DB148" s="1"/>
      <c r="DC148" s="1"/>
      <c r="DD148" s="1"/>
      <c r="DE148" s="2"/>
      <c r="DF148" s="2"/>
      <c r="DG148" s="2"/>
      <c r="DH148" s="2"/>
      <c r="DI148" s="2"/>
      <c r="DJ148" s="2"/>
      <c r="DK148" s="2"/>
      <c r="DL148" s="2"/>
      <c r="DM148" s="2"/>
      <c r="DN148" s="2"/>
      <c r="DO148" s="2"/>
      <c r="DP148" s="2"/>
      <c r="DQ148" s="2"/>
    </row>
    <row r="149" spans="2:130" s="12" customFormat="1" ht="7.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1"/>
      <c r="CN149" s="1"/>
      <c r="CO149" s="1"/>
      <c r="CP149" s="1"/>
      <c r="CQ149" s="1"/>
      <c r="CR149" s="1"/>
      <c r="CS149" s="1"/>
      <c r="CT149" s="1"/>
      <c r="CU149" s="1"/>
      <c r="CV149" s="1"/>
      <c r="CW149" s="1"/>
      <c r="CX149" s="1"/>
      <c r="CY149" s="1"/>
      <c r="CZ149" s="1"/>
      <c r="DA149" s="1"/>
      <c r="DB149" s="1"/>
      <c r="DC149" s="1"/>
      <c r="DD149" s="1"/>
      <c r="DE149" s="2"/>
      <c r="DF149" s="2"/>
      <c r="DG149" s="2"/>
      <c r="DH149" s="2"/>
      <c r="DI149" s="2"/>
      <c r="DJ149" s="2"/>
      <c r="DK149" s="2"/>
      <c r="DL149" s="2"/>
      <c r="DM149" s="2"/>
      <c r="DN149" s="2"/>
      <c r="DO149" s="2"/>
      <c r="DP149" s="2"/>
      <c r="DQ149" s="2"/>
      <c r="DR149" s="2"/>
      <c r="DS149" s="2"/>
      <c r="DT149" s="2"/>
      <c r="DU149" s="2"/>
      <c r="DV149" s="2"/>
      <c r="DW149" s="2"/>
      <c r="DX149" s="2"/>
      <c r="DY149" s="2"/>
      <c r="DZ149" s="2"/>
    </row>
    <row r="150" spans="2:135" s="12" customFormat="1" ht="7.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1"/>
      <c r="CN150" s="1"/>
      <c r="CO150" s="1"/>
      <c r="CP150" s="1"/>
      <c r="CQ150" s="1"/>
      <c r="CR150" s="1"/>
      <c r="CS150" s="1"/>
      <c r="CT150" s="1"/>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row>
    <row r="151" spans="2:122" s="12" customFormat="1" ht="7.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1"/>
      <c r="CN151" s="1"/>
      <c r="CO151" s="1"/>
      <c r="CP151" s="1"/>
      <c r="CQ151" s="1"/>
      <c r="CR151" s="1"/>
      <c r="CS151" s="1"/>
      <c r="CT151" s="1"/>
      <c r="CW151" s="2"/>
      <c r="CX151" s="2"/>
      <c r="CY151" s="2"/>
      <c r="CZ151" s="2"/>
      <c r="DA151" s="2"/>
      <c r="DB151" s="2"/>
      <c r="DC151" s="2"/>
      <c r="DD151" s="2"/>
      <c r="DE151" s="2"/>
      <c r="DF151" s="2"/>
      <c r="DG151" s="2"/>
      <c r="DH151" s="2"/>
      <c r="DI151" s="2"/>
      <c r="DJ151" s="2"/>
      <c r="DK151" s="2"/>
      <c r="DL151" s="2"/>
      <c r="DM151" s="2"/>
      <c r="DN151" s="2"/>
      <c r="DO151" s="2"/>
      <c r="DP151" s="2"/>
      <c r="DQ151" s="2"/>
      <c r="DR151" s="1"/>
    </row>
    <row r="152" spans="2:122" s="12" customFormat="1" ht="7.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1"/>
      <c r="CN152" s="1"/>
      <c r="CO152" s="1"/>
      <c r="CP152" s="1"/>
      <c r="CQ152" s="1"/>
      <c r="CR152" s="1"/>
      <c r="CS152" s="1"/>
      <c r="CT152" s="1"/>
      <c r="CW152" s="2"/>
      <c r="CX152" s="2"/>
      <c r="CY152" s="2"/>
      <c r="CZ152" s="2"/>
      <c r="DA152" s="2"/>
      <c r="DB152" s="2"/>
      <c r="DC152" s="2"/>
      <c r="DD152" s="2"/>
      <c r="DE152" s="2"/>
      <c r="DF152" s="2"/>
      <c r="DG152" s="2"/>
      <c r="DH152" s="2"/>
      <c r="DI152" s="2"/>
      <c r="DJ152" s="2"/>
      <c r="DK152" s="2"/>
      <c r="DL152" s="2"/>
      <c r="DM152" s="2"/>
      <c r="DN152" s="2"/>
      <c r="DO152" s="2"/>
      <c r="DP152" s="2"/>
      <c r="DQ152" s="2"/>
      <c r="DR152" s="1"/>
    </row>
    <row r="153" spans="2:122" s="12" customFormat="1" ht="7.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1"/>
      <c r="CN153" s="1"/>
      <c r="CO153" s="1"/>
      <c r="CP153" s="1"/>
      <c r="CQ153" s="1"/>
      <c r="CR153" s="1"/>
      <c r="CS153" s="1"/>
      <c r="CT153" s="1"/>
      <c r="CW153" s="2"/>
      <c r="CX153" s="2"/>
      <c r="CY153" s="2"/>
      <c r="CZ153" s="2"/>
      <c r="DA153" s="2"/>
      <c r="DB153" s="2"/>
      <c r="DC153" s="2"/>
      <c r="DD153" s="2"/>
      <c r="DE153" s="2"/>
      <c r="DF153" s="2"/>
      <c r="DG153" s="2"/>
      <c r="DH153" s="2"/>
      <c r="DI153" s="2"/>
      <c r="DJ153" s="2"/>
      <c r="DK153" s="2"/>
      <c r="DL153" s="2"/>
      <c r="DM153" s="2"/>
      <c r="DN153" s="2"/>
      <c r="DO153" s="2"/>
      <c r="DP153" s="2"/>
      <c r="DQ153" s="2"/>
      <c r="DR153" s="2"/>
    </row>
    <row r="154" spans="2:122" s="12" customFormat="1" ht="7.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1"/>
      <c r="CN154" s="1"/>
      <c r="CO154" s="1"/>
      <c r="CP154" s="1"/>
      <c r="CQ154" s="1"/>
      <c r="CR154" s="1"/>
      <c r="CS154" s="1"/>
      <c r="CT154" s="1"/>
      <c r="CW154" s="6"/>
      <c r="CX154" s="6"/>
      <c r="CY154" s="6"/>
      <c r="CZ154" s="6"/>
      <c r="DA154" s="6"/>
      <c r="DB154" s="6"/>
      <c r="DC154" s="6"/>
      <c r="DD154" s="6"/>
      <c r="DE154" s="6"/>
      <c r="DF154" s="6"/>
      <c r="DG154" s="6"/>
      <c r="DH154" s="6"/>
      <c r="DI154" s="6"/>
      <c r="DJ154" s="6"/>
      <c r="DK154" s="6"/>
      <c r="DL154" s="6"/>
      <c r="DM154" s="6"/>
      <c r="DN154" s="6"/>
      <c r="DO154" s="6"/>
      <c r="DP154" s="6"/>
      <c r="DQ154" s="6"/>
      <c r="DR154" s="2"/>
    </row>
    <row r="155" spans="91:122" ht="7.5" customHeight="1">
      <c r="CM155" s="1"/>
      <c r="CN155" s="1"/>
      <c r="CO155" s="1"/>
      <c r="CP155" s="1"/>
      <c r="CQ155" s="1"/>
      <c r="CR155" s="1"/>
      <c r="CS155" s="1"/>
      <c r="CT155" s="1"/>
      <c r="CW155" s="6"/>
      <c r="CX155" s="6"/>
      <c r="CY155" s="6"/>
      <c r="CZ155" s="6"/>
      <c r="DA155" s="6"/>
      <c r="DB155" s="6"/>
      <c r="DC155" s="6"/>
      <c r="DD155" s="6"/>
      <c r="DE155" s="6"/>
      <c r="DF155" s="6"/>
      <c r="DG155" s="6"/>
      <c r="DH155" s="6"/>
      <c r="DI155" s="6"/>
      <c r="DJ155" s="6"/>
      <c r="DK155" s="6"/>
      <c r="DL155" s="6"/>
      <c r="DM155" s="6"/>
      <c r="DN155" s="6"/>
      <c r="DO155" s="6"/>
      <c r="DP155" s="6"/>
      <c r="DQ155" s="6"/>
      <c r="DR155" s="1"/>
    </row>
    <row r="156" spans="91:122" ht="7.5" customHeight="1">
      <c r="CM156" s="1"/>
      <c r="CN156" s="1"/>
      <c r="CO156" s="1"/>
      <c r="CP156" s="1"/>
      <c r="CQ156" s="1"/>
      <c r="CR156" s="1"/>
      <c r="CS156" s="1"/>
      <c r="CT156" s="1"/>
      <c r="DR156" s="1"/>
    </row>
    <row r="157" spans="91:122" ht="7.5" customHeight="1">
      <c r="CM157" s="1"/>
      <c r="CN157" s="1"/>
      <c r="CO157" s="1"/>
      <c r="CP157" s="1"/>
      <c r="CQ157" s="1"/>
      <c r="CR157" s="1"/>
      <c r="CS157" s="1"/>
      <c r="CT157" s="1"/>
      <c r="DR157" s="1"/>
    </row>
    <row r="158" spans="91:98" ht="7.5" customHeight="1">
      <c r="CM158" s="1"/>
      <c r="CN158" s="1"/>
      <c r="CO158" s="1"/>
      <c r="CP158" s="1"/>
      <c r="CQ158" s="1"/>
      <c r="CR158" s="1"/>
      <c r="CS158" s="1"/>
      <c r="CT158" s="1"/>
    </row>
    <row r="159" spans="91:95" ht="7.5" customHeight="1">
      <c r="CM159" s="1"/>
      <c r="CN159" s="1"/>
      <c r="CO159" s="1"/>
      <c r="CP159" s="1"/>
      <c r="CQ159" s="1"/>
    </row>
    <row r="160" ht="7.5" customHeight="1">
      <c r="CQ160" s="1"/>
    </row>
  </sheetData>
  <mergeCells count="261">
    <mergeCell ref="AI64:AN65"/>
    <mergeCell ref="AA65:AH66"/>
    <mergeCell ref="AY66:BG70"/>
    <mergeCell ref="C67:L70"/>
    <mergeCell ref="M67:V70"/>
    <mergeCell ref="W69:AA70"/>
    <mergeCell ref="AI69:AL70"/>
    <mergeCell ref="AM66:AX70"/>
    <mergeCell ref="AY59:BG62"/>
    <mergeCell ref="W61:Z62"/>
    <mergeCell ref="AI61:AL62"/>
    <mergeCell ref="AB62:AG63"/>
    <mergeCell ref="C59:L62"/>
    <mergeCell ref="M59:V62"/>
    <mergeCell ref="AB59:AG60"/>
    <mergeCell ref="AM59:AX62"/>
    <mergeCell ref="BD46:BG47"/>
    <mergeCell ref="C48:E49"/>
    <mergeCell ref="F48:J48"/>
    <mergeCell ref="L48:N49"/>
    <mergeCell ref="O48:S48"/>
    <mergeCell ref="AZ48:AZ49"/>
    <mergeCell ref="BA48:BC49"/>
    <mergeCell ref="BD48:BG49"/>
    <mergeCell ref="AO46:AQ48"/>
    <mergeCell ref="AR46:AY49"/>
    <mergeCell ref="AZ46:AZ47"/>
    <mergeCell ref="BA46:BC47"/>
    <mergeCell ref="AF46:AF48"/>
    <mergeCell ref="AG46:AI48"/>
    <mergeCell ref="AJ46:AM48"/>
    <mergeCell ref="AN46:AN48"/>
    <mergeCell ref="T46:W48"/>
    <mergeCell ref="X46:X48"/>
    <mergeCell ref="Y46:AA48"/>
    <mergeCell ref="AB46:AE48"/>
    <mergeCell ref="B46:B47"/>
    <mergeCell ref="C46:E47"/>
    <mergeCell ref="F46:J47"/>
    <mergeCell ref="K46:K47"/>
    <mergeCell ref="BA42:BC43"/>
    <mergeCell ref="BD42:BG43"/>
    <mergeCell ref="C44:E45"/>
    <mergeCell ref="F44:J44"/>
    <mergeCell ref="L44:N45"/>
    <mergeCell ref="O44:S44"/>
    <mergeCell ref="AZ44:AZ45"/>
    <mergeCell ref="BA44:BC45"/>
    <mergeCell ref="BD44:BG45"/>
    <mergeCell ref="AR42:AU44"/>
    <mergeCell ref="AV42:AV44"/>
    <mergeCell ref="AW42:AY44"/>
    <mergeCell ref="AZ42:AZ43"/>
    <mergeCell ref="AB42:AE44"/>
    <mergeCell ref="AF42:AF44"/>
    <mergeCell ref="AG42:AI44"/>
    <mergeCell ref="AJ42:AQ45"/>
    <mergeCell ref="B42:B43"/>
    <mergeCell ref="C42:E43"/>
    <mergeCell ref="F42:J43"/>
    <mergeCell ref="K42:K43"/>
    <mergeCell ref="BA38:BC39"/>
    <mergeCell ref="BD38:BG39"/>
    <mergeCell ref="C40:E41"/>
    <mergeCell ref="F40:J40"/>
    <mergeCell ref="L40:N41"/>
    <mergeCell ref="O40:S40"/>
    <mergeCell ref="AZ40:AZ41"/>
    <mergeCell ref="BA40:BC41"/>
    <mergeCell ref="BD40:BG41"/>
    <mergeCell ref="AR38:AU40"/>
    <mergeCell ref="AV38:AV40"/>
    <mergeCell ref="AW38:AY40"/>
    <mergeCell ref="AZ38:AZ39"/>
    <mergeCell ref="BA36:BC37"/>
    <mergeCell ref="BD36:BG37"/>
    <mergeCell ref="B38:B39"/>
    <mergeCell ref="C38:E39"/>
    <mergeCell ref="F38:J39"/>
    <mergeCell ref="K38:K39"/>
    <mergeCell ref="L38:N39"/>
    <mergeCell ref="O38:S39"/>
    <mergeCell ref="T38:W40"/>
    <mergeCell ref="X38:X40"/>
    <mergeCell ref="C36:E37"/>
    <mergeCell ref="F36:J36"/>
    <mergeCell ref="L36:N37"/>
    <mergeCell ref="O36:S36"/>
    <mergeCell ref="AV34:AV36"/>
    <mergeCell ref="AW34:AY36"/>
    <mergeCell ref="AZ34:AZ35"/>
    <mergeCell ref="AZ36:AZ37"/>
    <mergeCell ref="AR32:AY33"/>
    <mergeCell ref="C34:E35"/>
    <mergeCell ref="F34:J35"/>
    <mergeCell ref="K34:K35"/>
    <mergeCell ref="L34:N35"/>
    <mergeCell ref="O34:S35"/>
    <mergeCell ref="T34:AA37"/>
    <mergeCell ref="AB34:AE36"/>
    <mergeCell ref="AF34:AF36"/>
    <mergeCell ref="AR34:AU36"/>
    <mergeCell ref="L24:N25"/>
    <mergeCell ref="O24:S25"/>
    <mergeCell ref="AR30:AY31"/>
    <mergeCell ref="AZ30:AZ31"/>
    <mergeCell ref="Y24:AA26"/>
    <mergeCell ref="C29:AX29"/>
    <mergeCell ref="AB24:AE26"/>
    <mergeCell ref="AF24:AF26"/>
    <mergeCell ref="AG24:AI26"/>
    <mergeCell ref="F26:J26"/>
    <mergeCell ref="X20:X22"/>
    <mergeCell ref="BA24:BC25"/>
    <mergeCell ref="BD24:BG25"/>
    <mergeCell ref="BA26:BC27"/>
    <mergeCell ref="BD26:BG27"/>
    <mergeCell ref="AZ26:AZ27"/>
    <mergeCell ref="AR24:AY27"/>
    <mergeCell ref="AZ24:AZ25"/>
    <mergeCell ref="AZ22:AZ23"/>
    <mergeCell ref="AR20:AU22"/>
    <mergeCell ref="AV20:AV22"/>
    <mergeCell ref="AW20:AY22"/>
    <mergeCell ref="AZ20:AZ21"/>
    <mergeCell ref="Y20:AA22"/>
    <mergeCell ref="AB20:AE22"/>
    <mergeCell ref="AJ20:AQ23"/>
    <mergeCell ref="F22:J22"/>
    <mergeCell ref="L22:N23"/>
    <mergeCell ref="O22:S22"/>
    <mergeCell ref="T20:W22"/>
    <mergeCell ref="F20:J21"/>
    <mergeCell ref="K20:K21"/>
    <mergeCell ref="L20:N21"/>
    <mergeCell ref="O20:S21"/>
    <mergeCell ref="BD16:BG17"/>
    <mergeCell ref="C18:E19"/>
    <mergeCell ref="F18:J18"/>
    <mergeCell ref="L18:N19"/>
    <mergeCell ref="O18:S18"/>
    <mergeCell ref="AZ18:AZ19"/>
    <mergeCell ref="BA18:BC19"/>
    <mergeCell ref="BD18:BG19"/>
    <mergeCell ref="AV16:AV18"/>
    <mergeCell ref="AW16:AY18"/>
    <mergeCell ref="BA16:BC17"/>
    <mergeCell ref="AJ16:AM18"/>
    <mergeCell ref="AN16:AN18"/>
    <mergeCell ref="AO16:AQ18"/>
    <mergeCell ref="AR16:AU18"/>
    <mergeCell ref="F16:J17"/>
    <mergeCell ref="K16:K17"/>
    <mergeCell ref="L16:N17"/>
    <mergeCell ref="O16:S17"/>
    <mergeCell ref="BD12:BG13"/>
    <mergeCell ref="C14:E15"/>
    <mergeCell ref="F14:J14"/>
    <mergeCell ref="L14:N15"/>
    <mergeCell ref="O14:S14"/>
    <mergeCell ref="AZ14:AZ15"/>
    <mergeCell ref="BA14:BC15"/>
    <mergeCell ref="BD14:BG15"/>
    <mergeCell ref="AR12:AU14"/>
    <mergeCell ref="AV12:AV14"/>
    <mergeCell ref="L12:N13"/>
    <mergeCell ref="AW12:AY14"/>
    <mergeCell ref="AZ12:AZ13"/>
    <mergeCell ref="O12:S13"/>
    <mergeCell ref="T12:AA15"/>
    <mergeCell ref="AB12:AE14"/>
    <mergeCell ref="AF12:AF14"/>
    <mergeCell ref="AN12:AN14"/>
    <mergeCell ref="AO12:AQ14"/>
    <mergeCell ref="AR8:AY9"/>
    <mergeCell ref="AZ8:AZ9"/>
    <mergeCell ref="BB8:BG9"/>
    <mergeCell ref="T10:AA11"/>
    <mergeCell ref="AB10:AI11"/>
    <mergeCell ref="AJ10:AQ11"/>
    <mergeCell ref="AR10:AY11"/>
    <mergeCell ref="AZ10:BA11"/>
    <mergeCell ref="BB10:BG11"/>
    <mergeCell ref="C8:S11"/>
    <mergeCell ref="T8:AA9"/>
    <mergeCell ref="AB8:AI9"/>
    <mergeCell ref="AJ8:AQ9"/>
    <mergeCell ref="O26:S26"/>
    <mergeCell ref="F24:J25"/>
    <mergeCell ref="K24:K25"/>
    <mergeCell ref="B12:B13"/>
    <mergeCell ref="B16:B17"/>
    <mergeCell ref="B20:B21"/>
    <mergeCell ref="B24:B25"/>
    <mergeCell ref="C12:E13"/>
    <mergeCell ref="F12:J13"/>
    <mergeCell ref="K12:K13"/>
    <mergeCell ref="C30:S33"/>
    <mergeCell ref="T30:AA31"/>
    <mergeCell ref="C16:E17"/>
    <mergeCell ref="C20:E21"/>
    <mergeCell ref="C22:E23"/>
    <mergeCell ref="C24:E25"/>
    <mergeCell ref="C26:E27"/>
    <mergeCell ref="T24:W26"/>
    <mergeCell ref="X24:X26"/>
    <mergeCell ref="L26:N27"/>
    <mergeCell ref="B34:B35"/>
    <mergeCell ref="AB30:AI31"/>
    <mergeCell ref="AJ30:AQ31"/>
    <mergeCell ref="O42:S43"/>
    <mergeCell ref="AJ38:AM40"/>
    <mergeCell ref="AN38:AN40"/>
    <mergeCell ref="L42:N43"/>
    <mergeCell ref="AG34:AI36"/>
    <mergeCell ref="AJ34:AM36"/>
    <mergeCell ref="AN34:AN36"/>
    <mergeCell ref="AB16:AI19"/>
    <mergeCell ref="BD34:BG35"/>
    <mergeCell ref="BA20:BC21"/>
    <mergeCell ref="BD20:BG21"/>
    <mergeCell ref="BA22:BC23"/>
    <mergeCell ref="BD22:BG23"/>
    <mergeCell ref="BB30:BG31"/>
    <mergeCell ref="AZ32:BA33"/>
    <mergeCell ref="BB32:BG33"/>
    <mergeCell ref="AZ16:AZ17"/>
    <mergeCell ref="BA12:BC13"/>
    <mergeCell ref="AG12:AI14"/>
    <mergeCell ref="AJ12:AM14"/>
    <mergeCell ref="P53:AW56"/>
    <mergeCell ref="BA34:BC35"/>
    <mergeCell ref="T42:W44"/>
    <mergeCell ref="X42:X44"/>
    <mergeCell ref="T16:W18"/>
    <mergeCell ref="X16:X18"/>
    <mergeCell ref="Y16:AA18"/>
    <mergeCell ref="AG20:AI22"/>
    <mergeCell ref="AO24:AQ26"/>
    <mergeCell ref="Y42:AA44"/>
    <mergeCell ref="T32:AA33"/>
    <mergeCell ref="AB32:AI33"/>
    <mergeCell ref="AJ32:AQ33"/>
    <mergeCell ref="AO38:AQ40"/>
    <mergeCell ref="Y38:AA40"/>
    <mergeCell ref="AB38:AI41"/>
    <mergeCell ref="AJ24:AM26"/>
    <mergeCell ref="AN24:AN26"/>
    <mergeCell ref="B2:BG4"/>
    <mergeCell ref="C6:BG7"/>
    <mergeCell ref="Q73:X76"/>
    <mergeCell ref="AE72:BG76"/>
    <mergeCell ref="AF20:AF22"/>
    <mergeCell ref="F51:BG51"/>
    <mergeCell ref="AO34:AQ36"/>
    <mergeCell ref="L46:N47"/>
    <mergeCell ref="O46:S47"/>
    <mergeCell ref="S77:AA80"/>
    <mergeCell ref="AI80:AM82"/>
    <mergeCell ref="S81:AA83"/>
    <mergeCell ref="AE81:AH83"/>
  </mergeCells>
  <conditionalFormatting sqref="O44">
    <cfRule type="expression" priority="1" dxfId="0" stopIfTrue="1">
      <formula>$AW$14=2</formula>
    </cfRule>
    <cfRule type="expression" priority="2" dxfId="1" stopIfTrue="1">
      <formula>$AW$14=1</formula>
    </cfRule>
  </conditionalFormatting>
  <printOptions/>
  <pageMargins left="0" right="0" top="0" bottom="0" header="0.3145833333333333" footer="0.314583333333333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DW86"/>
  <sheetViews>
    <sheetView zoomScaleSheetLayoutView="100" workbookViewId="0" topLeftCell="A1">
      <selection activeCell="AN76" sqref="AN76:AV79"/>
    </sheetView>
  </sheetViews>
  <sheetFormatPr defaultColWidth="1.875" defaultRowHeight="7.5" customHeight="1"/>
  <cols>
    <col min="1" max="1" width="1.75390625" style="2" customWidth="1"/>
    <col min="2" max="4" width="1.875" style="2" hidden="1" customWidth="1"/>
    <col min="5" max="5" width="0.6171875" style="2" hidden="1" customWidth="1"/>
    <col min="6" max="9" width="1.875" style="2" customWidth="1"/>
    <col min="10" max="10" width="0.74609375" style="2" customWidth="1"/>
    <col min="11" max="11" width="1.25" style="2" customWidth="1"/>
    <col min="12" max="14" width="1.875" style="2" hidden="1" customWidth="1"/>
    <col min="15" max="18" width="1.875" style="2" customWidth="1"/>
    <col min="19" max="19" width="1.00390625" style="2" customWidth="1"/>
    <col min="20" max="20" width="0.12890625" style="2" customWidth="1"/>
    <col min="21" max="21" width="0.6171875" style="2" customWidth="1"/>
    <col min="22" max="22" width="1.625" style="2" customWidth="1"/>
    <col min="23" max="23" width="2.625" style="2" customWidth="1"/>
    <col min="24" max="24" width="1.00390625" style="2" customWidth="1"/>
    <col min="25" max="25" width="0.5" style="2" customWidth="1"/>
    <col min="26" max="26" width="2.50390625" style="2" customWidth="1"/>
    <col min="27" max="27" width="1.4921875" style="2" customWidth="1"/>
    <col min="28" max="28" width="0.12890625" style="2" customWidth="1"/>
    <col min="29" max="29" width="1.12109375" style="2" customWidth="1"/>
    <col min="30" max="30" width="1.4921875" style="2" customWidth="1"/>
    <col min="31" max="31" width="1.75390625" style="2" customWidth="1"/>
    <col min="32" max="32" width="1.4921875" style="2" customWidth="1"/>
    <col min="33" max="33" width="1.875" style="2" hidden="1" customWidth="1"/>
    <col min="34" max="34" width="1.4921875" style="2" customWidth="1"/>
    <col min="35" max="35" width="1.25" style="2" customWidth="1"/>
    <col min="36" max="36" width="1.4921875" style="2" customWidth="1"/>
    <col min="37" max="37" width="0.5" style="2" customWidth="1"/>
    <col min="38" max="38" width="1.4921875" style="2" customWidth="1"/>
    <col min="39" max="39" width="2.125" style="2" customWidth="1"/>
    <col min="40" max="40" width="1.12109375" style="2" customWidth="1"/>
    <col min="41" max="41" width="0.2421875" style="2" customWidth="1"/>
    <col min="42" max="42" width="2.50390625" style="2" customWidth="1"/>
    <col min="43" max="43" width="1.625" style="2" customWidth="1"/>
    <col min="44" max="45" width="0.37109375" style="2" customWidth="1"/>
    <col min="46" max="46" width="1.625" style="2" customWidth="1"/>
    <col min="47" max="47" width="2.125" style="2" customWidth="1"/>
    <col min="48" max="48" width="1.00390625" style="2" customWidth="1"/>
    <col min="49" max="49" width="0.37109375" style="2" customWidth="1"/>
    <col min="50" max="50" width="1.4921875" style="2" customWidth="1"/>
    <col min="51" max="51" width="2.375" style="2" customWidth="1"/>
    <col min="52" max="52" width="0.2421875" style="2" customWidth="1"/>
    <col min="53" max="53" width="0.37109375" style="2" customWidth="1"/>
    <col min="54" max="54" width="1.625" style="2" customWidth="1"/>
    <col min="55" max="55" width="2.625" style="2" customWidth="1"/>
    <col min="56" max="56" width="0.875" style="2" customWidth="1"/>
    <col min="57" max="57" width="0.6171875" style="2" customWidth="1"/>
    <col min="58" max="58" width="1.4921875" style="2" customWidth="1"/>
    <col min="59" max="59" width="2.625" style="2" customWidth="1"/>
    <col min="60" max="60" width="0.37109375" style="2" customWidth="1"/>
    <col min="61" max="62" width="0.875" style="2" customWidth="1"/>
    <col min="63" max="63" width="2.375" style="2" customWidth="1"/>
    <col min="64" max="64" width="0.6171875" style="2" customWidth="1"/>
    <col min="65" max="65" width="0.74609375" style="2" customWidth="1"/>
    <col min="66" max="66" width="1.875" style="2" customWidth="1"/>
    <col min="67" max="67" width="2.00390625" style="2" customWidth="1"/>
    <col min="68" max="68" width="0.6171875" style="2" customWidth="1"/>
    <col min="69" max="69" width="0.74609375" style="2" customWidth="1"/>
    <col min="70" max="70" width="2.625" style="2" customWidth="1"/>
    <col min="71" max="71" width="1.875" style="2" customWidth="1"/>
    <col min="72" max="72" width="1.12109375" style="2" customWidth="1"/>
    <col min="73" max="73" width="1.875" style="2" customWidth="1"/>
    <col min="74" max="74" width="1.12109375" style="2" customWidth="1"/>
    <col min="75" max="75" width="1.37890625" style="2" customWidth="1"/>
    <col min="76" max="76" width="1.25" style="2" customWidth="1"/>
    <col min="77" max="16384" width="1.875" style="2" customWidth="1"/>
  </cols>
  <sheetData>
    <row r="1" spans="2:98" ht="12" customHeight="1">
      <c r="B1" s="309" t="s">
        <v>1323</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229"/>
      <c r="BZ1" s="229"/>
      <c r="CA1" s="27"/>
      <c r="CB1" s="27"/>
      <c r="CC1" s="27"/>
      <c r="CD1" s="27"/>
      <c r="CE1" s="27"/>
      <c r="CF1" s="27"/>
      <c r="CG1" s="27"/>
      <c r="CH1" s="27"/>
      <c r="CI1" s="27"/>
      <c r="CJ1" s="27"/>
      <c r="CK1" s="27"/>
      <c r="CL1" s="27"/>
      <c r="CM1" s="27"/>
      <c r="CN1" s="27"/>
      <c r="CO1" s="27"/>
      <c r="CP1" s="27"/>
      <c r="CQ1" s="27"/>
      <c r="CR1" s="27"/>
      <c r="CS1" s="27"/>
      <c r="CT1" s="27"/>
    </row>
    <row r="2" spans="2:98" ht="12" customHeight="1">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229"/>
      <c r="BZ2" s="229"/>
      <c r="CA2" s="27"/>
      <c r="CB2" s="27"/>
      <c r="CC2" s="27"/>
      <c r="CD2" s="27"/>
      <c r="CE2" s="27"/>
      <c r="CF2" s="27"/>
      <c r="CG2" s="27"/>
      <c r="CH2" s="27"/>
      <c r="CI2" s="27"/>
      <c r="CJ2" s="27"/>
      <c r="CK2" s="27"/>
      <c r="CL2" s="27"/>
      <c r="CM2" s="27"/>
      <c r="CN2" s="27"/>
      <c r="CO2" s="27"/>
      <c r="CP2" s="27"/>
      <c r="CQ2" s="27"/>
      <c r="CR2" s="27"/>
      <c r="CS2" s="27"/>
      <c r="CT2" s="27"/>
    </row>
    <row r="3" spans="2:76" ht="12" customHeight="1">
      <c r="B3" s="367" t="s">
        <v>1320</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row>
    <row r="4" spans="2:76" ht="13.5" customHeight="1" thickBot="1">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c r="BS4" s="495"/>
      <c r="BT4" s="495"/>
      <c r="BU4" s="495"/>
      <c r="BV4" s="495"/>
      <c r="BW4" s="495"/>
      <c r="BX4" s="495"/>
    </row>
    <row r="5" spans="1:76" ht="12.75" customHeight="1">
      <c r="A5" s="11"/>
      <c r="B5" s="384" t="s">
        <v>1321</v>
      </c>
      <c r="C5" s="266"/>
      <c r="D5" s="266"/>
      <c r="E5" s="266"/>
      <c r="F5" s="266"/>
      <c r="G5" s="266"/>
      <c r="H5" s="266"/>
      <c r="I5" s="266"/>
      <c r="J5" s="266"/>
      <c r="K5" s="266"/>
      <c r="L5" s="266"/>
      <c r="M5" s="266"/>
      <c r="N5" s="266"/>
      <c r="O5" s="266"/>
      <c r="P5" s="266"/>
      <c r="Q5" s="266"/>
      <c r="R5" s="266"/>
      <c r="S5" s="266"/>
      <c r="T5" s="267"/>
      <c r="U5" s="266" t="str">
        <f>F9</f>
        <v>三代</v>
      </c>
      <c r="V5" s="266"/>
      <c r="W5" s="266"/>
      <c r="X5" s="266"/>
      <c r="Y5" s="266"/>
      <c r="Z5" s="266"/>
      <c r="AA5" s="266"/>
      <c r="AB5" s="337"/>
      <c r="AC5" s="336" t="str">
        <f>F13</f>
        <v>岩崎</v>
      </c>
      <c r="AD5" s="266"/>
      <c r="AE5" s="266"/>
      <c r="AF5" s="266"/>
      <c r="AG5" s="266"/>
      <c r="AH5" s="266"/>
      <c r="AI5" s="266"/>
      <c r="AJ5" s="337"/>
      <c r="AK5" s="336" t="str">
        <f>F17</f>
        <v>木村</v>
      </c>
      <c r="AL5" s="266"/>
      <c r="AM5" s="266"/>
      <c r="AN5" s="266"/>
      <c r="AO5" s="266"/>
      <c r="AP5" s="266"/>
      <c r="AQ5" s="266"/>
      <c r="AR5" s="337"/>
      <c r="AS5" s="336" t="str">
        <f>F21</f>
        <v>辻</v>
      </c>
      <c r="AT5" s="266"/>
      <c r="AU5" s="266"/>
      <c r="AV5" s="266"/>
      <c r="AW5" s="266"/>
      <c r="AX5" s="266"/>
      <c r="AY5" s="266"/>
      <c r="AZ5" s="337"/>
      <c r="BA5" s="336" t="str">
        <f>F25</f>
        <v>深尾</v>
      </c>
      <c r="BB5" s="266"/>
      <c r="BC5" s="266"/>
      <c r="BD5" s="266"/>
      <c r="BE5" s="266"/>
      <c r="BF5" s="266"/>
      <c r="BG5" s="266"/>
      <c r="BH5" s="337"/>
      <c r="BI5" s="336" t="str">
        <f>F29</f>
        <v>村田</v>
      </c>
      <c r="BJ5" s="266"/>
      <c r="BK5" s="266"/>
      <c r="BL5" s="266"/>
      <c r="BM5" s="266"/>
      <c r="BN5" s="266"/>
      <c r="BO5" s="266"/>
      <c r="BP5" s="383"/>
      <c r="BQ5" s="264"/>
      <c r="BR5" s="26"/>
      <c r="BS5" s="266" t="s">
        <v>387</v>
      </c>
      <c r="BT5" s="266"/>
      <c r="BU5" s="266"/>
      <c r="BV5" s="266"/>
      <c r="BW5" s="266"/>
      <c r="BX5" s="267"/>
    </row>
    <row r="6" spans="1:76" ht="12.75" customHeight="1">
      <c r="A6" s="11"/>
      <c r="B6" s="280"/>
      <c r="C6" s="290"/>
      <c r="D6" s="290"/>
      <c r="E6" s="290"/>
      <c r="F6" s="290"/>
      <c r="G6" s="290"/>
      <c r="H6" s="290"/>
      <c r="I6" s="290"/>
      <c r="J6" s="290"/>
      <c r="K6" s="290"/>
      <c r="L6" s="290"/>
      <c r="M6" s="290"/>
      <c r="N6" s="290"/>
      <c r="O6" s="290"/>
      <c r="P6" s="290"/>
      <c r="Q6" s="290"/>
      <c r="R6" s="290"/>
      <c r="S6" s="290"/>
      <c r="T6" s="268"/>
      <c r="U6" s="290"/>
      <c r="V6" s="290"/>
      <c r="W6" s="290"/>
      <c r="X6" s="290"/>
      <c r="Y6" s="290"/>
      <c r="Z6" s="290"/>
      <c r="AA6" s="290"/>
      <c r="AB6" s="261"/>
      <c r="AC6" s="293"/>
      <c r="AD6" s="290"/>
      <c r="AE6" s="290"/>
      <c r="AF6" s="290"/>
      <c r="AG6" s="290"/>
      <c r="AH6" s="290"/>
      <c r="AI6" s="290"/>
      <c r="AJ6" s="261"/>
      <c r="AK6" s="293"/>
      <c r="AL6" s="290"/>
      <c r="AM6" s="290"/>
      <c r="AN6" s="290"/>
      <c r="AO6" s="290"/>
      <c r="AP6" s="290"/>
      <c r="AQ6" s="290"/>
      <c r="AR6" s="261"/>
      <c r="AS6" s="293"/>
      <c r="AT6" s="290"/>
      <c r="AU6" s="290"/>
      <c r="AV6" s="290"/>
      <c r="AW6" s="290"/>
      <c r="AX6" s="290"/>
      <c r="AY6" s="290"/>
      <c r="AZ6" s="261"/>
      <c r="BA6" s="293"/>
      <c r="BB6" s="290"/>
      <c r="BC6" s="290"/>
      <c r="BD6" s="290"/>
      <c r="BE6" s="290"/>
      <c r="BF6" s="290"/>
      <c r="BG6" s="290"/>
      <c r="BH6" s="261"/>
      <c r="BI6" s="293"/>
      <c r="BJ6" s="290"/>
      <c r="BK6" s="290"/>
      <c r="BL6" s="290"/>
      <c r="BM6" s="290"/>
      <c r="BN6" s="290"/>
      <c r="BO6" s="290"/>
      <c r="BP6" s="333"/>
      <c r="BQ6" s="265"/>
      <c r="BS6" s="290"/>
      <c r="BT6" s="290"/>
      <c r="BU6" s="290"/>
      <c r="BV6" s="290"/>
      <c r="BW6" s="290"/>
      <c r="BX6" s="268"/>
    </row>
    <row r="7" spans="1:76" ht="12.75" customHeight="1">
      <c r="A7" s="11"/>
      <c r="B7" s="280"/>
      <c r="C7" s="290"/>
      <c r="D7" s="290"/>
      <c r="E7" s="290"/>
      <c r="F7" s="290"/>
      <c r="G7" s="290"/>
      <c r="H7" s="290"/>
      <c r="I7" s="290"/>
      <c r="J7" s="290"/>
      <c r="K7" s="290"/>
      <c r="L7" s="290"/>
      <c r="M7" s="290"/>
      <c r="N7" s="290"/>
      <c r="O7" s="290"/>
      <c r="P7" s="290"/>
      <c r="Q7" s="290"/>
      <c r="R7" s="290"/>
      <c r="S7" s="290"/>
      <c r="T7" s="268"/>
      <c r="U7" s="290" t="str">
        <f>O9</f>
        <v>鍵弥</v>
      </c>
      <c r="V7" s="290"/>
      <c r="W7" s="290"/>
      <c r="X7" s="290"/>
      <c r="Y7" s="290"/>
      <c r="Z7" s="290"/>
      <c r="AA7" s="290"/>
      <c r="AB7" s="261"/>
      <c r="AC7" s="293" t="str">
        <f>O13</f>
        <v>家倉</v>
      </c>
      <c r="AD7" s="290"/>
      <c r="AE7" s="290"/>
      <c r="AF7" s="290"/>
      <c r="AG7" s="290"/>
      <c r="AH7" s="290"/>
      <c r="AI7" s="290"/>
      <c r="AJ7" s="290"/>
      <c r="AK7" s="293" t="str">
        <f>O17</f>
        <v>筒井</v>
      </c>
      <c r="AL7" s="290"/>
      <c r="AM7" s="290"/>
      <c r="AN7" s="290"/>
      <c r="AO7" s="290"/>
      <c r="AP7" s="290"/>
      <c r="AQ7" s="290"/>
      <c r="AR7" s="261"/>
      <c r="AS7" s="290" t="str">
        <f>O21</f>
        <v>川崎</v>
      </c>
      <c r="AT7" s="290"/>
      <c r="AU7" s="290"/>
      <c r="AV7" s="290"/>
      <c r="AW7" s="290"/>
      <c r="AX7" s="290"/>
      <c r="AY7" s="290"/>
      <c r="AZ7" s="261"/>
      <c r="BA7" s="290" t="str">
        <f>O25</f>
        <v>山本</v>
      </c>
      <c r="BB7" s="290"/>
      <c r="BC7" s="290"/>
      <c r="BD7" s="290"/>
      <c r="BE7" s="290"/>
      <c r="BF7" s="290"/>
      <c r="BG7" s="290"/>
      <c r="BH7" s="261"/>
      <c r="BI7" s="290" t="str">
        <f>O29</f>
        <v>田邉</v>
      </c>
      <c r="BJ7" s="290"/>
      <c r="BK7" s="290"/>
      <c r="BL7" s="290"/>
      <c r="BM7" s="290"/>
      <c r="BN7" s="290"/>
      <c r="BO7" s="290"/>
      <c r="BP7" s="333"/>
      <c r="BQ7" s="265"/>
      <c r="BR7" s="290"/>
      <c r="BS7" s="290" t="s">
        <v>388</v>
      </c>
      <c r="BT7" s="290"/>
      <c r="BU7" s="290"/>
      <c r="BV7" s="290"/>
      <c r="BW7" s="290"/>
      <c r="BX7" s="268"/>
    </row>
    <row r="8" spans="1:76" ht="12.75" customHeight="1">
      <c r="A8" s="11"/>
      <c r="B8" s="262"/>
      <c r="C8" s="271"/>
      <c r="D8" s="271"/>
      <c r="E8" s="271"/>
      <c r="F8" s="271"/>
      <c r="G8" s="271"/>
      <c r="H8" s="271"/>
      <c r="I8" s="271"/>
      <c r="J8" s="271"/>
      <c r="K8" s="271"/>
      <c r="L8" s="271"/>
      <c r="M8" s="271"/>
      <c r="N8" s="271"/>
      <c r="O8" s="271"/>
      <c r="P8" s="271"/>
      <c r="Q8" s="271"/>
      <c r="R8" s="271"/>
      <c r="S8" s="271"/>
      <c r="T8" s="254"/>
      <c r="U8" s="271"/>
      <c r="V8" s="271"/>
      <c r="W8" s="271"/>
      <c r="X8" s="271"/>
      <c r="Y8" s="271"/>
      <c r="Z8" s="271"/>
      <c r="AA8" s="271"/>
      <c r="AB8" s="263"/>
      <c r="AC8" s="335"/>
      <c r="AD8" s="271"/>
      <c r="AE8" s="271"/>
      <c r="AF8" s="271"/>
      <c r="AG8" s="271"/>
      <c r="AH8" s="271"/>
      <c r="AI8" s="271"/>
      <c r="AJ8" s="271"/>
      <c r="AK8" s="335"/>
      <c r="AL8" s="271"/>
      <c r="AM8" s="271"/>
      <c r="AN8" s="271"/>
      <c r="AO8" s="271"/>
      <c r="AP8" s="271"/>
      <c r="AQ8" s="271"/>
      <c r="AR8" s="263"/>
      <c r="AS8" s="271"/>
      <c r="AT8" s="271"/>
      <c r="AU8" s="271"/>
      <c r="AV8" s="271"/>
      <c r="AW8" s="271"/>
      <c r="AX8" s="271"/>
      <c r="AY8" s="271"/>
      <c r="AZ8" s="263"/>
      <c r="BA8" s="271"/>
      <c r="BB8" s="271"/>
      <c r="BC8" s="271"/>
      <c r="BD8" s="271"/>
      <c r="BE8" s="271"/>
      <c r="BF8" s="271"/>
      <c r="BG8" s="271"/>
      <c r="BH8" s="263"/>
      <c r="BI8" s="271"/>
      <c r="BJ8" s="271"/>
      <c r="BK8" s="271"/>
      <c r="BL8" s="271"/>
      <c r="BM8" s="271"/>
      <c r="BN8" s="271"/>
      <c r="BO8" s="271"/>
      <c r="BP8" s="334"/>
      <c r="BQ8" s="253"/>
      <c r="BR8" s="271"/>
      <c r="BS8" s="271"/>
      <c r="BT8" s="271"/>
      <c r="BU8" s="271"/>
      <c r="BV8" s="271"/>
      <c r="BW8" s="271"/>
      <c r="BX8" s="254"/>
    </row>
    <row r="9" spans="1:81" s="1" customFormat="1" ht="14.25" customHeight="1">
      <c r="A9" s="40"/>
      <c r="B9" s="329" t="s">
        <v>1225</v>
      </c>
      <c r="C9" s="329"/>
      <c r="D9" s="329"/>
      <c r="E9" s="329"/>
      <c r="F9" s="389" t="str">
        <f>IF(B9="ここに","",VLOOKUP(B9,'登録ナンバー'!$A$1:$C$616,2,0))</f>
        <v>三代</v>
      </c>
      <c r="G9" s="389"/>
      <c r="H9" s="389"/>
      <c r="I9" s="389"/>
      <c r="J9" s="389"/>
      <c r="K9" s="389" t="s">
        <v>389</v>
      </c>
      <c r="L9" s="389" t="s">
        <v>1329</v>
      </c>
      <c r="M9" s="389"/>
      <c r="N9" s="389"/>
      <c r="O9" s="389" t="str">
        <f>IF(L9="ここに","",VLOOKUP(L9,'登録ナンバー'!$A$1:$C$616,2,0))</f>
        <v>鍵弥</v>
      </c>
      <c r="P9" s="389"/>
      <c r="Q9" s="389"/>
      <c r="R9" s="389"/>
      <c r="S9" s="431"/>
      <c r="T9" s="431"/>
      <c r="U9" s="483">
        <f>IF(AC9="","丸付き数字は試合順番","")</f>
      </c>
      <c r="V9" s="484"/>
      <c r="W9" s="484"/>
      <c r="X9" s="484"/>
      <c r="Y9" s="484"/>
      <c r="Z9" s="484"/>
      <c r="AA9" s="484"/>
      <c r="AB9" s="485"/>
      <c r="AC9" s="492" t="s">
        <v>1324</v>
      </c>
      <c r="AD9" s="411"/>
      <c r="AE9" s="411"/>
      <c r="AF9" s="411" t="s">
        <v>390</v>
      </c>
      <c r="AG9" s="411"/>
      <c r="AH9" s="411">
        <v>0</v>
      </c>
      <c r="AI9" s="411"/>
      <c r="AJ9" s="411"/>
      <c r="AK9" s="492">
        <v>2</v>
      </c>
      <c r="AL9" s="411"/>
      <c r="AM9" s="411"/>
      <c r="AN9" s="411" t="s">
        <v>390</v>
      </c>
      <c r="AO9" s="411"/>
      <c r="AP9" s="411">
        <v>4</v>
      </c>
      <c r="AQ9" s="411"/>
      <c r="AR9" s="415"/>
      <c r="AS9" s="411" t="s">
        <v>1324</v>
      </c>
      <c r="AT9" s="411"/>
      <c r="AU9" s="411"/>
      <c r="AV9" s="411" t="s">
        <v>390</v>
      </c>
      <c r="AW9" s="411"/>
      <c r="AX9" s="411">
        <v>1</v>
      </c>
      <c r="AY9" s="411"/>
      <c r="AZ9" s="415"/>
      <c r="BA9" s="411" t="s">
        <v>1324</v>
      </c>
      <c r="BB9" s="411"/>
      <c r="BC9" s="411"/>
      <c r="BD9" s="411" t="s">
        <v>390</v>
      </c>
      <c r="BE9" s="411"/>
      <c r="BF9" s="411">
        <v>1</v>
      </c>
      <c r="BG9" s="411"/>
      <c r="BH9" s="415"/>
      <c r="BI9" s="411" t="s">
        <v>1324</v>
      </c>
      <c r="BJ9" s="411"/>
      <c r="BK9" s="411"/>
      <c r="BL9" s="411" t="s">
        <v>390</v>
      </c>
      <c r="BM9" s="411"/>
      <c r="BN9" s="411">
        <v>1</v>
      </c>
      <c r="BO9" s="411"/>
      <c r="BP9" s="413"/>
      <c r="BQ9" s="407">
        <f>IF(OR(AND(BR9=2,COUNTIF($BR$9:$BT$32,2)=2),AND(BR9=1,COUNTIF($BR$9:$BT$31,1)=2),AND(BR9=3,COUNTIF($BR$9:$BT$30,3)=2),AND(BR9=4,COUNTIF($BR$9:$BT$30,4)=2)),"直接対決","")</f>
      </c>
      <c r="BR9" s="409">
        <f>COUNTIF(U9:BP11,"④")+COUNTIF(AC9:BP10,"⑤")</f>
        <v>4</v>
      </c>
      <c r="BS9" s="409"/>
      <c r="BT9" s="409"/>
      <c r="BU9" s="417">
        <f>IF(AC9="","",5-BR9)</f>
        <v>1</v>
      </c>
      <c r="BV9" s="417"/>
      <c r="BW9" s="417"/>
      <c r="BX9" s="418"/>
      <c r="BY9" s="421" t="s">
        <v>1336</v>
      </c>
      <c r="BZ9" s="380"/>
      <c r="CA9" s="380"/>
      <c r="CB9" s="380"/>
      <c r="CC9" s="380"/>
    </row>
    <row r="10" spans="1:81" s="1" customFormat="1" ht="14.25" customHeight="1">
      <c r="A10" s="40"/>
      <c r="B10" s="290"/>
      <c r="C10" s="290"/>
      <c r="D10" s="290"/>
      <c r="E10" s="290"/>
      <c r="F10" s="380"/>
      <c r="G10" s="380"/>
      <c r="H10" s="380"/>
      <c r="I10" s="380"/>
      <c r="J10" s="380"/>
      <c r="K10" s="380"/>
      <c r="L10" s="380"/>
      <c r="M10" s="380"/>
      <c r="N10" s="380"/>
      <c r="O10" s="380"/>
      <c r="P10" s="380"/>
      <c r="Q10" s="380"/>
      <c r="R10" s="380"/>
      <c r="S10" s="422"/>
      <c r="T10" s="422"/>
      <c r="U10" s="486"/>
      <c r="V10" s="487"/>
      <c r="W10" s="487"/>
      <c r="X10" s="487"/>
      <c r="Y10" s="487"/>
      <c r="Z10" s="487"/>
      <c r="AA10" s="487"/>
      <c r="AB10" s="488"/>
      <c r="AC10" s="493"/>
      <c r="AD10" s="412"/>
      <c r="AE10" s="412"/>
      <c r="AF10" s="412"/>
      <c r="AG10" s="412"/>
      <c r="AH10" s="412"/>
      <c r="AI10" s="412"/>
      <c r="AJ10" s="412"/>
      <c r="AK10" s="493"/>
      <c r="AL10" s="412"/>
      <c r="AM10" s="412"/>
      <c r="AN10" s="412"/>
      <c r="AO10" s="412"/>
      <c r="AP10" s="412"/>
      <c r="AQ10" s="412"/>
      <c r="AR10" s="416"/>
      <c r="AS10" s="412"/>
      <c r="AT10" s="412"/>
      <c r="AU10" s="412"/>
      <c r="AV10" s="412"/>
      <c r="AW10" s="412"/>
      <c r="AX10" s="412"/>
      <c r="AY10" s="412"/>
      <c r="AZ10" s="416"/>
      <c r="BA10" s="412"/>
      <c r="BB10" s="412"/>
      <c r="BC10" s="412"/>
      <c r="BD10" s="412"/>
      <c r="BE10" s="412"/>
      <c r="BF10" s="412"/>
      <c r="BG10" s="412"/>
      <c r="BH10" s="416"/>
      <c r="BI10" s="412"/>
      <c r="BJ10" s="412"/>
      <c r="BK10" s="412"/>
      <c r="BL10" s="412"/>
      <c r="BM10" s="412"/>
      <c r="BN10" s="412"/>
      <c r="BO10" s="412"/>
      <c r="BP10" s="414"/>
      <c r="BQ10" s="408"/>
      <c r="BR10" s="410"/>
      <c r="BS10" s="410"/>
      <c r="BT10" s="410"/>
      <c r="BU10" s="419"/>
      <c r="BV10" s="419"/>
      <c r="BW10" s="419"/>
      <c r="BX10" s="420"/>
      <c r="BY10" s="421"/>
      <c r="BZ10" s="380"/>
      <c r="CA10" s="380"/>
      <c r="CB10" s="380"/>
      <c r="CC10" s="380"/>
    </row>
    <row r="11" spans="1:81" ht="18.75" customHeight="1">
      <c r="A11" s="11"/>
      <c r="B11" s="290" t="s">
        <v>391</v>
      </c>
      <c r="C11" s="290"/>
      <c r="D11" s="290"/>
      <c r="E11" s="290"/>
      <c r="F11" s="380" t="str">
        <f>IF(B9="ここに","",VLOOKUP(B9,'登録ナンバー'!$A$1:$D$616,4,0))</f>
        <v>フレンズ</v>
      </c>
      <c r="G11" s="380"/>
      <c r="H11" s="380"/>
      <c r="I11" s="380"/>
      <c r="J11" s="380"/>
      <c r="K11" s="185"/>
      <c r="L11" s="380" t="s">
        <v>391</v>
      </c>
      <c r="M11" s="380"/>
      <c r="N11" s="380"/>
      <c r="O11" s="380" t="str">
        <f>IF(L9="ここに","",VLOOKUP(L9,'登録ナンバー'!$A$1:$D$616,4,0))</f>
        <v>フレンズ</v>
      </c>
      <c r="P11" s="380"/>
      <c r="Q11" s="380"/>
      <c r="R11" s="380"/>
      <c r="S11" s="422"/>
      <c r="T11" s="422"/>
      <c r="U11" s="486"/>
      <c r="V11" s="487"/>
      <c r="W11" s="487"/>
      <c r="X11" s="487"/>
      <c r="Y11" s="487"/>
      <c r="Z11" s="487"/>
      <c r="AA11" s="487"/>
      <c r="AB11" s="488"/>
      <c r="AC11" s="493"/>
      <c r="AD11" s="412"/>
      <c r="AE11" s="412"/>
      <c r="AF11" s="412"/>
      <c r="AG11" s="412"/>
      <c r="AH11" s="412"/>
      <c r="AI11" s="412"/>
      <c r="AJ11" s="412"/>
      <c r="AK11" s="493"/>
      <c r="AL11" s="412"/>
      <c r="AM11" s="412"/>
      <c r="AN11" s="412"/>
      <c r="AO11" s="412"/>
      <c r="AP11" s="412"/>
      <c r="AQ11" s="412"/>
      <c r="AR11" s="416"/>
      <c r="AS11" s="412"/>
      <c r="AT11" s="412"/>
      <c r="AU11" s="412"/>
      <c r="AV11" s="412"/>
      <c r="AW11" s="412"/>
      <c r="AX11" s="412"/>
      <c r="AY11" s="412"/>
      <c r="AZ11" s="416"/>
      <c r="BA11" s="412"/>
      <c r="BB11" s="412"/>
      <c r="BC11" s="412"/>
      <c r="BD11" s="412"/>
      <c r="BE11" s="412"/>
      <c r="BF11" s="412"/>
      <c r="BG11" s="412"/>
      <c r="BH11" s="416"/>
      <c r="BI11" s="412"/>
      <c r="BJ11" s="412"/>
      <c r="BK11" s="412"/>
      <c r="BL11" s="412"/>
      <c r="BM11" s="412"/>
      <c r="BN11" s="412"/>
      <c r="BO11" s="412"/>
      <c r="BP11" s="414"/>
      <c r="BQ11" s="423"/>
      <c r="BR11" s="425"/>
      <c r="BS11" s="425"/>
      <c r="BT11" s="425"/>
      <c r="BU11" s="427">
        <v>1</v>
      </c>
      <c r="BV11" s="427"/>
      <c r="BW11" s="427"/>
      <c r="BX11" s="428"/>
      <c r="BY11" s="227" t="s">
        <v>1339</v>
      </c>
      <c r="BZ11" s="380">
        <v>0.72</v>
      </c>
      <c r="CA11" s="380"/>
      <c r="CB11" s="380"/>
      <c r="CC11" s="380"/>
    </row>
    <row r="12" spans="1:76" ht="14.25" customHeight="1" hidden="1">
      <c r="A12" s="11"/>
      <c r="B12" s="290"/>
      <c r="C12" s="290"/>
      <c r="D12" s="290"/>
      <c r="E12" s="290"/>
      <c r="F12" s="185"/>
      <c r="G12" s="185"/>
      <c r="H12" s="185"/>
      <c r="I12" s="185"/>
      <c r="J12" s="185"/>
      <c r="K12" s="185"/>
      <c r="L12" s="421"/>
      <c r="M12" s="380"/>
      <c r="N12" s="380"/>
      <c r="O12" s="185"/>
      <c r="P12" s="185"/>
      <c r="Q12" s="185"/>
      <c r="R12" s="205"/>
      <c r="S12" s="206"/>
      <c r="T12" s="422"/>
      <c r="U12" s="489"/>
      <c r="V12" s="490"/>
      <c r="W12" s="490"/>
      <c r="X12" s="490"/>
      <c r="Y12" s="490"/>
      <c r="Z12" s="490"/>
      <c r="AA12" s="490"/>
      <c r="AB12" s="491"/>
      <c r="AC12" s="213" t="str">
        <f>IF(AC9="⑦","7",IF(AC9="⑥","6",AC9))</f>
        <v>④</v>
      </c>
      <c r="AD12" s="207"/>
      <c r="AE12" s="207"/>
      <c r="AF12" s="207"/>
      <c r="AG12" s="207"/>
      <c r="AH12" s="207"/>
      <c r="AI12" s="207"/>
      <c r="AJ12" s="207"/>
      <c r="AK12" s="213">
        <f>IF(AK9="⑦","7",IF(AK9="⑥","6",AK9))</f>
        <v>2</v>
      </c>
      <c r="AL12" s="207"/>
      <c r="AM12" s="207"/>
      <c r="AN12" s="207"/>
      <c r="AO12" s="207"/>
      <c r="AP12" s="207"/>
      <c r="AQ12" s="207"/>
      <c r="AR12" s="215"/>
      <c r="AS12" s="207" t="str">
        <f>IF(AS9="⑦","7",IF(AS9="⑥","6",AS9))</f>
        <v>④</v>
      </c>
      <c r="AT12" s="207"/>
      <c r="AU12" s="207"/>
      <c r="AV12" s="207"/>
      <c r="AW12" s="207"/>
      <c r="AX12" s="207"/>
      <c r="AY12" s="207"/>
      <c r="AZ12" s="215"/>
      <c r="BA12" s="207" t="str">
        <f>IF(BA9="⑦","7",IF(BA9="⑥","6",BA9))</f>
        <v>④</v>
      </c>
      <c r="BB12" s="207"/>
      <c r="BC12" s="207"/>
      <c r="BD12" s="207"/>
      <c r="BE12" s="207"/>
      <c r="BF12" s="207"/>
      <c r="BG12" s="207"/>
      <c r="BH12" s="215"/>
      <c r="BI12" s="207" t="str">
        <f>IF(BI9="⑦","7",IF(BI9="⑥","6",BI9))</f>
        <v>④</v>
      </c>
      <c r="BJ12" s="207"/>
      <c r="BK12" s="207"/>
      <c r="BL12" s="207"/>
      <c r="BM12" s="207"/>
      <c r="BN12" s="207"/>
      <c r="BO12" s="207"/>
      <c r="BP12" s="215"/>
      <c r="BQ12" s="424"/>
      <c r="BR12" s="426"/>
      <c r="BS12" s="426"/>
      <c r="BT12" s="426"/>
      <c r="BU12" s="429"/>
      <c r="BV12" s="429"/>
      <c r="BW12" s="429"/>
      <c r="BX12" s="430"/>
    </row>
    <row r="13" spans="1:81" ht="14.25" customHeight="1">
      <c r="A13" s="11"/>
      <c r="B13" s="329" t="s">
        <v>1230</v>
      </c>
      <c r="C13" s="329"/>
      <c r="D13" s="329"/>
      <c r="E13" s="329"/>
      <c r="F13" s="329" t="str">
        <f>IF(B13="ここに","",VLOOKUP(B13,'登録ナンバー'!$A$1:$C$616,2,0))</f>
        <v>岩崎</v>
      </c>
      <c r="G13" s="329"/>
      <c r="H13" s="329"/>
      <c r="I13" s="329"/>
      <c r="J13" s="329"/>
      <c r="K13" s="329" t="s">
        <v>389</v>
      </c>
      <c r="L13" s="329" t="s">
        <v>1231</v>
      </c>
      <c r="M13" s="329"/>
      <c r="N13" s="329"/>
      <c r="O13" s="329" t="str">
        <f>IF(L13="ここに","",VLOOKUP(L13,'登録ナンバー'!$A$1:$C$616,2,0))</f>
        <v>家倉</v>
      </c>
      <c r="P13" s="329"/>
      <c r="Q13" s="329"/>
      <c r="R13" s="329"/>
      <c r="S13" s="255"/>
      <c r="T13" s="255"/>
      <c r="U13" s="292">
        <f>IF(AC9="","",IF(AND(AH9=6,AC9&lt;&gt;"⑦"),"⑥",IF(AH9=7,"⑦",AH9)))</f>
        <v>0</v>
      </c>
      <c r="V13" s="329"/>
      <c r="W13" s="329"/>
      <c r="X13" s="329" t="s">
        <v>390</v>
      </c>
      <c r="Y13" s="329"/>
      <c r="Z13" s="329">
        <v>4</v>
      </c>
      <c r="AA13" s="329"/>
      <c r="AB13" s="255"/>
      <c r="AC13" s="347"/>
      <c r="AD13" s="348"/>
      <c r="AE13" s="348"/>
      <c r="AF13" s="348"/>
      <c r="AG13" s="348"/>
      <c r="AH13" s="348"/>
      <c r="AI13" s="348"/>
      <c r="AJ13" s="348"/>
      <c r="AK13" s="276">
        <v>1</v>
      </c>
      <c r="AL13" s="277"/>
      <c r="AM13" s="277"/>
      <c r="AN13" s="277" t="s">
        <v>390</v>
      </c>
      <c r="AO13" s="277"/>
      <c r="AP13" s="277">
        <v>4</v>
      </c>
      <c r="AQ13" s="277"/>
      <c r="AR13" s="373"/>
      <c r="AS13" s="277">
        <v>0</v>
      </c>
      <c r="AT13" s="277"/>
      <c r="AU13" s="277"/>
      <c r="AV13" s="277" t="s">
        <v>390</v>
      </c>
      <c r="AW13" s="277"/>
      <c r="AX13" s="277">
        <v>4</v>
      </c>
      <c r="AY13" s="277"/>
      <c r="AZ13" s="373"/>
      <c r="BA13" s="277">
        <v>1</v>
      </c>
      <c r="BB13" s="277"/>
      <c r="BC13" s="277"/>
      <c r="BD13" s="277" t="s">
        <v>390</v>
      </c>
      <c r="BE13" s="277"/>
      <c r="BF13" s="277">
        <v>4</v>
      </c>
      <c r="BG13" s="277"/>
      <c r="BH13" s="373"/>
      <c r="BI13" s="277" t="s">
        <v>1324</v>
      </c>
      <c r="BJ13" s="277"/>
      <c r="BK13" s="277"/>
      <c r="BL13" s="277" t="s">
        <v>390</v>
      </c>
      <c r="BM13" s="277"/>
      <c r="BN13" s="277">
        <v>1</v>
      </c>
      <c r="BO13" s="277"/>
      <c r="BP13" s="377"/>
      <c r="BQ13" s="273"/>
      <c r="BR13" s="295">
        <f>COUNTIF(U13:BP15,"④")+COUNTIF(AC13:BP14,"⑤")</f>
        <v>1</v>
      </c>
      <c r="BS13" s="295"/>
      <c r="BT13" s="295"/>
      <c r="BU13" s="311">
        <f>IF(AC9="","",5-BR13)</f>
        <v>4</v>
      </c>
      <c r="BV13" s="311"/>
      <c r="BW13" s="311"/>
      <c r="BX13" s="312"/>
      <c r="BY13" s="280" t="s">
        <v>1342</v>
      </c>
      <c r="BZ13" s="290"/>
      <c r="CA13" s="290"/>
      <c r="CB13" s="290"/>
      <c r="CC13" s="290"/>
    </row>
    <row r="14" spans="1:81" ht="14.25" customHeight="1">
      <c r="A14" s="11"/>
      <c r="B14" s="290"/>
      <c r="C14" s="290"/>
      <c r="D14" s="290"/>
      <c r="E14" s="290"/>
      <c r="F14" s="290"/>
      <c r="G14" s="290"/>
      <c r="H14" s="290"/>
      <c r="I14" s="290"/>
      <c r="J14" s="290"/>
      <c r="K14" s="290"/>
      <c r="L14" s="290"/>
      <c r="M14" s="290"/>
      <c r="N14" s="290"/>
      <c r="O14" s="290"/>
      <c r="P14" s="290"/>
      <c r="Q14" s="290"/>
      <c r="R14" s="290"/>
      <c r="S14" s="261"/>
      <c r="T14" s="261"/>
      <c r="U14" s="293"/>
      <c r="V14" s="290"/>
      <c r="W14" s="290"/>
      <c r="X14" s="290"/>
      <c r="Y14" s="290"/>
      <c r="Z14" s="290"/>
      <c r="AA14" s="290"/>
      <c r="AB14" s="261"/>
      <c r="AC14" s="350"/>
      <c r="AD14" s="351"/>
      <c r="AE14" s="351"/>
      <c r="AF14" s="351"/>
      <c r="AG14" s="351"/>
      <c r="AH14" s="351"/>
      <c r="AI14" s="351"/>
      <c r="AJ14" s="351"/>
      <c r="AK14" s="278"/>
      <c r="AL14" s="279"/>
      <c r="AM14" s="279"/>
      <c r="AN14" s="279"/>
      <c r="AO14" s="279"/>
      <c r="AP14" s="279"/>
      <c r="AQ14" s="279"/>
      <c r="AR14" s="374"/>
      <c r="AS14" s="279"/>
      <c r="AT14" s="279"/>
      <c r="AU14" s="279"/>
      <c r="AV14" s="279"/>
      <c r="AW14" s="279"/>
      <c r="AX14" s="279"/>
      <c r="AY14" s="279"/>
      <c r="AZ14" s="374"/>
      <c r="BA14" s="279"/>
      <c r="BB14" s="279"/>
      <c r="BC14" s="279"/>
      <c r="BD14" s="279"/>
      <c r="BE14" s="279"/>
      <c r="BF14" s="279"/>
      <c r="BG14" s="279"/>
      <c r="BH14" s="374"/>
      <c r="BI14" s="279"/>
      <c r="BJ14" s="279"/>
      <c r="BK14" s="279"/>
      <c r="BL14" s="279"/>
      <c r="BM14" s="279"/>
      <c r="BN14" s="279"/>
      <c r="BO14" s="279"/>
      <c r="BP14" s="378"/>
      <c r="BQ14" s="270"/>
      <c r="BR14" s="296"/>
      <c r="BS14" s="296"/>
      <c r="BT14" s="296"/>
      <c r="BU14" s="313"/>
      <c r="BV14" s="313"/>
      <c r="BW14" s="313"/>
      <c r="BX14" s="314"/>
      <c r="BY14" s="280"/>
      <c r="BZ14" s="290"/>
      <c r="CA14" s="290"/>
      <c r="CB14" s="290"/>
      <c r="CC14" s="290"/>
    </row>
    <row r="15" spans="1:81" ht="18.75" customHeight="1">
      <c r="A15" s="11"/>
      <c r="B15" s="290" t="s">
        <v>391</v>
      </c>
      <c r="C15" s="290"/>
      <c r="D15" s="290"/>
      <c r="E15" s="290"/>
      <c r="F15" s="290" t="str">
        <f>IF(B13="ここに","",VLOOKUP(B13,'登録ナンバー'!$A$1:$D$616,4,0))</f>
        <v>フレンズ</v>
      </c>
      <c r="G15" s="290"/>
      <c r="H15" s="290"/>
      <c r="I15" s="290"/>
      <c r="J15" s="290"/>
      <c r="K15" s="1"/>
      <c r="L15" s="290" t="s">
        <v>391</v>
      </c>
      <c r="M15" s="290"/>
      <c r="N15" s="290"/>
      <c r="O15" s="290" t="str">
        <f>IF(L13="ここに","",VLOOKUP(L13,'登録ナンバー'!$A$1:$D$616,4,0))</f>
        <v>フレンズ</v>
      </c>
      <c r="P15" s="290"/>
      <c r="Q15" s="290"/>
      <c r="R15" s="290"/>
      <c r="S15" s="261"/>
      <c r="T15" s="261"/>
      <c r="U15" s="293"/>
      <c r="V15" s="290"/>
      <c r="W15" s="290"/>
      <c r="X15" s="290"/>
      <c r="Y15" s="290"/>
      <c r="Z15" s="290"/>
      <c r="AA15" s="290"/>
      <c r="AB15" s="261"/>
      <c r="AC15" s="350"/>
      <c r="AD15" s="351"/>
      <c r="AE15" s="351"/>
      <c r="AF15" s="351"/>
      <c r="AG15" s="351"/>
      <c r="AH15" s="351"/>
      <c r="AI15" s="351"/>
      <c r="AJ15" s="351"/>
      <c r="AK15" s="278"/>
      <c r="AL15" s="279"/>
      <c r="AM15" s="279"/>
      <c r="AN15" s="279"/>
      <c r="AO15" s="279"/>
      <c r="AP15" s="279"/>
      <c r="AQ15" s="279"/>
      <c r="AR15" s="374"/>
      <c r="AS15" s="279"/>
      <c r="AT15" s="279"/>
      <c r="AU15" s="279"/>
      <c r="AV15" s="279"/>
      <c r="AW15" s="279"/>
      <c r="AX15" s="279"/>
      <c r="AY15" s="279"/>
      <c r="AZ15" s="374"/>
      <c r="BA15" s="279"/>
      <c r="BB15" s="279"/>
      <c r="BC15" s="279"/>
      <c r="BD15" s="279"/>
      <c r="BE15" s="279"/>
      <c r="BF15" s="279"/>
      <c r="BG15" s="279"/>
      <c r="BH15" s="374"/>
      <c r="BI15" s="279"/>
      <c r="BJ15" s="279"/>
      <c r="BK15" s="279"/>
      <c r="BL15" s="279"/>
      <c r="BM15" s="279"/>
      <c r="BN15" s="279"/>
      <c r="BO15" s="279"/>
      <c r="BP15" s="378"/>
      <c r="BQ15" s="321"/>
      <c r="BR15" s="290"/>
      <c r="BS15" s="290"/>
      <c r="BT15" s="290"/>
      <c r="BU15" s="325">
        <v>6</v>
      </c>
      <c r="BV15" s="325"/>
      <c r="BW15" s="325"/>
      <c r="BX15" s="326"/>
      <c r="BY15" s="2" t="s">
        <v>1337</v>
      </c>
      <c r="BZ15" s="290">
        <v>0.29</v>
      </c>
      <c r="CA15" s="290"/>
      <c r="CB15" s="290"/>
      <c r="CC15" s="290"/>
    </row>
    <row r="16" spans="1:76" ht="14.25" customHeight="1" hidden="1">
      <c r="A16" s="11"/>
      <c r="B16" s="290"/>
      <c r="C16" s="290"/>
      <c r="D16" s="290"/>
      <c r="E16" s="290"/>
      <c r="F16" s="1"/>
      <c r="G16" s="1"/>
      <c r="H16" s="1"/>
      <c r="I16" s="1"/>
      <c r="J16" s="1"/>
      <c r="K16" s="1"/>
      <c r="L16" s="280"/>
      <c r="M16" s="290"/>
      <c r="N16" s="290"/>
      <c r="O16" s="1"/>
      <c r="P16" s="1"/>
      <c r="Q16" s="1"/>
      <c r="R16" s="9"/>
      <c r="S16" s="21"/>
      <c r="T16" s="261"/>
      <c r="U16" s="196">
        <f>IF(U13="⑦","7",IF(U13="⑥","6",U13))</f>
        <v>0</v>
      </c>
      <c r="V16" s="182"/>
      <c r="W16" s="182"/>
      <c r="X16" s="182"/>
      <c r="Y16" s="182"/>
      <c r="Z16" s="182"/>
      <c r="AA16" s="182"/>
      <c r="AB16" s="183"/>
      <c r="AC16" s="353"/>
      <c r="AD16" s="354"/>
      <c r="AE16" s="354"/>
      <c r="AF16" s="354"/>
      <c r="AG16" s="354"/>
      <c r="AH16" s="354"/>
      <c r="AI16" s="354"/>
      <c r="AJ16" s="354"/>
      <c r="AK16" s="196">
        <f>IF(AK13="⑦","7",IF(AK13="⑥","6",AK13))</f>
        <v>1</v>
      </c>
      <c r="AL16" s="184"/>
      <c r="AM16" s="184"/>
      <c r="AN16" s="184"/>
      <c r="AO16" s="184"/>
      <c r="AP16" s="184"/>
      <c r="AQ16" s="184"/>
      <c r="AR16" s="197"/>
      <c r="AS16" s="184">
        <f>IF(AS13="⑦","7",IF(AS13="⑥","6",AS13))</f>
        <v>0</v>
      </c>
      <c r="AT16" s="184"/>
      <c r="AU16" s="184"/>
      <c r="AV16" s="184"/>
      <c r="AW16" s="184"/>
      <c r="AX16" s="184"/>
      <c r="AY16" s="184"/>
      <c r="AZ16" s="197"/>
      <c r="BA16" s="184">
        <f>IF(BA13="⑦","7",IF(BA13="⑥","6",BA13))</f>
        <v>1</v>
      </c>
      <c r="BB16" s="184"/>
      <c r="BC16" s="184"/>
      <c r="BD16" s="184"/>
      <c r="BE16" s="184"/>
      <c r="BF16" s="184"/>
      <c r="BG16" s="184"/>
      <c r="BH16" s="197"/>
      <c r="BI16" s="184" t="str">
        <f>IF(BI13="⑦","7",IF(BI13="⑥","6",BI13))</f>
        <v>④</v>
      </c>
      <c r="BJ16" s="184"/>
      <c r="BK16" s="184"/>
      <c r="BL16" s="184"/>
      <c r="BM16" s="184"/>
      <c r="BN16" s="184"/>
      <c r="BO16" s="184"/>
      <c r="BP16" s="198"/>
      <c r="BQ16" s="322"/>
      <c r="BR16" s="271"/>
      <c r="BS16" s="271"/>
      <c r="BT16" s="271"/>
      <c r="BU16" s="327"/>
      <c r="BV16" s="327"/>
      <c r="BW16" s="327"/>
      <c r="BX16" s="328"/>
    </row>
    <row r="17" spans="1:81" ht="13.5" customHeight="1">
      <c r="A17" s="11"/>
      <c r="B17" s="329" t="s">
        <v>1232</v>
      </c>
      <c r="C17" s="329"/>
      <c r="D17" s="329"/>
      <c r="E17" s="329"/>
      <c r="F17" s="478" t="str">
        <f>IF(B17="ここに","",VLOOKUP(B17,'登録ナンバー'!$A$1:$C$616,2,0))</f>
        <v>木村</v>
      </c>
      <c r="G17" s="478"/>
      <c r="H17" s="478"/>
      <c r="I17" s="478"/>
      <c r="J17" s="478"/>
      <c r="K17" s="478" t="s">
        <v>389</v>
      </c>
      <c r="L17" s="478" t="s">
        <v>1233</v>
      </c>
      <c r="M17" s="478"/>
      <c r="N17" s="478"/>
      <c r="O17" s="478" t="str">
        <f>IF(L17="ここに","",VLOOKUP(L17,'登録ナンバー'!$A$1:$C$616,2,0))</f>
        <v>筒井</v>
      </c>
      <c r="P17" s="478"/>
      <c r="Q17" s="478"/>
      <c r="R17" s="478"/>
      <c r="S17" s="479"/>
      <c r="T17" s="479"/>
      <c r="U17" s="480" t="s">
        <v>1324</v>
      </c>
      <c r="V17" s="478"/>
      <c r="W17" s="478"/>
      <c r="X17" s="478" t="s">
        <v>390</v>
      </c>
      <c r="Y17" s="478"/>
      <c r="Z17" s="478">
        <f>IF(AK9="","",IF(AK9="⑥",6,IF(AK9="⑦",7,AK9)))</f>
        <v>2</v>
      </c>
      <c r="AA17" s="478"/>
      <c r="AB17" s="479"/>
      <c r="AC17" s="480" t="s">
        <v>1324</v>
      </c>
      <c r="AD17" s="478"/>
      <c r="AE17" s="478"/>
      <c r="AF17" s="478" t="s">
        <v>390</v>
      </c>
      <c r="AG17" s="478"/>
      <c r="AH17" s="478">
        <f>IF(AK13="","",IF(AK13="⑥",6,IF(AK13="⑦",7,AK13)))</f>
        <v>1</v>
      </c>
      <c r="AI17" s="478"/>
      <c r="AJ17" s="478"/>
      <c r="AK17" s="469"/>
      <c r="AL17" s="470"/>
      <c r="AM17" s="470"/>
      <c r="AN17" s="470"/>
      <c r="AO17" s="470"/>
      <c r="AP17" s="470"/>
      <c r="AQ17" s="470"/>
      <c r="AR17" s="471"/>
      <c r="AS17" s="459" t="s">
        <v>1324</v>
      </c>
      <c r="AT17" s="459"/>
      <c r="AU17" s="459"/>
      <c r="AV17" s="459" t="s">
        <v>390</v>
      </c>
      <c r="AW17" s="459"/>
      <c r="AX17" s="459">
        <v>0</v>
      </c>
      <c r="AY17" s="459"/>
      <c r="AZ17" s="460"/>
      <c r="BA17" s="459">
        <v>1</v>
      </c>
      <c r="BB17" s="459"/>
      <c r="BC17" s="459"/>
      <c r="BD17" s="459" t="s">
        <v>390</v>
      </c>
      <c r="BE17" s="459"/>
      <c r="BF17" s="459">
        <v>4</v>
      </c>
      <c r="BG17" s="459"/>
      <c r="BH17" s="460"/>
      <c r="BI17" s="459" t="s">
        <v>1324</v>
      </c>
      <c r="BJ17" s="459"/>
      <c r="BK17" s="459"/>
      <c r="BL17" s="459" t="s">
        <v>390</v>
      </c>
      <c r="BM17" s="459"/>
      <c r="BN17" s="459">
        <v>1</v>
      </c>
      <c r="BO17" s="459"/>
      <c r="BP17" s="463"/>
      <c r="BQ17" s="465"/>
      <c r="BR17" s="467">
        <f>COUNTIF(U17:BP19,"④")+COUNTIF(AC17:BP18,"⑤")</f>
        <v>4</v>
      </c>
      <c r="BS17" s="467"/>
      <c r="BT17" s="467"/>
      <c r="BU17" s="443">
        <f>IF(AC9="","",5-BR17)</f>
        <v>1</v>
      </c>
      <c r="BV17" s="443"/>
      <c r="BW17" s="443"/>
      <c r="BX17" s="444"/>
      <c r="BY17" s="421" t="s">
        <v>1340</v>
      </c>
      <c r="BZ17" s="380"/>
      <c r="CA17" s="380"/>
      <c r="CB17" s="380"/>
      <c r="CC17" s="380"/>
    </row>
    <row r="18" spans="1:81" ht="13.5" customHeight="1">
      <c r="A18" s="11"/>
      <c r="B18" s="290"/>
      <c r="C18" s="290"/>
      <c r="D18" s="290"/>
      <c r="E18" s="290"/>
      <c r="F18" s="447"/>
      <c r="G18" s="447"/>
      <c r="H18" s="447"/>
      <c r="I18" s="447"/>
      <c r="J18" s="447"/>
      <c r="K18" s="447"/>
      <c r="L18" s="447"/>
      <c r="M18" s="447"/>
      <c r="N18" s="447"/>
      <c r="O18" s="447"/>
      <c r="P18" s="447"/>
      <c r="Q18" s="447"/>
      <c r="R18" s="447"/>
      <c r="S18" s="449"/>
      <c r="T18" s="449"/>
      <c r="U18" s="481"/>
      <c r="V18" s="447"/>
      <c r="W18" s="447"/>
      <c r="X18" s="447"/>
      <c r="Y18" s="447"/>
      <c r="Z18" s="447"/>
      <c r="AA18" s="447"/>
      <c r="AB18" s="449"/>
      <c r="AC18" s="481"/>
      <c r="AD18" s="447"/>
      <c r="AE18" s="447"/>
      <c r="AF18" s="447"/>
      <c r="AG18" s="447"/>
      <c r="AH18" s="447"/>
      <c r="AI18" s="447"/>
      <c r="AJ18" s="447"/>
      <c r="AK18" s="472"/>
      <c r="AL18" s="473"/>
      <c r="AM18" s="473"/>
      <c r="AN18" s="473"/>
      <c r="AO18" s="473"/>
      <c r="AP18" s="473"/>
      <c r="AQ18" s="473"/>
      <c r="AR18" s="474"/>
      <c r="AS18" s="461"/>
      <c r="AT18" s="461"/>
      <c r="AU18" s="461"/>
      <c r="AV18" s="461"/>
      <c r="AW18" s="461"/>
      <c r="AX18" s="461"/>
      <c r="AY18" s="461"/>
      <c r="AZ18" s="462"/>
      <c r="BA18" s="461"/>
      <c r="BB18" s="461"/>
      <c r="BC18" s="461"/>
      <c r="BD18" s="461"/>
      <c r="BE18" s="461"/>
      <c r="BF18" s="461"/>
      <c r="BG18" s="461"/>
      <c r="BH18" s="462"/>
      <c r="BI18" s="461"/>
      <c r="BJ18" s="461"/>
      <c r="BK18" s="461"/>
      <c r="BL18" s="461"/>
      <c r="BM18" s="461"/>
      <c r="BN18" s="461"/>
      <c r="BO18" s="461"/>
      <c r="BP18" s="464"/>
      <c r="BQ18" s="466"/>
      <c r="BR18" s="468"/>
      <c r="BS18" s="468"/>
      <c r="BT18" s="468"/>
      <c r="BU18" s="445"/>
      <c r="BV18" s="445"/>
      <c r="BW18" s="445"/>
      <c r="BX18" s="446"/>
      <c r="BY18" s="421"/>
      <c r="BZ18" s="380"/>
      <c r="CA18" s="380"/>
      <c r="CB18" s="380"/>
      <c r="CC18" s="380"/>
    </row>
    <row r="19" spans="1:81" ht="18.75" customHeight="1">
      <c r="A19" s="11"/>
      <c r="B19" s="290" t="s">
        <v>391</v>
      </c>
      <c r="C19" s="290"/>
      <c r="D19" s="290"/>
      <c r="E19" s="290"/>
      <c r="F19" s="447" t="str">
        <f>IF(B17="ここに","",VLOOKUP(B17,'登録ナンバー'!$A$1:$D$616,4,0))</f>
        <v>ぼんズ</v>
      </c>
      <c r="G19" s="447"/>
      <c r="H19" s="447"/>
      <c r="I19" s="447"/>
      <c r="J19" s="447"/>
      <c r="K19" s="217"/>
      <c r="L19" s="447" t="s">
        <v>391</v>
      </c>
      <c r="M19" s="447"/>
      <c r="N19" s="447"/>
      <c r="O19" s="447" t="str">
        <f>IF(L17="ここに","",VLOOKUP(L17,'登録ナンバー'!$A$1:$D$616,4,0))</f>
        <v>ぼんズ</v>
      </c>
      <c r="P19" s="447"/>
      <c r="Q19" s="447"/>
      <c r="R19" s="447"/>
      <c r="S19" s="449"/>
      <c r="T19" s="449"/>
      <c r="U19" s="481"/>
      <c r="V19" s="447"/>
      <c r="W19" s="447"/>
      <c r="X19" s="447"/>
      <c r="Y19" s="447"/>
      <c r="Z19" s="447"/>
      <c r="AA19" s="447"/>
      <c r="AB19" s="449"/>
      <c r="AC19" s="481"/>
      <c r="AD19" s="447"/>
      <c r="AE19" s="447"/>
      <c r="AF19" s="447"/>
      <c r="AG19" s="447"/>
      <c r="AH19" s="447"/>
      <c r="AI19" s="447"/>
      <c r="AJ19" s="447"/>
      <c r="AK19" s="472"/>
      <c r="AL19" s="473"/>
      <c r="AM19" s="473"/>
      <c r="AN19" s="473"/>
      <c r="AO19" s="473"/>
      <c r="AP19" s="473"/>
      <c r="AQ19" s="473"/>
      <c r="AR19" s="474"/>
      <c r="AS19" s="461"/>
      <c r="AT19" s="461"/>
      <c r="AU19" s="461"/>
      <c r="AV19" s="461"/>
      <c r="AW19" s="461"/>
      <c r="AX19" s="461"/>
      <c r="AY19" s="461"/>
      <c r="AZ19" s="462"/>
      <c r="BA19" s="461"/>
      <c r="BB19" s="461"/>
      <c r="BC19" s="461"/>
      <c r="BD19" s="461"/>
      <c r="BE19" s="461"/>
      <c r="BF19" s="461"/>
      <c r="BG19" s="461"/>
      <c r="BH19" s="462"/>
      <c r="BI19" s="461"/>
      <c r="BJ19" s="461"/>
      <c r="BK19" s="461"/>
      <c r="BL19" s="461"/>
      <c r="BM19" s="461"/>
      <c r="BN19" s="461"/>
      <c r="BO19" s="461"/>
      <c r="BP19" s="464"/>
      <c r="BQ19" s="451"/>
      <c r="BR19" s="453"/>
      <c r="BS19" s="453"/>
      <c r="BT19" s="453"/>
      <c r="BU19" s="455">
        <v>2</v>
      </c>
      <c r="BV19" s="455"/>
      <c r="BW19" s="455"/>
      <c r="BX19" s="456"/>
      <c r="BY19" s="227" t="s">
        <v>1339</v>
      </c>
      <c r="BZ19" s="380">
        <v>0.68</v>
      </c>
      <c r="CA19" s="380"/>
      <c r="CB19" s="380"/>
      <c r="CC19" s="380"/>
    </row>
    <row r="20" spans="1:76" ht="14.25" customHeight="1" hidden="1">
      <c r="A20" s="11"/>
      <c r="B20" s="290"/>
      <c r="C20" s="290"/>
      <c r="D20" s="290"/>
      <c r="E20" s="290"/>
      <c r="F20" s="217"/>
      <c r="G20" s="217"/>
      <c r="H20" s="217"/>
      <c r="I20" s="217"/>
      <c r="J20" s="217"/>
      <c r="K20" s="217"/>
      <c r="L20" s="448"/>
      <c r="M20" s="447"/>
      <c r="N20" s="447"/>
      <c r="O20" s="217"/>
      <c r="P20" s="217"/>
      <c r="Q20" s="217"/>
      <c r="R20" s="222"/>
      <c r="S20" s="223"/>
      <c r="T20" s="449"/>
      <c r="U20" s="224" t="str">
        <f>IF(U17="⑦","7",IF(U17="⑥","6",U17))</f>
        <v>④</v>
      </c>
      <c r="V20" s="217"/>
      <c r="W20" s="217"/>
      <c r="X20" s="217"/>
      <c r="Y20" s="217"/>
      <c r="Z20" s="217"/>
      <c r="AA20" s="217"/>
      <c r="AB20" s="218"/>
      <c r="AC20" s="224" t="str">
        <f>IF(AC17="⑦","7",IF(AC17="⑥","6",AC17))</f>
        <v>④</v>
      </c>
      <c r="AD20" s="217"/>
      <c r="AE20" s="217"/>
      <c r="AF20" s="217"/>
      <c r="AG20" s="217"/>
      <c r="AH20" s="217"/>
      <c r="AI20" s="217"/>
      <c r="AJ20" s="217"/>
      <c r="AK20" s="475"/>
      <c r="AL20" s="476"/>
      <c r="AM20" s="476"/>
      <c r="AN20" s="476"/>
      <c r="AO20" s="476"/>
      <c r="AP20" s="476"/>
      <c r="AQ20" s="476"/>
      <c r="AR20" s="477"/>
      <c r="AS20" s="225" t="str">
        <f>IF(AS17="⑦","7",IF(AS17="⑥","6",AS17))</f>
        <v>④</v>
      </c>
      <c r="AT20" s="225"/>
      <c r="AU20" s="225"/>
      <c r="AV20" s="225"/>
      <c r="AW20" s="225"/>
      <c r="AX20" s="225"/>
      <c r="AY20" s="225"/>
      <c r="AZ20" s="226"/>
      <c r="BA20" s="219">
        <f>IF(BA17="⑦","7",IF(BA17="⑥","6",BA17))</f>
        <v>1</v>
      </c>
      <c r="BB20" s="219"/>
      <c r="BC20" s="219"/>
      <c r="BD20" s="219"/>
      <c r="BE20" s="219"/>
      <c r="BF20" s="219"/>
      <c r="BG20" s="219"/>
      <c r="BH20" s="220"/>
      <c r="BI20" s="219" t="str">
        <f>IF(BI17="⑦","7",IF(BI17="⑥","6",BI17))</f>
        <v>④</v>
      </c>
      <c r="BJ20" s="219"/>
      <c r="BK20" s="219"/>
      <c r="BL20" s="219"/>
      <c r="BM20" s="219"/>
      <c r="BN20" s="219"/>
      <c r="BO20" s="219"/>
      <c r="BP20" s="221"/>
      <c r="BQ20" s="452"/>
      <c r="BR20" s="454"/>
      <c r="BS20" s="454"/>
      <c r="BT20" s="454"/>
      <c r="BU20" s="457"/>
      <c r="BV20" s="457"/>
      <c r="BW20" s="457"/>
      <c r="BX20" s="458"/>
    </row>
    <row r="21" spans="1:81" ht="13.5" customHeight="1">
      <c r="A21" s="11"/>
      <c r="B21" s="329" t="s">
        <v>1236</v>
      </c>
      <c r="C21" s="329"/>
      <c r="D21" s="329"/>
      <c r="E21" s="329"/>
      <c r="F21" s="329" t="str">
        <f>IF(B21="ここに","",VLOOKUP(B21,'登録ナンバー'!$A$1:$C$616,2,0))</f>
        <v>辻</v>
      </c>
      <c r="G21" s="329"/>
      <c r="H21" s="329"/>
      <c r="I21" s="329"/>
      <c r="J21" s="329"/>
      <c r="K21" s="329" t="s">
        <v>389</v>
      </c>
      <c r="L21" s="329" t="s">
        <v>1237</v>
      </c>
      <c r="M21" s="329"/>
      <c r="N21" s="329"/>
      <c r="O21" s="329" t="s">
        <v>363</v>
      </c>
      <c r="P21" s="329"/>
      <c r="Q21" s="329"/>
      <c r="R21" s="329"/>
      <c r="S21" s="255"/>
      <c r="T21" s="255"/>
      <c r="U21" s="292">
        <f>IF(AX9="","",IF(AND(AX9=6,AS9&lt;&gt;"⑦"),"⑥",IF(AX9=7,"⑦",AX9)))</f>
        <v>1</v>
      </c>
      <c r="V21" s="329"/>
      <c r="W21" s="329"/>
      <c r="X21" s="329" t="s">
        <v>390</v>
      </c>
      <c r="Y21" s="329"/>
      <c r="Z21" s="329">
        <v>4</v>
      </c>
      <c r="AA21" s="329"/>
      <c r="AB21" s="255"/>
      <c r="AC21" s="292" t="s">
        <v>1223</v>
      </c>
      <c r="AD21" s="329"/>
      <c r="AE21" s="329"/>
      <c r="AF21" s="329" t="s">
        <v>390</v>
      </c>
      <c r="AG21" s="329"/>
      <c r="AH21" s="329">
        <f>IF(AX13="","",IF(AS13="⑥",6,IF(AS13="⑦",7,AS13)))</f>
        <v>0</v>
      </c>
      <c r="AI21" s="329"/>
      <c r="AJ21" s="255"/>
      <c r="AK21" s="292">
        <f>IF(AX17="","",IF(AND(AX17=6,AS17&lt;&gt;"⑦"),"⑥",IF(AX17=7,"⑦",AX17)))</f>
        <v>0</v>
      </c>
      <c r="AL21" s="329"/>
      <c r="AM21" s="329"/>
      <c r="AN21" s="329" t="s">
        <v>390</v>
      </c>
      <c r="AO21" s="329"/>
      <c r="AP21" s="329">
        <v>4</v>
      </c>
      <c r="AQ21" s="329"/>
      <c r="AR21" s="255"/>
      <c r="AS21" s="338"/>
      <c r="AT21" s="339"/>
      <c r="AU21" s="339"/>
      <c r="AV21" s="339"/>
      <c r="AW21" s="339"/>
      <c r="AX21" s="339"/>
      <c r="AY21" s="339"/>
      <c r="AZ21" s="340"/>
      <c r="BA21" s="277">
        <v>3</v>
      </c>
      <c r="BB21" s="277"/>
      <c r="BC21" s="277"/>
      <c r="BD21" s="277" t="s">
        <v>390</v>
      </c>
      <c r="BE21" s="277"/>
      <c r="BF21" s="277">
        <v>5</v>
      </c>
      <c r="BG21" s="277"/>
      <c r="BH21" s="373"/>
      <c r="BI21" s="277">
        <v>4</v>
      </c>
      <c r="BJ21" s="277"/>
      <c r="BK21" s="277"/>
      <c r="BL21" s="277" t="s">
        <v>390</v>
      </c>
      <c r="BM21" s="277"/>
      <c r="BN21" s="277">
        <v>5</v>
      </c>
      <c r="BO21" s="277"/>
      <c r="BP21" s="377"/>
      <c r="BQ21" s="273"/>
      <c r="BR21" s="295">
        <f>COUNTIF(U21:BP23,"④")+COUNTIF(AC21:BP22,"⑤")</f>
        <v>1</v>
      </c>
      <c r="BS21" s="295"/>
      <c r="BT21" s="295"/>
      <c r="BU21" s="311">
        <f>IF(AC9="","",5-BR21)</f>
        <v>4</v>
      </c>
      <c r="BV21" s="311"/>
      <c r="BW21" s="311"/>
      <c r="BX21" s="312"/>
      <c r="BY21" s="280" t="s">
        <v>1343</v>
      </c>
      <c r="BZ21" s="290"/>
      <c r="CA21" s="290"/>
      <c r="CB21" s="290"/>
      <c r="CC21" s="290"/>
    </row>
    <row r="22" spans="1:81" ht="13.5" customHeight="1">
      <c r="A22" s="11"/>
      <c r="B22" s="290"/>
      <c r="C22" s="290"/>
      <c r="D22" s="290"/>
      <c r="E22" s="290"/>
      <c r="F22" s="290"/>
      <c r="G22" s="290"/>
      <c r="H22" s="290"/>
      <c r="I22" s="290"/>
      <c r="J22" s="290"/>
      <c r="K22" s="290"/>
      <c r="L22" s="290"/>
      <c r="M22" s="290"/>
      <c r="N22" s="290"/>
      <c r="O22" s="290"/>
      <c r="P22" s="290"/>
      <c r="Q22" s="290"/>
      <c r="R22" s="290"/>
      <c r="S22" s="261"/>
      <c r="T22" s="261"/>
      <c r="U22" s="293"/>
      <c r="V22" s="290"/>
      <c r="W22" s="290"/>
      <c r="X22" s="290"/>
      <c r="Y22" s="290"/>
      <c r="Z22" s="290"/>
      <c r="AA22" s="290"/>
      <c r="AB22" s="261"/>
      <c r="AC22" s="293"/>
      <c r="AD22" s="290"/>
      <c r="AE22" s="290"/>
      <c r="AF22" s="290"/>
      <c r="AG22" s="290"/>
      <c r="AH22" s="290"/>
      <c r="AI22" s="290"/>
      <c r="AJ22" s="261"/>
      <c r="AK22" s="293"/>
      <c r="AL22" s="290"/>
      <c r="AM22" s="290"/>
      <c r="AN22" s="290"/>
      <c r="AO22" s="290"/>
      <c r="AP22" s="290"/>
      <c r="AQ22" s="290"/>
      <c r="AR22" s="261"/>
      <c r="AS22" s="341"/>
      <c r="AT22" s="342"/>
      <c r="AU22" s="342"/>
      <c r="AV22" s="342"/>
      <c r="AW22" s="342"/>
      <c r="AX22" s="342"/>
      <c r="AY22" s="342"/>
      <c r="AZ22" s="343"/>
      <c r="BA22" s="279"/>
      <c r="BB22" s="279"/>
      <c r="BC22" s="279"/>
      <c r="BD22" s="279"/>
      <c r="BE22" s="279"/>
      <c r="BF22" s="279"/>
      <c r="BG22" s="279"/>
      <c r="BH22" s="374"/>
      <c r="BI22" s="279"/>
      <c r="BJ22" s="279"/>
      <c r="BK22" s="279"/>
      <c r="BL22" s="279"/>
      <c r="BM22" s="279"/>
      <c r="BN22" s="279"/>
      <c r="BO22" s="279"/>
      <c r="BP22" s="378"/>
      <c r="BQ22" s="270"/>
      <c r="BR22" s="296"/>
      <c r="BS22" s="296"/>
      <c r="BT22" s="296"/>
      <c r="BU22" s="313"/>
      <c r="BV22" s="313"/>
      <c r="BW22" s="313"/>
      <c r="BX22" s="314"/>
      <c r="BY22" s="280"/>
      <c r="BZ22" s="290"/>
      <c r="CA22" s="290"/>
      <c r="CB22" s="290"/>
      <c r="CC22" s="290"/>
    </row>
    <row r="23" spans="1:81" ht="18.75" customHeight="1" thickBot="1">
      <c r="A23" s="11"/>
      <c r="B23" s="290" t="s">
        <v>391</v>
      </c>
      <c r="C23" s="290"/>
      <c r="D23" s="290"/>
      <c r="E23" s="290"/>
      <c r="F23" s="290" t="str">
        <f>IF(B21="ここに","",VLOOKUP(B21,'登録ナンバー'!$A$1:$D$616,4,0))</f>
        <v>うさかめ</v>
      </c>
      <c r="G23" s="290"/>
      <c r="H23" s="290"/>
      <c r="I23" s="290"/>
      <c r="J23" s="290"/>
      <c r="K23" s="1"/>
      <c r="L23" s="290" t="s">
        <v>391</v>
      </c>
      <c r="M23" s="290"/>
      <c r="N23" s="290"/>
      <c r="O23" s="290" t="s">
        <v>1322</v>
      </c>
      <c r="P23" s="290"/>
      <c r="Q23" s="290"/>
      <c r="R23" s="290"/>
      <c r="S23" s="261"/>
      <c r="T23" s="81"/>
      <c r="U23" s="293"/>
      <c r="V23" s="290"/>
      <c r="W23" s="290"/>
      <c r="X23" s="290"/>
      <c r="Y23" s="290"/>
      <c r="Z23" s="290"/>
      <c r="AA23" s="290"/>
      <c r="AB23" s="261"/>
      <c r="AC23" s="293"/>
      <c r="AD23" s="290"/>
      <c r="AE23" s="290"/>
      <c r="AF23" s="290"/>
      <c r="AG23" s="290"/>
      <c r="AH23" s="290"/>
      <c r="AI23" s="290"/>
      <c r="AJ23" s="261"/>
      <c r="AK23" s="293"/>
      <c r="AL23" s="290"/>
      <c r="AM23" s="290"/>
      <c r="AN23" s="290"/>
      <c r="AO23" s="290"/>
      <c r="AP23" s="290"/>
      <c r="AQ23" s="290"/>
      <c r="AR23" s="261"/>
      <c r="AS23" s="341"/>
      <c r="AT23" s="342"/>
      <c r="AU23" s="342"/>
      <c r="AV23" s="342"/>
      <c r="AW23" s="342"/>
      <c r="AX23" s="342"/>
      <c r="AY23" s="342"/>
      <c r="AZ23" s="343"/>
      <c r="BA23" s="279"/>
      <c r="BB23" s="279"/>
      <c r="BC23" s="279"/>
      <c r="BD23" s="279"/>
      <c r="BE23" s="279"/>
      <c r="BF23" s="279"/>
      <c r="BG23" s="279"/>
      <c r="BH23" s="374"/>
      <c r="BI23" s="279"/>
      <c r="BJ23" s="279"/>
      <c r="BK23" s="279"/>
      <c r="BL23" s="279"/>
      <c r="BM23" s="279"/>
      <c r="BN23" s="279"/>
      <c r="BO23" s="279"/>
      <c r="BP23" s="378"/>
      <c r="BQ23" s="321"/>
      <c r="BR23" s="323"/>
      <c r="BS23" s="323"/>
      <c r="BT23" s="323"/>
      <c r="BU23" s="325">
        <v>4</v>
      </c>
      <c r="BV23" s="325"/>
      <c r="BW23" s="325"/>
      <c r="BX23" s="326"/>
      <c r="BY23" s="2" t="s">
        <v>1337</v>
      </c>
      <c r="BZ23" s="290">
        <v>0.4</v>
      </c>
      <c r="CA23" s="290"/>
      <c r="CB23" s="290"/>
      <c r="CC23" s="290"/>
    </row>
    <row r="24" spans="1:76" ht="14.25" customHeight="1" hidden="1">
      <c r="A24" s="11"/>
      <c r="B24" s="290"/>
      <c r="C24" s="290"/>
      <c r="D24" s="290"/>
      <c r="E24" s="290"/>
      <c r="F24" s="1"/>
      <c r="G24" s="1"/>
      <c r="H24" s="1"/>
      <c r="I24" s="1"/>
      <c r="J24" s="1"/>
      <c r="K24" s="1"/>
      <c r="L24" s="280"/>
      <c r="M24" s="290"/>
      <c r="N24" s="290"/>
      <c r="O24" s="1"/>
      <c r="P24" s="1"/>
      <c r="Q24" s="1"/>
      <c r="R24" s="9"/>
      <c r="S24" s="21"/>
      <c r="T24" s="28"/>
      <c r="U24" s="196">
        <f>IF(U21="⑦","7",IF(U21="⑥","6",U21))</f>
        <v>1</v>
      </c>
      <c r="V24" s="182"/>
      <c r="W24" s="199"/>
      <c r="X24" s="199"/>
      <c r="Y24" s="199"/>
      <c r="Z24" s="199"/>
      <c r="AA24" s="182"/>
      <c r="AB24" s="200"/>
      <c r="AC24" s="201" t="str">
        <f>IF(AC21="⑦","7",IF(AC21="⑥","6",AC21))</f>
        <v>④</v>
      </c>
      <c r="AD24" s="199"/>
      <c r="AE24" s="199"/>
      <c r="AF24" s="199"/>
      <c r="AG24" s="199"/>
      <c r="AH24" s="199"/>
      <c r="AI24" s="182"/>
      <c r="AJ24" s="183"/>
      <c r="AK24" s="196">
        <f>IF(AK21="⑦","7",IF(AK21="⑥","6",AK21))</f>
        <v>0</v>
      </c>
      <c r="AL24" s="182"/>
      <c r="AM24" s="182"/>
      <c r="AN24" s="182"/>
      <c r="AO24" s="182"/>
      <c r="AP24" s="182"/>
      <c r="AQ24" s="182"/>
      <c r="AR24" s="183"/>
      <c r="AS24" s="344"/>
      <c r="AT24" s="345"/>
      <c r="AU24" s="345"/>
      <c r="AV24" s="345"/>
      <c r="AW24" s="345"/>
      <c r="AX24" s="345"/>
      <c r="AY24" s="345"/>
      <c r="AZ24" s="346"/>
      <c r="BA24" s="184">
        <f>IF(BA21="⑦","7",IF(BA21="⑥","6",BA21))</f>
        <v>3</v>
      </c>
      <c r="BB24" s="184"/>
      <c r="BC24" s="184"/>
      <c r="BD24" s="184"/>
      <c r="BE24" s="202"/>
      <c r="BF24" s="202"/>
      <c r="BG24" s="184"/>
      <c r="BH24" s="197"/>
      <c r="BI24" s="184">
        <f>IF(BI21="⑦","7",IF(BI21="⑥","6",BI21))</f>
        <v>4</v>
      </c>
      <c r="BJ24" s="184"/>
      <c r="BK24" s="184"/>
      <c r="BL24" s="184"/>
      <c r="BM24" s="184"/>
      <c r="BN24" s="184"/>
      <c r="BO24" s="184"/>
      <c r="BP24" s="198"/>
      <c r="BQ24" s="322"/>
      <c r="BR24" s="281"/>
      <c r="BS24" s="281"/>
      <c r="BT24" s="281"/>
      <c r="BU24" s="327"/>
      <c r="BV24" s="327"/>
      <c r="BW24" s="327"/>
      <c r="BX24" s="328"/>
    </row>
    <row r="25" spans="1:81" ht="13.5" customHeight="1">
      <c r="A25" s="11"/>
      <c r="B25" s="329" t="s">
        <v>1241</v>
      </c>
      <c r="C25" s="329"/>
      <c r="D25" s="329"/>
      <c r="E25" s="329"/>
      <c r="F25" s="329" t="str">
        <f>IF(B25="ここに","",VLOOKUP(B25,'登録ナンバー'!$A$1:$C$616,2,0))</f>
        <v>深尾</v>
      </c>
      <c r="G25" s="329"/>
      <c r="H25" s="329"/>
      <c r="I25" s="329"/>
      <c r="J25" s="329"/>
      <c r="K25" s="329" t="s">
        <v>389</v>
      </c>
      <c r="L25" s="329" t="s">
        <v>1242</v>
      </c>
      <c r="M25" s="329"/>
      <c r="N25" s="329"/>
      <c r="O25" s="329" t="str">
        <f>IF(L25="ここに","",VLOOKUP(L25,'登録ナンバー'!$A$1:$C$616,2,0))</f>
        <v>山本</v>
      </c>
      <c r="P25" s="329"/>
      <c r="Q25" s="329"/>
      <c r="R25" s="329"/>
      <c r="S25" s="255"/>
      <c r="T25" s="255"/>
      <c r="U25" s="292">
        <f>IF(BF9="","",IF(AND(BA9=6,BF9&lt;&gt;"⑦"),"⑥",IF(BF9=7,"⑦",BF9)))</f>
        <v>1</v>
      </c>
      <c r="V25" s="329"/>
      <c r="W25" s="329"/>
      <c r="X25" s="329" t="s">
        <v>390</v>
      </c>
      <c r="Y25" s="329"/>
      <c r="Z25" s="329">
        <v>4</v>
      </c>
      <c r="AA25" s="329"/>
      <c r="AB25" s="255"/>
      <c r="AC25" s="292" t="s">
        <v>1326</v>
      </c>
      <c r="AD25" s="329"/>
      <c r="AE25" s="329"/>
      <c r="AF25" s="329" t="s">
        <v>390</v>
      </c>
      <c r="AG25" s="329"/>
      <c r="AH25" s="329">
        <v>1</v>
      </c>
      <c r="AI25" s="329"/>
      <c r="AJ25" s="255"/>
      <c r="AK25" s="292" t="s">
        <v>1223</v>
      </c>
      <c r="AL25" s="329"/>
      <c r="AM25" s="329"/>
      <c r="AN25" s="329" t="s">
        <v>390</v>
      </c>
      <c r="AO25" s="329"/>
      <c r="AP25" s="329">
        <v>1</v>
      </c>
      <c r="AQ25" s="329"/>
      <c r="AR25" s="255"/>
      <c r="AS25" s="292" t="s">
        <v>1327</v>
      </c>
      <c r="AT25" s="329"/>
      <c r="AU25" s="329"/>
      <c r="AV25" s="329" t="s">
        <v>390</v>
      </c>
      <c r="AW25" s="329"/>
      <c r="AX25" s="329">
        <f>IF(BF21="","",IF(BA21="⑥",6,IF(BA21="⑦",7,BA21)))</f>
        <v>3</v>
      </c>
      <c r="AY25" s="329"/>
      <c r="AZ25" s="255"/>
      <c r="BA25" s="338"/>
      <c r="BB25" s="339"/>
      <c r="BC25" s="339"/>
      <c r="BD25" s="339"/>
      <c r="BE25" s="339"/>
      <c r="BF25" s="339"/>
      <c r="BG25" s="339"/>
      <c r="BH25" s="340"/>
      <c r="BI25" s="292" t="s">
        <v>1324</v>
      </c>
      <c r="BJ25" s="329"/>
      <c r="BK25" s="329"/>
      <c r="BL25" s="329" t="s">
        <v>390</v>
      </c>
      <c r="BM25" s="329"/>
      <c r="BN25" s="329">
        <v>1</v>
      </c>
      <c r="BO25" s="329"/>
      <c r="BP25" s="329"/>
      <c r="BQ25" s="273"/>
      <c r="BR25" s="295">
        <f>COUNTIF(U25:BP27,"④")+COUNTIF(AC25:BP26,"⑤")</f>
        <v>4</v>
      </c>
      <c r="BS25" s="295"/>
      <c r="BT25" s="295"/>
      <c r="BU25" s="311">
        <f>IF(AC9="","",5-BR25)</f>
        <v>1</v>
      </c>
      <c r="BV25" s="311"/>
      <c r="BW25" s="311"/>
      <c r="BX25" s="312"/>
      <c r="BY25" s="421" t="s">
        <v>1341</v>
      </c>
      <c r="BZ25" s="380"/>
      <c r="CA25" s="380"/>
      <c r="CB25" s="380"/>
      <c r="CC25" s="380"/>
    </row>
    <row r="26" spans="1:81" ht="13.5" customHeight="1">
      <c r="A26" s="11"/>
      <c r="B26" s="290"/>
      <c r="C26" s="290"/>
      <c r="D26" s="290"/>
      <c r="E26" s="290"/>
      <c r="F26" s="290"/>
      <c r="G26" s="290"/>
      <c r="H26" s="290"/>
      <c r="I26" s="290"/>
      <c r="J26" s="290"/>
      <c r="K26" s="290"/>
      <c r="L26" s="290"/>
      <c r="M26" s="290"/>
      <c r="N26" s="290"/>
      <c r="O26" s="290"/>
      <c r="P26" s="290"/>
      <c r="Q26" s="290"/>
      <c r="R26" s="290"/>
      <c r="S26" s="261"/>
      <c r="T26" s="261"/>
      <c r="U26" s="293"/>
      <c r="V26" s="290"/>
      <c r="W26" s="290"/>
      <c r="X26" s="290"/>
      <c r="Y26" s="290"/>
      <c r="Z26" s="290"/>
      <c r="AA26" s="290"/>
      <c r="AB26" s="261"/>
      <c r="AC26" s="293"/>
      <c r="AD26" s="290"/>
      <c r="AE26" s="290"/>
      <c r="AF26" s="290"/>
      <c r="AG26" s="290"/>
      <c r="AH26" s="290"/>
      <c r="AI26" s="290"/>
      <c r="AJ26" s="261"/>
      <c r="AK26" s="293"/>
      <c r="AL26" s="290"/>
      <c r="AM26" s="290"/>
      <c r="AN26" s="290"/>
      <c r="AO26" s="290"/>
      <c r="AP26" s="290"/>
      <c r="AQ26" s="290"/>
      <c r="AR26" s="261"/>
      <c r="AS26" s="293"/>
      <c r="AT26" s="290"/>
      <c r="AU26" s="290"/>
      <c r="AV26" s="290"/>
      <c r="AW26" s="290"/>
      <c r="AX26" s="290"/>
      <c r="AY26" s="290"/>
      <c r="AZ26" s="261"/>
      <c r="BA26" s="341"/>
      <c r="BB26" s="342"/>
      <c r="BC26" s="342"/>
      <c r="BD26" s="342"/>
      <c r="BE26" s="342"/>
      <c r="BF26" s="342"/>
      <c r="BG26" s="342"/>
      <c r="BH26" s="343"/>
      <c r="BI26" s="293"/>
      <c r="BJ26" s="290"/>
      <c r="BK26" s="290"/>
      <c r="BL26" s="290"/>
      <c r="BM26" s="290"/>
      <c r="BN26" s="290"/>
      <c r="BO26" s="290"/>
      <c r="BP26" s="290"/>
      <c r="BQ26" s="270"/>
      <c r="BR26" s="296"/>
      <c r="BS26" s="296"/>
      <c r="BT26" s="296"/>
      <c r="BU26" s="313"/>
      <c r="BV26" s="313"/>
      <c r="BW26" s="313"/>
      <c r="BX26" s="314"/>
      <c r="BY26" s="421"/>
      <c r="BZ26" s="380"/>
      <c r="CA26" s="380"/>
      <c r="CB26" s="380"/>
      <c r="CC26" s="380"/>
    </row>
    <row r="27" spans="1:81" ht="18.75" customHeight="1">
      <c r="A27" s="11"/>
      <c r="B27" s="329" t="s">
        <v>391</v>
      </c>
      <c r="C27" s="329"/>
      <c r="D27" s="329"/>
      <c r="E27" s="329"/>
      <c r="F27" s="290" t="str">
        <f>IF(B25="ここに","",VLOOKUP(B25,'登録ナンバー'!$A$1:$D$616,4,0))</f>
        <v>グリフィンズ</v>
      </c>
      <c r="G27" s="290"/>
      <c r="H27" s="290"/>
      <c r="I27" s="290"/>
      <c r="J27" s="290"/>
      <c r="K27" s="1"/>
      <c r="L27" s="290" t="s">
        <v>391</v>
      </c>
      <c r="M27" s="290"/>
      <c r="N27" s="290"/>
      <c r="O27" s="290" t="str">
        <f>IF(L25="ここに","",VLOOKUP(L25,'登録ナンバー'!$A$1:$D$616,4,0))</f>
        <v>グリフィンズ</v>
      </c>
      <c r="P27" s="290"/>
      <c r="Q27" s="290"/>
      <c r="R27" s="290"/>
      <c r="S27" s="261"/>
      <c r="T27" s="255"/>
      <c r="U27" s="293"/>
      <c r="V27" s="290"/>
      <c r="W27" s="290"/>
      <c r="X27" s="271"/>
      <c r="Y27" s="271"/>
      <c r="Z27" s="290"/>
      <c r="AA27" s="290"/>
      <c r="AB27" s="261"/>
      <c r="AC27" s="293"/>
      <c r="AD27" s="290"/>
      <c r="AE27" s="290"/>
      <c r="AF27" s="290"/>
      <c r="AG27" s="290"/>
      <c r="AH27" s="290"/>
      <c r="AI27" s="290"/>
      <c r="AJ27" s="261"/>
      <c r="AK27" s="293"/>
      <c r="AL27" s="290"/>
      <c r="AM27" s="290"/>
      <c r="AN27" s="290"/>
      <c r="AO27" s="290"/>
      <c r="AP27" s="290"/>
      <c r="AQ27" s="290"/>
      <c r="AR27" s="261"/>
      <c r="AS27" s="293"/>
      <c r="AT27" s="290"/>
      <c r="AU27" s="290"/>
      <c r="AV27" s="290"/>
      <c r="AW27" s="290"/>
      <c r="AX27" s="290"/>
      <c r="AY27" s="290"/>
      <c r="AZ27" s="261"/>
      <c r="BA27" s="341"/>
      <c r="BB27" s="342"/>
      <c r="BC27" s="342"/>
      <c r="BD27" s="342"/>
      <c r="BE27" s="342"/>
      <c r="BF27" s="342"/>
      <c r="BG27" s="342"/>
      <c r="BH27" s="343"/>
      <c r="BI27" s="293"/>
      <c r="BJ27" s="290"/>
      <c r="BK27" s="290"/>
      <c r="BL27" s="290"/>
      <c r="BM27" s="290"/>
      <c r="BN27" s="290"/>
      <c r="BO27" s="290"/>
      <c r="BP27" s="290"/>
      <c r="BQ27" s="321"/>
      <c r="BR27" s="323"/>
      <c r="BS27" s="323"/>
      <c r="BT27" s="323"/>
      <c r="BU27" s="325">
        <v>3</v>
      </c>
      <c r="BV27" s="325"/>
      <c r="BW27" s="325"/>
      <c r="BX27" s="326"/>
      <c r="BY27" s="227" t="s">
        <v>1339</v>
      </c>
      <c r="BZ27" s="380">
        <v>0.64</v>
      </c>
      <c r="CA27" s="380"/>
      <c r="CB27" s="380"/>
      <c r="CC27" s="380"/>
    </row>
    <row r="28" spans="1:76" ht="14.25" customHeight="1" hidden="1">
      <c r="A28" s="11"/>
      <c r="B28" s="290"/>
      <c r="C28" s="290"/>
      <c r="D28" s="290"/>
      <c r="E28" s="290"/>
      <c r="F28" s="1"/>
      <c r="G28" s="1"/>
      <c r="H28" s="1"/>
      <c r="I28" s="1"/>
      <c r="J28" s="1"/>
      <c r="K28" s="1"/>
      <c r="L28" s="280"/>
      <c r="M28" s="290"/>
      <c r="N28" s="290"/>
      <c r="O28" s="1"/>
      <c r="P28" s="1"/>
      <c r="Q28" s="1"/>
      <c r="R28" s="9"/>
      <c r="S28" s="21"/>
      <c r="T28" s="261"/>
      <c r="U28" s="196">
        <f>IF(U25="⑦","7",IF(U25="⑥","6",U25))</f>
        <v>1</v>
      </c>
      <c r="V28" s="182"/>
      <c r="W28" s="182"/>
      <c r="X28" s="182"/>
      <c r="Y28" s="182"/>
      <c r="Z28" s="182"/>
      <c r="AA28" s="182"/>
      <c r="AB28" s="183"/>
      <c r="AC28" s="196" t="str">
        <f>IF(AC25="⑦","7",IF(AC25="⑥","6",AC25))</f>
        <v>④</v>
      </c>
      <c r="AD28" s="182"/>
      <c r="AE28" s="182"/>
      <c r="AF28" s="182"/>
      <c r="AG28" s="182"/>
      <c r="AH28" s="182"/>
      <c r="AI28" s="182"/>
      <c r="AJ28" s="183"/>
      <c r="AK28" s="196" t="str">
        <f>IF(AK25="⑦","7",IF(AK25="⑥","6",AK25))</f>
        <v>④</v>
      </c>
      <c r="AL28" s="182"/>
      <c r="AM28" s="182"/>
      <c r="AN28" s="182"/>
      <c r="AO28" s="182"/>
      <c r="AP28" s="182"/>
      <c r="AQ28" s="182"/>
      <c r="AR28" s="183"/>
      <c r="AS28" s="196" t="str">
        <f>IF(AS25="⑦","7",IF(AS25="⑥","6",AS25))</f>
        <v>⑤</v>
      </c>
      <c r="AT28" s="182"/>
      <c r="AU28" s="182"/>
      <c r="AV28" s="182"/>
      <c r="AW28" s="182"/>
      <c r="AX28" s="182"/>
      <c r="AY28" s="182"/>
      <c r="AZ28" s="183"/>
      <c r="BA28" s="344"/>
      <c r="BB28" s="345"/>
      <c r="BC28" s="345"/>
      <c r="BD28" s="345"/>
      <c r="BE28" s="345"/>
      <c r="BF28" s="345"/>
      <c r="BG28" s="345"/>
      <c r="BH28" s="346"/>
      <c r="BI28" s="184" t="str">
        <f>IF(BI25="⑦","7",IF(BI25="⑥","6",BI25))</f>
        <v>④</v>
      </c>
      <c r="BJ28" s="182"/>
      <c r="BK28" s="182"/>
      <c r="BL28" s="182"/>
      <c r="BM28" s="182"/>
      <c r="BN28" s="182"/>
      <c r="BO28" s="182"/>
      <c r="BP28" s="182"/>
      <c r="BQ28" s="322"/>
      <c r="BR28" s="281"/>
      <c r="BS28" s="281"/>
      <c r="BT28" s="281"/>
      <c r="BU28" s="327"/>
      <c r="BV28" s="327"/>
      <c r="BW28" s="327"/>
      <c r="BX28" s="328"/>
    </row>
    <row r="29" spans="1:81" ht="13.5" customHeight="1">
      <c r="A29" s="11"/>
      <c r="B29" s="329" t="s">
        <v>1243</v>
      </c>
      <c r="C29" s="329"/>
      <c r="D29" s="329"/>
      <c r="E29" s="329"/>
      <c r="F29" s="329" t="str">
        <f>IF(B29="ここに","",VLOOKUP(B29,'登録ナンバー'!$A$1:$C$616,2,0))</f>
        <v>村田</v>
      </c>
      <c r="G29" s="329"/>
      <c r="H29" s="329"/>
      <c r="I29" s="329"/>
      <c r="J29" s="329"/>
      <c r="K29" s="329" t="s">
        <v>389</v>
      </c>
      <c r="L29" s="329" t="s">
        <v>1171</v>
      </c>
      <c r="M29" s="329"/>
      <c r="N29" s="329"/>
      <c r="O29" s="329" t="str">
        <f>IF(L29="ここに","",VLOOKUP(L29,'登録ナンバー'!$A$1:$C$616,2,0))</f>
        <v>田邉</v>
      </c>
      <c r="P29" s="329"/>
      <c r="Q29" s="329"/>
      <c r="R29" s="329"/>
      <c r="S29" s="255"/>
      <c r="T29" s="255"/>
      <c r="U29" s="292">
        <f>IF(BN9="","",IF(AND(BN9=6,BI9&lt;&gt;"⑦"),"⑥",IF(BN9=7,"⑦",BN9)))</f>
        <v>1</v>
      </c>
      <c r="V29" s="329"/>
      <c r="W29" s="329"/>
      <c r="X29" s="290" t="s">
        <v>390</v>
      </c>
      <c r="Y29" s="290"/>
      <c r="Z29" s="329">
        <v>4</v>
      </c>
      <c r="AA29" s="329"/>
      <c r="AB29" s="255"/>
      <c r="AC29" s="292">
        <f>IF(BN13="","",IF(AND(BN13=6,BI13&lt;&gt;"⑦"),"⑥",IF(BN13=7,"⑦",BN13)))</f>
        <v>1</v>
      </c>
      <c r="AD29" s="329"/>
      <c r="AE29" s="329"/>
      <c r="AF29" s="329" t="s">
        <v>390</v>
      </c>
      <c r="AG29" s="329"/>
      <c r="AH29" s="329">
        <v>4</v>
      </c>
      <c r="AI29" s="329"/>
      <c r="AJ29" s="255"/>
      <c r="AK29" s="292">
        <f>IF(BN17="","",IF(AND(BN17=6,BI17&lt;&gt;"⑦"),"⑥",IF(BN17=7,"⑦",BN17)))</f>
        <v>1</v>
      </c>
      <c r="AL29" s="329"/>
      <c r="AM29" s="329"/>
      <c r="AN29" s="329" t="s">
        <v>390</v>
      </c>
      <c r="AO29" s="329"/>
      <c r="AP29" s="329">
        <v>4</v>
      </c>
      <c r="AQ29" s="329"/>
      <c r="AR29" s="255"/>
      <c r="AS29" s="292" t="s">
        <v>1327</v>
      </c>
      <c r="AT29" s="329"/>
      <c r="AU29" s="329"/>
      <c r="AV29" s="329" t="s">
        <v>390</v>
      </c>
      <c r="AW29" s="329"/>
      <c r="AX29" s="329">
        <f>IF(BN21="","",IF(BI21="⑥",6,IF(BI21="⑦",7,BI21)))</f>
        <v>4</v>
      </c>
      <c r="AY29" s="329"/>
      <c r="AZ29" s="255"/>
      <c r="BA29" s="292">
        <f>IF(BN25="","",IF(AND(BN25=6,BI25&lt;&gt;"⑦"),"⑥",IF(BN25=7,"⑦",BN25)))</f>
        <v>1</v>
      </c>
      <c r="BB29" s="329"/>
      <c r="BC29" s="329"/>
      <c r="BD29" s="329" t="s">
        <v>390</v>
      </c>
      <c r="BE29" s="329"/>
      <c r="BF29" s="329">
        <v>4</v>
      </c>
      <c r="BG29" s="329"/>
      <c r="BH29" s="255"/>
      <c r="BI29" s="338"/>
      <c r="BJ29" s="339"/>
      <c r="BK29" s="339"/>
      <c r="BL29" s="339"/>
      <c r="BM29" s="339"/>
      <c r="BN29" s="339"/>
      <c r="BO29" s="339"/>
      <c r="BP29" s="365"/>
      <c r="BQ29" s="273"/>
      <c r="BR29" s="295">
        <f>COUNTIF(U29:BP31,"④")+COUNTIF(AC29:BP30,"⑤")</f>
        <v>1</v>
      </c>
      <c r="BS29" s="295"/>
      <c r="BT29" s="295"/>
      <c r="BU29" s="311">
        <f>IF(AC9="","",5-BR29)</f>
        <v>4</v>
      </c>
      <c r="BV29" s="311"/>
      <c r="BW29" s="311"/>
      <c r="BX29" s="312"/>
      <c r="BY29" s="280" t="s">
        <v>1344</v>
      </c>
      <c r="BZ29" s="290"/>
      <c r="CA29" s="290"/>
      <c r="CB29" s="290"/>
      <c r="CC29" s="290"/>
    </row>
    <row r="30" spans="1:81" ht="13.5" customHeight="1">
      <c r="A30" s="11"/>
      <c r="B30" s="271"/>
      <c r="C30" s="271"/>
      <c r="D30" s="271"/>
      <c r="E30" s="271"/>
      <c r="F30" s="290"/>
      <c r="G30" s="290"/>
      <c r="H30" s="290"/>
      <c r="I30" s="290"/>
      <c r="J30" s="290"/>
      <c r="K30" s="290"/>
      <c r="L30" s="290"/>
      <c r="M30" s="290"/>
      <c r="N30" s="290"/>
      <c r="O30" s="290"/>
      <c r="P30" s="290"/>
      <c r="Q30" s="290"/>
      <c r="R30" s="290"/>
      <c r="S30" s="261"/>
      <c r="T30" s="263"/>
      <c r="U30" s="293"/>
      <c r="V30" s="290"/>
      <c r="W30" s="290"/>
      <c r="X30" s="290"/>
      <c r="Y30" s="290"/>
      <c r="Z30" s="290"/>
      <c r="AA30" s="290"/>
      <c r="AB30" s="261"/>
      <c r="AC30" s="293"/>
      <c r="AD30" s="290"/>
      <c r="AE30" s="290"/>
      <c r="AF30" s="290"/>
      <c r="AG30" s="290"/>
      <c r="AH30" s="290"/>
      <c r="AI30" s="290"/>
      <c r="AJ30" s="261"/>
      <c r="AK30" s="293"/>
      <c r="AL30" s="290"/>
      <c r="AM30" s="290"/>
      <c r="AN30" s="290"/>
      <c r="AO30" s="290"/>
      <c r="AP30" s="290"/>
      <c r="AQ30" s="290"/>
      <c r="AR30" s="261"/>
      <c r="AS30" s="293"/>
      <c r="AT30" s="290"/>
      <c r="AU30" s="290"/>
      <c r="AV30" s="290"/>
      <c r="AW30" s="290"/>
      <c r="AX30" s="290"/>
      <c r="AY30" s="290"/>
      <c r="AZ30" s="261"/>
      <c r="BA30" s="293"/>
      <c r="BB30" s="290"/>
      <c r="BC30" s="290"/>
      <c r="BD30" s="290"/>
      <c r="BE30" s="290"/>
      <c r="BF30" s="290"/>
      <c r="BG30" s="290"/>
      <c r="BH30" s="261"/>
      <c r="BI30" s="341"/>
      <c r="BJ30" s="342"/>
      <c r="BK30" s="342"/>
      <c r="BL30" s="342"/>
      <c r="BM30" s="342"/>
      <c r="BN30" s="342"/>
      <c r="BO30" s="342"/>
      <c r="BP30" s="366"/>
      <c r="BQ30" s="270"/>
      <c r="BR30" s="296"/>
      <c r="BS30" s="296"/>
      <c r="BT30" s="296"/>
      <c r="BU30" s="313"/>
      <c r="BV30" s="313"/>
      <c r="BW30" s="313"/>
      <c r="BX30" s="314"/>
      <c r="BY30" s="280"/>
      <c r="BZ30" s="290"/>
      <c r="CA30" s="290"/>
      <c r="CB30" s="290"/>
      <c r="CC30" s="290"/>
    </row>
    <row r="31" spans="1:81" ht="18.75" customHeight="1" thickBot="1">
      <c r="A31" s="11"/>
      <c r="B31" s="290" t="s">
        <v>391</v>
      </c>
      <c r="C31" s="290"/>
      <c r="D31" s="290"/>
      <c r="E31" s="290"/>
      <c r="F31" s="290" t="str">
        <f>IF(B29="ここに","",VLOOKUP(B29,'登録ナンバー'!$A$1:$D$616,4,0))</f>
        <v>Kテニス</v>
      </c>
      <c r="G31" s="290"/>
      <c r="H31" s="290"/>
      <c r="I31" s="290"/>
      <c r="J31" s="290"/>
      <c r="K31" s="1"/>
      <c r="L31" s="290" t="s">
        <v>391</v>
      </c>
      <c r="M31" s="290"/>
      <c r="N31" s="290"/>
      <c r="O31" s="290" t="str">
        <f>IF(L29="ここに","",VLOOKUP(L29,'登録ナンバー'!$A$1:$D$616,4,0))</f>
        <v>プラチナ</v>
      </c>
      <c r="P31" s="290"/>
      <c r="Q31" s="290"/>
      <c r="R31" s="290"/>
      <c r="S31" s="261"/>
      <c r="T31" s="290"/>
      <c r="U31" s="335"/>
      <c r="V31" s="271"/>
      <c r="W31" s="271"/>
      <c r="X31" s="271"/>
      <c r="Y31" s="271"/>
      <c r="Z31" s="271"/>
      <c r="AA31" s="271"/>
      <c r="AB31" s="263"/>
      <c r="AC31" s="293"/>
      <c r="AD31" s="290"/>
      <c r="AE31" s="290"/>
      <c r="AF31" s="290"/>
      <c r="AG31" s="290"/>
      <c r="AH31" s="290"/>
      <c r="AI31" s="290"/>
      <c r="AJ31" s="261"/>
      <c r="AK31" s="293"/>
      <c r="AL31" s="290"/>
      <c r="AM31" s="290"/>
      <c r="AN31" s="290"/>
      <c r="AO31" s="290"/>
      <c r="AP31" s="290"/>
      <c r="AQ31" s="290"/>
      <c r="AR31" s="261"/>
      <c r="AS31" s="293"/>
      <c r="AT31" s="290"/>
      <c r="AU31" s="290"/>
      <c r="AV31" s="290"/>
      <c r="AW31" s="290"/>
      <c r="AX31" s="290"/>
      <c r="AY31" s="290"/>
      <c r="AZ31" s="261"/>
      <c r="BA31" s="293"/>
      <c r="BB31" s="290"/>
      <c r="BC31" s="290"/>
      <c r="BD31" s="290"/>
      <c r="BE31" s="290"/>
      <c r="BF31" s="290"/>
      <c r="BG31" s="290"/>
      <c r="BH31" s="261"/>
      <c r="BI31" s="341"/>
      <c r="BJ31" s="342"/>
      <c r="BK31" s="342"/>
      <c r="BL31" s="342"/>
      <c r="BM31" s="342"/>
      <c r="BN31" s="342"/>
      <c r="BO31" s="342"/>
      <c r="BP31" s="366"/>
      <c r="BQ31" s="321"/>
      <c r="BR31" s="323"/>
      <c r="BS31" s="323"/>
      <c r="BT31" s="323"/>
      <c r="BU31" s="325">
        <v>5</v>
      </c>
      <c r="BV31" s="325"/>
      <c r="BW31" s="325"/>
      <c r="BX31" s="326"/>
      <c r="BY31" s="2" t="s">
        <v>1337</v>
      </c>
      <c r="BZ31" s="290">
        <v>0.31</v>
      </c>
      <c r="CA31" s="290"/>
      <c r="CB31" s="290"/>
      <c r="CC31" s="290"/>
    </row>
    <row r="32" spans="2:76" ht="14.25" customHeight="1" hidden="1" thickBot="1">
      <c r="B32" s="280"/>
      <c r="C32" s="290"/>
      <c r="D32" s="290"/>
      <c r="E32" s="290"/>
      <c r="F32" s="1"/>
      <c r="G32" s="1"/>
      <c r="H32" s="1"/>
      <c r="I32" s="1"/>
      <c r="J32" s="1"/>
      <c r="K32" s="1"/>
      <c r="L32" s="280"/>
      <c r="M32" s="290"/>
      <c r="N32" s="290"/>
      <c r="O32" s="1"/>
      <c r="P32" s="1"/>
      <c r="Q32" s="1"/>
      <c r="R32" s="9"/>
      <c r="S32" s="21"/>
      <c r="T32" s="290"/>
      <c r="U32" s="195">
        <f>IF(U29="⑦","7",IF(U29="⑥","6",U29))</f>
        <v>1</v>
      </c>
      <c r="V32" s="1"/>
      <c r="W32" s="1"/>
      <c r="X32" s="1"/>
      <c r="Y32" s="1"/>
      <c r="Z32" s="1"/>
      <c r="AA32" s="1"/>
      <c r="AB32" s="181"/>
      <c r="AC32" s="196">
        <f>IF(AC29="⑦","7",IF(AC29="⑥","6",AC29))</f>
        <v>1</v>
      </c>
      <c r="AD32" s="182"/>
      <c r="AE32" s="182"/>
      <c r="AF32" s="182"/>
      <c r="AG32" s="182"/>
      <c r="AH32" s="182"/>
      <c r="AI32" s="182"/>
      <c r="AJ32" s="183"/>
      <c r="AK32" s="195">
        <f>IF(AK29="⑦","7",IF(AK29="⑥","6",AK29))</f>
        <v>1</v>
      </c>
      <c r="AL32" s="1"/>
      <c r="AM32" s="1"/>
      <c r="AN32" s="1"/>
      <c r="AO32" s="1"/>
      <c r="AP32" s="1"/>
      <c r="AQ32" s="1"/>
      <c r="AR32" s="181"/>
      <c r="AS32" s="195" t="str">
        <f>IF(AS29="⑦","7",IF(AS29="⑥","6",AS29))</f>
        <v>⑤</v>
      </c>
      <c r="AT32" s="1"/>
      <c r="AU32" s="1"/>
      <c r="AV32" s="1"/>
      <c r="AW32" s="1"/>
      <c r="AX32" s="1"/>
      <c r="AY32" s="1"/>
      <c r="AZ32" s="1"/>
      <c r="BA32" s="196">
        <f>IF(BA29="⑦","7",IF(BA29="⑥","6",BA29))</f>
        <v>1</v>
      </c>
      <c r="BB32" s="182"/>
      <c r="BC32" s="182"/>
      <c r="BD32" s="182"/>
      <c r="BE32" s="182"/>
      <c r="BF32" s="182"/>
      <c r="BG32" s="182"/>
      <c r="BH32" s="183"/>
      <c r="BI32" s="391"/>
      <c r="BJ32" s="392"/>
      <c r="BK32" s="392"/>
      <c r="BL32" s="392"/>
      <c r="BM32" s="392"/>
      <c r="BN32" s="392"/>
      <c r="BO32" s="392"/>
      <c r="BP32" s="393"/>
      <c r="BQ32" s="321"/>
      <c r="BR32" s="323"/>
      <c r="BS32" s="323"/>
      <c r="BT32" s="323"/>
      <c r="BU32" s="325"/>
      <c r="BV32" s="325"/>
      <c r="BW32" s="325"/>
      <c r="BX32" s="326"/>
    </row>
    <row r="33" spans="2:76" ht="14.25" customHeight="1" hidden="1">
      <c r="B33" s="1"/>
      <c r="C33" s="1"/>
      <c r="D33" s="1"/>
      <c r="E33" s="1"/>
      <c r="F33" s="1"/>
      <c r="G33" s="1"/>
      <c r="H33" s="1"/>
      <c r="I33" s="1"/>
      <c r="J33" s="1"/>
      <c r="K33" s="1"/>
      <c r="L33" s="1"/>
      <c r="M33" s="1"/>
      <c r="N33" s="1"/>
      <c r="O33" s="1"/>
      <c r="P33" s="1"/>
      <c r="Q33" s="1"/>
      <c r="T33" s="1"/>
      <c r="U33" s="6"/>
      <c r="AC33" s="6"/>
      <c r="AK33" s="6"/>
      <c r="AS33" s="6"/>
      <c r="BA33" s="6"/>
      <c r="BI33" s="1"/>
      <c r="BJ33" s="1"/>
      <c r="BK33" s="1"/>
      <c r="BL33" s="1"/>
      <c r="BM33" s="1"/>
      <c r="BN33" s="1"/>
      <c r="BO33" s="1"/>
      <c r="BP33" s="1"/>
      <c r="BQ33" s="39"/>
      <c r="BR33" s="32"/>
      <c r="BS33" s="32"/>
      <c r="BT33" s="32"/>
      <c r="BU33" s="33"/>
      <c r="BV33" s="33"/>
      <c r="BW33" s="33"/>
      <c r="BX33" s="33"/>
    </row>
    <row r="34" spans="2:76" ht="14.25" customHeight="1" hidden="1" thickBot="1">
      <c r="B34" s="1"/>
      <c r="C34" s="1"/>
      <c r="D34" s="1"/>
      <c r="E34" s="1"/>
      <c r="F34" s="1"/>
      <c r="G34" s="1"/>
      <c r="H34" s="1"/>
      <c r="I34" s="1"/>
      <c r="J34" s="1"/>
      <c r="K34" s="1"/>
      <c r="L34" s="1"/>
      <c r="M34" s="1"/>
      <c r="N34" s="1"/>
      <c r="O34" s="1"/>
      <c r="P34" s="1"/>
      <c r="Q34" s="1"/>
      <c r="T34" s="1"/>
      <c r="U34" s="6"/>
      <c r="AC34" s="6"/>
      <c r="AK34" s="6"/>
      <c r="AS34" s="6"/>
      <c r="BA34" s="6"/>
      <c r="BI34" s="1"/>
      <c r="BJ34" s="1"/>
      <c r="BK34" s="1"/>
      <c r="BL34" s="1"/>
      <c r="BM34" s="1"/>
      <c r="BN34" s="1"/>
      <c r="BO34" s="1"/>
      <c r="BP34" s="1"/>
      <c r="BQ34" s="39"/>
      <c r="BR34" s="32"/>
      <c r="BS34" s="32"/>
      <c r="BT34" s="32"/>
      <c r="BU34" s="33"/>
      <c r="BV34" s="33"/>
      <c r="BW34" s="33"/>
      <c r="BX34" s="33"/>
    </row>
    <row r="35" spans="2:76" ht="12" customHeight="1">
      <c r="B35" s="405"/>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26"/>
      <c r="BJ35" s="26"/>
      <c r="BK35" s="26"/>
      <c r="BL35" s="26"/>
      <c r="BM35" s="26"/>
      <c r="BN35" s="26"/>
      <c r="BO35" s="26"/>
      <c r="BP35" s="26"/>
      <c r="BQ35" s="26"/>
      <c r="BR35" s="26"/>
      <c r="BS35" s="26"/>
      <c r="BT35" s="26"/>
      <c r="BU35" s="26"/>
      <c r="BV35" s="26"/>
      <c r="BW35" s="26"/>
      <c r="BX35" s="26"/>
    </row>
    <row r="36" spans="2:60" ht="8.25" customHeight="1" thickBot="1">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row>
    <row r="37" spans="1:76" ht="13.5" customHeight="1">
      <c r="A37" s="11"/>
      <c r="B37" s="384" t="s">
        <v>1325</v>
      </c>
      <c r="C37" s="266"/>
      <c r="D37" s="266"/>
      <c r="E37" s="266"/>
      <c r="F37" s="266"/>
      <c r="G37" s="266"/>
      <c r="H37" s="266"/>
      <c r="I37" s="266"/>
      <c r="J37" s="266"/>
      <c r="K37" s="266"/>
      <c r="L37" s="266"/>
      <c r="M37" s="266"/>
      <c r="N37" s="266"/>
      <c r="O37" s="266"/>
      <c r="P37" s="266"/>
      <c r="Q37" s="266"/>
      <c r="R37" s="266"/>
      <c r="S37" s="266"/>
      <c r="T37" s="267"/>
      <c r="U37" s="266" t="str">
        <f>F41</f>
        <v>松井</v>
      </c>
      <c r="V37" s="266"/>
      <c r="W37" s="266"/>
      <c r="X37" s="266"/>
      <c r="Y37" s="266"/>
      <c r="Z37" s="266"/>
      <c r="AA37" s="266"/>
      <c r="AB37" s="337"/>
      <c r="AC37" s="336" t="str">
        <f>F45</f>
        <v>廣部</v>
      </c>
      <c r="AD37" s="266"/>
      <c r="AE37" s="266"/>
      <c r="AF37" s="266"/>
      <c r="AG37" s="266"/>
      <c r="AH37" s="266"/>
      <c r="AI37" s="266"/>
      <c r="AJ37" s="337"/>
      <c r="AK37" s="336" t="str">
        <f>F49</f>
        <v>日髙</v>
      </c>
      <c r="AL37" s="266"/>
      <c r="AM37" s="266"/>
      <c r="AN37" s="266"/>
      <c r="AO37" s="266"/>
      <c r="AP37" s="266"/>
      <c r="AQ37" s="266"/>
      <c r="AR37" s="337"/>
      <c r="AS37" s="336" t="str">
        <f>F53</f>
        <v>藤原</v>
      </c>
      <c r="AT37" s="266"/>
      <c r="AU37" s="266"/>
      <c r="AV37" s="266"/>
      <c r="AW37" s="266"/>
      <c r="AX37" s="266"/>
      <c r="AY37" s="266"/>
      <c r="AZ37" s="337"/>
      <c r="BA37" s="336" t="str">
        <f>F57</f>
        <v>竹下</v>
      </c>
      <c r="BB37" s="266"/>
      <c r="BC37" s="266"/>
      <c r="BD37" s="266"/>
      <c r="BE37" s="266"/>
      <c r="BF37" s="266"/>
      <c r="BG37" s="266"/>
      <c r="BH37" s="337"/>
      <c r="BI37" s="336" t="str">
        <f>F61</f>
        <v>山田</v>
      </c>
      <c r="BJ37" s="266"/>
      <c r="BK37" s="266"/>
      <c r="BL37" s="266"/>
      <c r="BM37" s="266"/>
      <c r="BN37" s="266"/>
      <c r="BO37" s="266"/>
      <c r="BP37" s="383"/>
      <c r="BQ37" s="264">
        <f>IF(BQ43&lt;&gt;"","取得","")</f>
      </c>
      <c r="BR37" s="26"/>
      <c r="BS37" s="266" t="s">
        <v>387</v>
      </c>
      <c r="BT37" s="266"/>
      <c r="BU37" s="266"/>
      <c r="BV37" s="266"/>
      <c r="BW37" s="266"/>
      <c r="BX37" s="267"/>
    </row>
    <row r="38" spans="1:76" ht="13.5" customHeight="1">
      <c r="A38" s="11"/>
      <c r="B38" s="280"/>
      <c r="C38" s="290"/>
      <c r="D38" s="290"/>
      <c r="E38" s="290"/>
      <c r="F38" s="290"/>
      <c r="G38" s="290"/>
      <c r="H38" s="290"/>
      <c r="I38" s="290"/>
      <c r="J38" s="290"/>
      <c r="K38" s="290"/>
      <c r="L38" s="290"/>
      <c r="M38" s="290"/>
      <c r="N38" s="290"/>
      <c r="O38" s="290"/>
      <c r="P38" s="290"/>
      <c r="Q38" s="290"/>
      <c r="R38" s="290"/>
      <c r="S38" s="290"/>
      <c r="T38" s="268"/>
      <c r="U38" s="290"/>
      <c r="V38" s="290"/>
      <c r="W38" s="290"/>
      <c r="X38" s="290"/>
      <c r="Y38" s="290"/>
      <c r="Z38" s="290"/>
      <c r="AA38" s="290"/>
      <c r="AB38" s="261"/>
      <c r="AC38" s="293"/>
      <c r="AD38" s="290"/>
      <c r="AE38" s="290"/>
      <c r="AF38" s="290"/>
      <c r="AG38" s="290"/>
      <c r="AH38" s="290"/>
      <c r="AI38" s="290"/>
      <c r="AJ38" s="261"/>
      <c r="AK38" s="293"/>
      <c r="AL38" s="290"/>
      <c r="AM38" s="290"/>
      <c r="AN38" s="290"/>
      <c r="AO38" s="290"/>
      <c r="AP38" s="290"/>
      <c r="AQ38" s="290"/>
      <c r="AR38" s="261"/>
      <c r="AS38" s="293"/>
      <c r="AT38" s="290"/>
      <c r="AU38" s="290"/>
      <c r="AV38" s="290"/>
      <c r="AW38" s="290"/>
      <c r="AX38" s="290"/>
      <c r="AY38" s="290"/>
      <c r="AZ38" s="261"/>
      <c r="BA38" s="293"/>
      <c r="BB38" s="290"/>
      <c r="BC38" s="290"/>
      <c r="BD38" s="290"/>
      <c r="BE38" s="290"/>
      <c r="BF38" s="290"/>
      <c r="BG38" s="290"/>
      <c r="BH38" s="261"/>
      <c r="BI38" s="293"/>
      <c r="BJ38" s="290"/>
      <c r="BK38" s="290"/>
      <c r="BL38" s="290"/>
      <c r="BM38" s="290"/>
      <c r="BN38" s="290"/>
      <c r="BO38" s="290"/>
      <c r="BP38" s="333"/>
      <c r="BQ38" s="265"/>
      <c r="BS38" s="290"/>
      <c r="BT38" s="290"/>
      <c r="BU38" s="290"/>
      <c r="BV38" s="290"/>
      <c r="BW38" s="290"/>
      <c r="BX38" s="268"/>
    </row>
    <row r="39" spans="1:76" ht="13.5" customHeight="1">
      <c r="A39" s="11"/>
      <c r="B39" s="280"/>
      <c r="C39" s="290"/>
      <c r="D39" s="290"/>
      <c r="E39" s="290"/>
      <c r="F39" s="290"/>
      <c r="G39" s="290"/>
      <c r="H39" s="290"/>
      <c r="I39" s="290"/>
      <c r="J39" s="290"/>
      <c r="K39" s="290"/>
      <c r="L39" s="290"/>
      <c r="M39" s="290"/>
      <c r="N39" s="290"/>
      <c r="O39" s="290"/>
      <c r="P39" s="290"/>
      <c r="Q39" s="290"/>
      <c r="R39" s="290"/>
      <c r="S39" s="290"/>
      <c r="T39" s="268"/>
      <c r="U39" s="290" t="str">
        <f>O41</f>
        <v>吉岡</v>
      </c>
      <c r="V39" s="290"/>
      <c r="W39" s="290"/>
      <c r="X39" s="290"/>
      <c r="Y39" s="290"/>
      <c r="Z39" s="290"/>
      <c r="AA39" s="290"/>
      <c r="AB39" s="261"/>
      <c r="AC39" s="293" t="str">
        <f>O45</f>
        <v>西崎</v>
      </c>
      <c r="AD39" s="290"/>
      <c r="AE39" s="290"/>
      <c r="AF39" s="290"/>
      <c r="AG39" s="290"/>
      <c r="AH39" s="290"/>
      <c r="AI39" s="290"/>
      <c r="AJ39" s="290"/>
      <c r="AK39" s="293" t="str">
        <f>O49</f>
        <v>佐竹</v>
      </c>
      <c r="AL39" s="290"/>
      <c r="AM39" s="290"/>
      <c r="AN39" s="290"/>
      <c r="AO39" s="290"/>
      <c r="AP39" s="290"/>
      <c r="AQ39" s="290"/>
      <c r="AR39" s="261"/>
      <c r="AS39" s="290" t="str">
        <f>O53</f>
        <v>近藤</v>
      </c>
      <c r="AT39" s="290"/>
      <c r="AU39" s="290"/>
      <c r="AV39" s="290"/>
      <c r="AW39" s="290"/>
      <c r="AX39" s="290"/>
      <c r="AY39" s="290"/>
      <c r="AZ39" s="261"/>
      <c r="BA39" s="290" t="str">
        <f>O57</f>
        <v>本池</v>
      </c>
      <c r="BB39" s="290"/>
      <c r="BC39" s="290"/>
      <c r="BD39" s="290"/>
      <c r="BE39" s="290"/>
      <c r="BF39" s="290"/>
      <c r="BG39" s="290"/>
      <c r="BH39" s="261"/>
      <c r="BI39" s="290" t="str">
        <f>O61</f>
        <v>諫早</v>
      </c>
      <c r="BJ39" s="290"/>
      <c r="BK39" s="290"/>
      <c r="BL39" s="290"/>
      <c r="BM39" s="290"/>
      <c r="BN39" s="290"/>
      <c r="BO39" s="290"/>
      <c r="BP39" s="333"/>
      <c r="BQ39" s="265">
        <f>IF(BQ43&lt;&gt;"","ゲーム率","")</f>
      </c>
      <c r="BR39" s="290"/>
      <c r="BS39" s="290" t="s">
        <v>388</v>
      </c>
      <c r="BT39" s="290"/>
      <c r="BU39" s="290"/>
      <c r="BV39" s="290"/>
      <c r="BW39" s="290"/>
      <c r="BX39" s="268"/>
    </row>
    <row r="40" spans="1:76" ht="13.5" customHeight="1">
      <c r="A40" s="11"/>
      <c r="B40" s="262"/>
      <c r="C40" s="271"/>
      <c r="D40" s="271"/>
      <c r="E40" s="271"/>
      <c r="F40" s="271"/>
      <c r="G40" s="271"/>
      <c r="H40" s="271"/>
      <c r="I40" s="271"/>
      <c r="J40" s="271"/>
      <c r="K40" s="271"/>
      <c r="L40" s="271"/>
      <c r="M40" s="271"/>
      <c r="N40" s="271"/>
      <c r="O40" s="271"/>
      <c r="P40" s="271"/>
      <c r="Q40" s="271"/>
      <c r="R40" s="271"/>
      <c r="S40" s="271"/>
      <c r="T40" s="254"/>
      <c r="U40" s="271"/>
      <c r="V40" s="271"/>
      <c r="W40" s="271"/>
      <c r="X40" s="271"/>
      <c r="Y40" s="271"/>
      <c r="Z40" s="271"/>
      <c r="AA40" s="271"/>
      <c r="AB40" s="263"/>
      <c r="AC40" s="335"/>
      <c r="AD40" s="271"/>
      <c r="AE40" s="271"/>
      <c r="AF40" s="271"/>
      <c r="AG40" s="271"/>
      <c r="AH40" s="271"/>
      <c r="AI40" s="271"/>
      <c r="AJ40" s="271"/>
      <c r="AK40" s="335"/>
      <c r="AL40" s="271"/>
      <c r="AM40" s="271"/>
      <c r="AN40" s="271"/>
      <c r="AO40" s="271"/>
      <c r="AP40" s="271"/>
      <c r="AQ40" s="271"/>
      <c r="AR40" s="263"/>
      <c r="AS40" s="271"/>
      <c r="AT40" s="271"/>
      <c r="AU40" s="271"/>
      <c r="AV40" s="271"/>
      <c r="AW40" s="271"/>
      <c r="AX40" s="271"/>
      <c r="AY40" s="271"/>
      <c r="AZ40" s="263"/>
      <c r="BA40" s="271"/>
      <c r="BB40" s="271"/>
      <c r="BC40" s="271"/>
      <c r="BD40" s="271"/>
      <c r="BE40" s="271"/>
      <c r="BF40" s="271"/>
      <c r="BG40" s="271"/>
      <c r="BH40" s="263"/>
      <c r="BI40" s="271"/>
      <c r="BJ40" s="271"/>
      <c r="BK40" s="271"/>
      <c r="BL40" s="271"/>
      <c r="BM40" s="271"/>
      <c r="BN40" s="271"/>
      <c r="BO40" s="271"/>
      <c r="BP40" s="334"/>
      <c r="BQ40" s="253"/>
      <c r="BR40" s="271"/>
      <c r="BS40" s="271"/>
      <c r="BT40" s="271"/>
      <c r="BU40" s="271"/>
      <c r="BV40" s="271"/>
      <c r="BW40" s="271"/>
      <c r="BX40" s="254"/>
    </row>
    <row r="41" spans="1:76" s="1" customFormat="1" ht="13.5" customHeight="1">
      <c r="A41" s="40"/>
      <c r="B41" s="299" t="s">
        <v>1226</v>
      </c>
      <c r="C41" s="329"/>
      <c r="D41" s="329"/>
      <c r="E41" s="329"/>
      <c r="F41" s="329" t="str">
        <f>IF(B41="ここに","",VLOOKUP(B41,'登録ナンバー'!$A$1:$C$616,2,0))</f>
        <v>松井</v>
      </c>
      <c r="G41" s="329"/>
      <c r="H41" s="329"/>
      <c r="I41" s="329"/>
      <c r="J41" s="329"/>
      <c r="K41" s="329" t="s">
        <v>389</v>
      </c>
      <c r="L41" s="329" t="s">
        <v>1227</v>
      </c>
      <c r="M41" s="329"/>
      <c r="N41" s="329"/>
      <c r="O41" s="329" t="str">
        <f>IF(L41="ここに","",VLOOKUP(L41,'登録ナンバー'!$A$1:$C$616,2,0))</f>
        <v>吉岡</v>
      </c>
      <c r="P41" s="329"/>
      <c r="Q41" s="329"/>
      <c r="R41" s="329"/>
      <c r="S41" s="255"/>
      <c r="T41" s="394"/>
      <c r="U41" s="357">
        <f>IF(AC41="","丸付き数字は試合順番","")</f>
      </c>
      <c r="V41" s="357"/>
      <c r="W41" s="357"/>
      <c r="X41" s="357"/>
      <c r="Y41" s="357"/>
      <c r="Z41" s="357"/>
      <c r="AA41" s="357"/>
      <c r="AB41" s="358"/>
      <c r="AC41" s="276" t="s">
        <v>1223</v>
      </c>
      <c r="AD41" s="277"/>
      <c r="AE41" s="277"/>
      <c r="AF41" s="277" t="s">
        <v>390</v>
      </c>
      <c r="AG41" s="277"/>
      <c r="AH41" s="277">
        <v>2</v>
      </c>
      <c r="AI41" s="277"/>
      <c r="AJ41" s="277"/>
      <c r="AK41" s="276">
        <v>2</v>
      </c>
      <c r="AL41" s="277"/>
      <c r="AM41" s="277"/>
      <c r="AN41" s="277" t="s">
        <v>390</v>
      </c>
      <c r="AO41" s="277"/>
      <c r="AP41" s="277">
        <v>4</v>
      </c>
      <c r="AQ41" s="277"/>
      <c r="AR41" s="373"/>
      <c r="AS41" s="277">
        <v>1</v>
      </c>
      <c r="AT41" s="277"/>
      <c r="AU41" s="277"/>
      <c r="AV41" s="277" t="s">
        <v>390</v>
      </c>
      <c r="AW41" s="277"/>
      <c r="AX41" s="277">
        <v>4</v>
      </c>
      <c r="AY41" s="277"/>
      <c r="AZ41" s="373"/>
      <c r="BA41" s="277" t="s">
        <v>1327</v>
      </c>
      <c r="BB41" s="277"/>
      <c r="BC41" s="277"/>
      <c r="BD41" s="277" t="s">
        <v>390</v>
      </c>
      <c r="BE41" s="277"/>
      <c r="BF41" s="277">
        <v>4</v>
      </c>
      <c r="BG41" s="277"/>
      <c r="BH41" s="373"/>
      <c r="BI41" s="277" t="s">
        <v>1324</v>
      </c>
      <c r="BJ41" s="277"/>
      <c r="BK41" s="277"/>
      <c r="BL41" s="277" t="s">
        <v>390</v>
      </c>
      <c r="BM41" s="277"/>
      <c r="BN41" s="277">
        <v>1</v>
      </c>
      <c r="BO41" s="277"/>
      <c r="BP41" s="377"/>
      <c r="BQ41" s="273">
        <f>IF(OR(AND(BR41=2,COUNTIF($BR$9:$BT$32,2)=2),AND(BR41=1,COUNTIF($BR$9:$BT$31,1)=2),AND(BR41=3,COUNTIF($BR$9:$BT$30,3)=2),AND(BR41=4,COUNTIF($BR$9:$BT$30,4)=2)),"直接対決","")</f>
      </c>
      <c r="BR41" s="295">
        <f>COUNTIF(U41:BP43,"④")+COUNTIF(AC41:BP42,"⑤")</f>
        <v>3</v>
      </c>
      <c r="BS41" s="295"/>
      <c r="BT41" s="295"/>
      <c r="BU41" s="311">
        <f>IF(AC41="","",5-BR41)</f>
        <v>2</v>
      </c>
      <c r="BV41" s="311"/>
      <c r="BW41" s="311"/>
      <c r="BX41" s="312"/>
    </row>
    <row r="42" spans="1:76" s="1" customFormat="1" ht="13.5" customHeight="1">
      <c r="A42" s="40"/>
      <c r="B42" s="280"/>
      <c r="C42" s="290"/>
      <c r="D42" s="290"/>
      <c r="E42" s="290"/>
      <c r="F42" s="290"/>
      <c r="G42" s="290"/>
      <c r="H42" s="290"/>
      <c r="I42" s="290"/>
      <c r="J42" s="290"/>
      <c r="K42" s="290"/>
      <c r="L42" s="290"/>
      <c r="M42" s="290"/>
      <c r="N42" s="290"/>
      <c r="O42" s="290"/>
      <c r="P42" s="290"/>
      <c r="Q42" s="290"/>
      <c r="R42" s="290"/>
      <c r="S42" s="261"/>
      <c r="T42" s="268"/>
      <c r="U42" s="360"/>
      <c r="V42" s="360"/>
      <c r="W42" s="360"/>
      <c r="X42" s="360"/>
      <c r="Y42" s="360"/>
      <c r="Z42" s="360"/>
      <c r="AA42" s="360"/>
      <c r="AB42" s="361"/>
      <c r="AC42" s="278"/>
      <c r="AD42" s="279"/>
      <c r="AE42" s="279"/>
      <c r="AF42" s="279"/>
      <c r="AG42" s="279"/>
      <c r="AH42" s="279"/>
      <c r="AI42" s="279"/>
      <c r="AJ42" s="279"/>
      <c r="AK42" s="278"/>
      <c r="AL42" s="279"/>
      <c r="AM42" s="279"/>
      <c r="AN42" s="279"/>
      <c r="AO42" s="279"/>
      <c r="AP42" s="279"/>
      <c r="AQ42" s="279"/>
      <c r="AR42" s="374"/>
      <c r="AS42" s="279"/>
      <c r="AT42" s="279"/>
      <c r="AU42" s="279"/>
      <c r="AV42" s="279"/>
      <c r="AW42" s="279"/>
      <c r="AX42" s="279"/>
      <c r="AY42" s="279"/>
      <c r="AZ42" s="374"/>
      <c r="BA42" s="279"/>
      <c r="BB42" s="279"/>
      <c r="BC42" s="279"/>
      <c r="BD42" s="279"/>
      <c r="BE42" s="279"/>
      <c r="BF42" s="279"/>
      <c r="BG42" s="279"/>
      <c r="BH42" s="374"/>
      <c r="BI42" s="279"/>
      <c r="BJ42" s="279"/>
      <c r="BK42" s="279"/>
      <c r="BL42" s="279"/>
      <c r="BM42" s="279"/>
      <c r="BN42" s="279"/>
      <c r="BO42" s="279"/>
      <c r="BP42" s="378"/>
      <c r="BQ42" s="270"/>
      <c r="BR42" s="296"/>
      <c r="BS42" s="296"/>
      <c r="BT42" s="296"/>
      <c r="BU42" s="313"/>
      <c r="BV42" s="313"/>
      <c r="BW42" s="313"/>
      <c r="BX42" s="314"/>
    </row>
    <row r="43" spans="1:76" ht="18.75" customHeight="1">
      <c r="A43" s="11"/>
      <c r="B43" s="280" t="s">
        <v>391</v>
      </c>
      <c r="C43" s="290"/>
      <c r="D43" s="290"/>
      <c r="E43" s="290"/>
      <c r="F43" s="290" t="str">
        <f>IF(B41="ここに","",VLOOKUP(B41,'登録ナンバー'!$A$1:$D$616,4,0))</f>
        <v>フレンズ</v>
      </c>
      <c r="G43" s="290"/>
      <c r="H43" s="290"/>
      <c r="I43" s="290"/>
      <c r="J43" s="290"/>
      <c r="K43" s="1"/>
      <c r="L43" s="290" t="s">
        <v>391</v>
      </c>
      <c r="M43" s="290"/>
      <c r="N43" s="290"/>
      <c r="O43" s="290" t="str">
        <f>IF(L41="ここに","",VLOOKUP(L41,'登録ナンバー'!$A$1:$D$616,4,0))</f>
        <v>フレンズ</v>
      </c>
      <c r="P43" s="290"/>
      <c r="Q43" s="290"/>
      <c r="R43" s="290"/>
      <c r="S43" s="261"/>
      <c r="T43" s="268"/>
      <c r="U43" s="360"/>
      <c r="V43" s="360"/>
      <c r="W43" s="360"/>
      <c r="X43" s="360"/>
      <c r="Y43" s="360"/>
      <c r="Z43" s="360"/>
      <c r="AA43" s="360"/>
      <c r="AB43" s="361"/>
      <c r="AC43" s="278"/>
      <c r="AD43" s="279"/>
      <c r="AE43" s="279"/>
      <c r="AF43" s="279"/>
      <c r="AG43" s="279"/>
      <c r="AH43" s="279"/>
      <c r="AI43" s="279"/>
      <c r="AJ43" s="279"/>
      <c r="AK43" s="278"/>
      <c r="AL43" s="279"/>
      <c r="AM43" s="279"/>
      <c r="AN43" s="279"/>
      <c r="AO43" s="279"/>
      <c r="AP43" s="279"/>
      <c r="AQ43" s="279"/>
      <c r="AR43" s="374"/>
      <c r="AS43" s="279"/>
      <c r="AT43" s="279"/>
      <c r="AU43" s="279"/>
      <c r="AV43" s="279"/>
      <c r="AW43" s="279"/>
      <c r="AX43" s="279"/>
      <c r="AY43" s="279"/>
      <c r="AZ43" s="374"/>
      <c r="BA43" s="279"/>
      <c r="BB43" s="279"/>
      <c r="BC43" s="279"/>
      <c r="BD43" s="279"/>
      <c r="BE43" s="279"/>
      <c r="BF43" s="279"/>
      <c r="BG43" s="279"/>
      <c r="BH43" s="374"/>
      <c r="BI43" s="279"/>
      <c r="BJ43" s="279"/>
      <c r="BK43" s="279"/>
      <c r="BL43" s="279"/>
      <c r="BM43" s="279"/>
      <c r="BN43" s="279"/>
      <c r="BO43" s="279"/>
      <c r="BP43" s="378"/>
      <c r="BQ43" s="321">
        <f>IF(OR(COUNTIF(BR41:BT63,2)&gt;=3,COUNTIF(BR41:BT63,1)&gt;=3,COUNTIF(BR41:BT63,3)&gt;=3),(AS44+AC44+AK44+BI44+BA44)/(AS44+AH41+AX41+AP41+BN41+BI44+AC44+AK44+BA44+BF41),"")</f>
      </c>
      <c r="BR43" s="323"/>
      <c r="BS43" s="323"/>
      <c r="BT43" s="323"/>
      <c r="BU43" s="325">
        <f>RANK(BR41,BR41:BT62)</f>
        <v>3</v>
      </c>
      <c r="BV43" s="325"/>
      <c r="BW43" s="325"/>
      <c r="BX43" s="326"/>
    </row>
    <row r="44" spans="1:76" ht="14.25" customHeight="1" hidden="1">
      <c r="A44" s="11"/>
      <c r="B44" s="280"/>
      <c r="C44" s="290"/>
      <c r="D44" s="290"/>
      <c r="E44" s="290"/>
      <c r="F44" s="1"/>
      <c r="G44" s="1"/>
      <c r="H44" s="1"/>
      <c r="I44" s="1"/>
      <c r="J44" s="1"/>
      <c r="K44" s="1"/>
      <c r="L44" s="280"/>
      <c r="M44" s="290"/>
      <c r="N44" s="290"/>
      <c r="O44" s="1"/>
      <c r="P44" s="1"/>
      <c r="Q44" s="1"/>
      <c r="R44" s="9"/>
      <c r="S44" s="21"/>
      <c r="T44" s="268"/>
      <c r="U44" s="363"/>
      <c r="V44" s="363"/>
      <c r="W44" s="363"/>
      <c r="X44" s="363"/>
      <c r="Y44" s="363"/>
      <c r="Z44" s="363"/>
      <c r="AA44" s="363"/>
      <c r="AB44" s="364"/>
      <c r="AC44" s="196" t="str">
        <f>IF(AC41="⑦","7",IF(AC41="⑥","6",AC41))</f>
        <v>④</v>
      </c>
      <c r="AD44" s="184"/>
      <c r="AE44" s="184"/>
      <c r="AF44" s="184"/>
      <c r="AG44" s="184"/>
      <c r="AH44" s="184"/>
      <c r="AI44" s="184"/>
      <c r="AJ44" s="184"/>
      <c r="AK44" s="196">
        <f>IF(AK41="⑦","7",IF(AK41="⑥","6",AK41))</f>
        <v>2</v>
      </c>
      <c r="AL44" s="184"/>
      <c r="AM44" s="184"/>
      <c r="AN44" s="184"/>
      <c r="AO44" s="184"/>
      <c r="AP44" s="184"/>
      <c r="AQ44" s="184"/>
      <c r="AR44" s="197"/>
      <c r="AS44" s="184">
        <f>IF(AS41="⑦","7",IF(AS41="⑥","6",AS41))</f>
        <v>1</v>
      </c>
      <c r="AT44" s="184"/>
      <c r="AU44" s="184"/>
      <c r="AV44" s="184"/>
      <c r="AW44" s="184"/>
      <c r="AX44" s="184"/>
      <c r="AY44" s="184"/>
      <c r="AZ44" s="197"/>
      <c r="BA44" s="184" t="str">
        <f>IF(BA41="⑦","7",IF(BA41="⑥","6",BA41))</f>
        <v>⑤</v>
      </c>
      <c r="BB44" s="184"/>
      <c r="BC44" s="184"/>
      <c r="BD44" s="184"/>
      <c r="BE44" s="184"/>
      <c r="BF44" s="184"/>
      <c r="BG44" s="184"/>
      <c r="BH44" s="197"/>
      <c r="BI44" s="184" t="str">
        <f>IF(BI41="⑦","7",IF(BI41="⑥","6",BI41))</f>
        <v>④</v>
      </c>
      <c r="BJ44" s="184"/>
      <c r="BK44" s="184"/>
      <c r="BL44" s="184"/>
      <c r="BM44" s="184"/>
      <c r="BN44" s="184"/>
      <c r="BO44" s="184"/>
      <c r="BP44" s="197"/>
      <c r="BQ44" s="322"/>
      <c r="BR44" s="281"/>
      <c r="BS44" s="281"/>
      <c r="BT44" s="281"/>
      <c r="BU44" s="327"/>
      <c r="BV44" s="327"/>
      <c r="BW44" s="327"/>
      <c r="BX44" s="328"/>
    </row>
    <row r="45" spans="1:76" ht="13.5" customHeight="1">
      <c r="A45" s="11"/>
      <c r="B45" s="299" t="s">
        <v>1228</v>
      </c>
      <c r="C45" s="329"/>
      <c r="D45" s="329"/>
      <c r="E45" s="329"/>
      <c r="F45" s="329" t="str">
        <f>IF(B45="ここに","",VLOOKUP(B45,'登録ナンバー'!$A$1:$C$616,2,0))</f>
        <v>廣部</v>
      </c>
      <c r="G45" s="329"/>
      <c r="H45" s="329"/>
      <c r="I45" s="329"/>
      <c r="J45" s="329"/>
      <c r="K45" s="329" t="s">
        <v>389</v>
      </c>
      <c r="L45" s="329" t="s">
        <v>1229</v>
      </c>
      <c r="M45" s="329"/>
      <c r="N45" s="329"/>
      <c r="O45" s="329" t="str">
        <f>IF(L45="ここに","",VLOOKUP(L45,'登録ナンバー'!$A$1:$C$616,2,0))</f>
        <v>西崎</v>
      </c>
      <c r="P45" s="329"/>
      <c r="Q45" s="329"/>
      <c r="R45" s="329"/>
      <c r="S45" s="255"/>
      <c r="T45" s="394"/>
      <c r="U45" s="329">
        <f>IF(AC41="","",IF(AND(AH41=6,AC41&lt;&gt;"⑦"),"⑥",IF(AH41=7,"⑦",AH41)))</f>
        <v>2</v>
      </c>
      <c r="V45" s="329"/>
      <c r="W45" s="329"/>
      <c r="X45" s="329" t="s">
        <v>390</v>
      </c>
      <c r="Y45" s="329"/>
      <c r="Z45" s="329">
        <v>4</v>
      </c>
      <c r="AA45" s="329"/>
      <c r="AB45" s="255"/>
      <c r="AC45" s="347"/>
      <c r="AD45" s="348"/>
      <c r="AE45" s="348"/>
      <c r="AF45" s="348"/>
      <c r="AG45" s="348"/>
      <c r="AH45" s="348"/>
      <c r="AI45" s="348"/>
      <c r="AJ45" s="348"/>
      <c r="AK45" s="276">
        <v>0</v>
      </c>
      <c r="AL45" s="277"/>
      <c r="AM45" s="277"/>
      <c r="AN45" s="277" t="s">
        <v>390</v>
      </c>
      <c r="AO45" s="277"/>
      <c r="AP45" s="277">
        <v>4</v>
      </c>
      <c r="AQ45" s="277"/>
      <c r="AR45" s="373"/>
      <c r="AS45" s="277">
        <v>1</v>
      </c>
      <c r="AT45" s="277"/>
      <c r="AU45" s="277"/>
      <c r="AV45" s="277" t="s">
        <v>390</v>
      </c>
      <c r="AW45" s="277"/>
      <c r="AX45" s="277">
        <v>4</v>
      </c>
      <c r="AY45" s="277"/>
      <c r="AZ45" s="373"/>
      <c r="BA45" s="277">
        <v>2</v>
      </c>
      <c r="BB45" s="277"/>
      <c r="BC45" s="277"/>
      <c r="BD45" s="277" t="s">
        <v>390</v>
      </c>
      <c r="BE45" s="277"/>
      <c r="BF45" s="277">
        <v>4</v>
      </c>
      <c r="BG45" s="277"/>
      <c r="BH45" s="373"/>
      <c r="BI45" s="277" t="s">
        <v>1327</v>
      </c>
      <c r="BJ45" s="277"/>
      <c r="BK45" s="277"/>
      <c r="BL45" s="277" t="s">
        <v>390</v>
      </c>
      <c r="BM45" s="277"/>
      <c r="BN45" s="277">
        <v>4</v>
      </c>
      <c r="BO45" s="277"/>
      <c r="BP45" s="377"/>
      <c r="BQ45" s="273">
        <f>IF(OR(AND(BR45=2,COUNTIF($BR$9:$BT$32,2)=2),AND(BR45=1,COUNTIF($BR$9:$BT$31,1)=2),AND(BR45=3,COUNTIF($BR$9:$BT$30,3)=2),AND(BR45=4,COUNTIF($BR$9:$BT$30,4)=2)),"直接対決","")</f>
      </c>
      <c r="BR45" s="295">
        <f>COUNTIF(U45:BP47,"④")+COUNTIF(AC45:BP46,"⑤")</f>
        <v>1</v>
      </c>
      <c r="BS45" s="295"/>
      <c r="BT45" s="295"/>
      <c r="BU45" s="311">
        <f>IF(AC41="","",5-BR45)</f>
        <v>4</v>
      </c>
      <c r="BV45" s="311"/>
      <c r="BW45" s="311"/>
      <c r="BX45" s="312"/>
    </row>
    <row r="46" spans="1:76" ht="13.5" customHeight="1">
      <c r="A46" s="11"/>
      <c r="B46" s="280"/>
      <c r="C46" s="290"/>
      <c r="D46" s="290"/>
      <c r="E46" s="290"/>
      <c r="F46" s="290"/>
      <c r="G46" s="290"/>
      <c r="H46" s="290"/>
      <c r="I46" s="290"/>
      <c r="J46" s="290"/>
      <c r="K46" s="290"/>
      <c r="L46" s="290"/>
      <c r="M46" s="290"/>
      <c r="N46" s="290"/>
      <c r="O46" s="290"/>
      <c r="P46" s="290"/>
      <c r="Q46" s="290"/>
      <c r="R46" s="290"/>
      <c r="S46" s="261"/>
      <c r="T46" s="268"/>
      <c r="U46" s="290"/>
      <c r="V46" s="290"/>
      <c r="W46" s="290"/>
      <c r="X46" s="290"/>
      <c r="Y46" s="290"/>
      <c r="Z46" s="290"/>
      <c r="AA46" s="290"/>
      <c r="AB46" s="261"/>
      <c r="AC46" s="350"/>
      <c r="AD46" s="351"/>
      <c r="AE46" s="351"/>
      <c r="AF46" s="351"/>
      <c r="AG46" s="351"/>
      <c r="AH46" s="351"/>
      <c r="AI46" s="351"/>
      <c r="AJ46" s="351"/>
      <c r="AK46" s="278"/>
      <c r="AL46" s="279"/>
      <c r="AM46" s="279"/>
      <c r="AN46" s="279"/>
      <c r="AO46" s="279"/>
      <c r="AP46" s="279"/>
      <c r="AQ46" s="279"/>
      <c r="AR46" s="374"/>
      <c r="AS46" s="279"/>
      <c r="AT46" s="279"/>
      <c r="AU46" s="279"/>
      <c r="AV46" s="279"/>
      <c r="AW46" s="279"/>
      <c r="AX46" s="279"/>
      <c r="AY46" s="279"/>
      <c r="AZ46" s="374"/>
      <c r="BA46" s="279"/>
      <c r="BB46" s="279"/>
      <c r="BC46" s="279"/>
      <c r="BD46" s="279"/>
      <c r="BE46" s="279"/>
      <c r="BF46" s="279"/>
      <c r="BG46" s="279"/>
      <c r="BH46" s="374"/>
      <c r="BI46" s="279"/>
      <c r="BJ46" s="279"/>
      <c r="BK46" s="279"/>
      <c r="BL46" s="279"/>
      <c r="BM46" s="279"/>
      <c r="BN46" s="279"/>
      <c r="BO46" s="279"/>
      <c r="BP46" s="378"/>
      <c r="BQ46" s="270"/>
      <c r="BR46" s="296"/>
      <c r="BS46" s="296"/>
      <c r="BT46" s="296"/>
      <c r="BU46" s="313"/>
      <c r="BV46" s="313"/>
      <c r="BW46" s="313"/>
      <c r="BX46" s="314"/>
    </row>
    <row r="47" spans="1:76" ht="18.75" customHeight="1">
      <c r="A47" s="11"/>
      <c r="B47" s="280" t="s">
        <v>391</v>
      </c>
      <c r="C47" s="290"/>
      <c r="D47" s="290"/>
      <c r="E47" s="290"/>
      <c r="F47" s="290" t="str">
        <f>IF(B45="ここに","",VLOOKUP(B45,'登録ナンバー'!$A$1:$D$616,4,0))</f>
        <v>フレンズ</v>
      </c>
      <c r="G47" s="290"/>
      <c r="H47" s="290"/>
      <c r="I47" s="290"/>
      <c r="J47" s="290"/>
      <c r="K47" s="1"/>
      <c r="L47" s="290" t="s">
        <v>391</v>
      </c>
      <c r="M47" s="290"/>
      <c r="N47" s="290"/>
      <c r="O47" s="290" t="str">
        <f>IF(L45="ここに","",VLOOKUP(L45,'登録ナンバー'!$A$1:$D$616,4,0))</f>
        <v>うさかめ</v>
      </c>
      <c r="P47" s="290"/>
      <c r="Q47" s="290"/>
      <c r="R47" s="290"/>
      <c r="S47" s="261"/>
      <c r="T47" s="268"/>
      <c r="U47" s="290"/>
      <c r="V47" s="290"/>
      <c r="W47" s="290"/>
      <c r="X47" s="290"/>
      <c r="Y47" s="290"/>
      <c r="Z47" s="290"/>
      <c r="AA47" s="290"/>
      <c r="AB47" s="261"/>
      <c r="AC47" s="350"/>
      <c r="AD47" s="351"/>
      <c r="AE47" s="351"/>
      <c r="AF47" s="351"/>
      <c r="AG47" s="351"/>
      <c r="AH47" s="351"/>
      <c r="AI47" s="351"/>
      <c r="AJ47" s="351"/>
      <c r="AK47" s="278"/>
      <c r="AL47" s="279"/>
      <c r="AM47" s="279"/>
      <c r="AN47" s="279"/>
      <c r="AO47" s="279"/>
      <c r="AP47" s="279"/>
      <c r="AQ47" s="279"/>
      <c r="AR47" s="374"/>
      <c r="AS47" s="279"/>
      <c r="AT47" s="279"/>
      <c r="AU47" s="279"/>
      <c r="AV47" s="279"/>
      <c r="AW47" s="279"/>
      <c r="AX47" s="279"/>
      <c r="AY47" s="279"/>
      <c r="AZ47" s="374"/>
      <c r="BA47" s="279"/>
      <c r="BB47" s="279"/>
      <c r="BC47" s="279"/>
      <c r="BD47" s="279"/>
      <c r="BE47" s="279"/>
      <c r="BF47" s="279"/>
      <c r="BG47" s="279"/>
      <c r="BH47" s="374"/>
      <c r="BI47" s="279"/>
      <c r="BJ47" s="279"/>
      <c r="BK47" s="279"/>
      <c r="BL47" s="279"/>
      <c r="BM47" s="279"/>
      <c r="BN47" s="279"/>
      <c r="BO47" s="279"/>
      <c r="BP47" s="378"/>
      <c r="BQ47" s="321">
        <f>IF(OR(COUNTIF(BR41:BT63,2)&gt;=3,COUNTIF(BR41:BT63,1)&gt;=3,COUNTIF(BR41:BT63,3)&gt;=3),(AS48+U48+AK48+BI48+BA48)/(AS48+Z45+AX45+AP45+BN45+BI48+U48+AK48+BF45+BA48),"")</f>
      </c>
      <c r="BR47" s="290"/>
      <c r="BS47" s="290"/>
      <c r="BT47" s="290"/>
      <c r="BU47" s="325">
        <f>RANK(BR45,BR41:BT62)</f>
        <v>5</v>
      </c>
      <c r="BV47" s="325"/>
      <c r="BW47" s="325"/>
      <c r="BX47" s="326"/>
    </row>
    <row r="48" spans="1:76" ht="14.25" customHeight="1" hidden="1">
      <c r="A48" s="11"/>
      <c r="B48" s="280"/>
      <c r="C48" s="290"/>
      <c r="D48" s="290"/>
      <c r="E48" s="290"/>
      <c r="F48" s="1"/>
      <c r="G48" s="1"/>
      <c r="H48" s="1"/>
      <c r="I48" s="1"/>
      <c r="J48" s="1"/>
      <c r="K48" s="1"/>
      <c r="L48" s="280"/>
      <c r="M48" s="290"/>
      <c r="N48" s="290"/>
      <c r="O48" s="1"/>
      <c r="P48" s="1"/>
      <c r="Q48" s="1"/>
      <c r="R48" s="9"/>
      <c r="S48" s="21"/>
      <c r="T48" s="268"/>
      <c r="U48" s="184">
        <f>IF(U45="⑦","7",IF(U45="⑥","6",U45))</f>
        <v>2</v>
      </c>
      <c r="V48" s="182"/>
      <c r="W48" s="182"/>
      <c r="X48" s="182"/>
      <c r="Y48" s="182"/>
      <c r="Z48" s="182"/>
      <c r="AA48" s="182"/>
      <c r="AB48" s="183"/>
      <c r="AC48" s="353"/>
      <c r="AD48" s="354"/>
      <c r="AE48" s="354"/>
      <c r="AF48" s="354"/>
      <c r="AG48" s="354"/>
      <c r="AH48" s="354"/>
      <c r="AI48" s="354"/>
      <c r="AJ48" s="354"/>
      <c r="AK48" s="196">
        <f>IF(AK45="⑦","7",IF(AK45="⑥","6",AK45))</f>
        <v>0</v>
      </c>
      <c r="AL48" s="184"/>
      <c r="AM48" s="184"/>
      <c r="AN48" s="184"/>
      <c r="AO48" s="184"/>
      <c r="AP48" s="184"/>
      <c r="AQ48" s="184"/>
      <c r="AR48" s="197"/>
      <c r="AS48" s="184">
        <f>IF(AS45="⑦","7",IF(AS45="⑥","6",AS45))</f>
        <v>1</v>
      </c>
      <c r="AT48" s="184"/>
      <c r="AU48" s="184"/>
      <c r="AV48" s="184"/>
      <c r="AW48" s="184"/>
      <c r="AX48" s="184"/>
      <c r="AY48" s="184"/>
      <c r="AZ48" s="197"/>
      <c r="BA48" s="184">
        <f>IF(BA45="⑦","7",IF(BA45="⑥","6",BA45))</f>
        <v>2</v>
      </c>
      <c r="BB48" s="184"/>
      <c r="BC48" s="184"/>
      <c r="BD48" s="184"/>
      <c r="BE48" s="184"/>
      <c r="BF48" s="184"/>
      <c r="BG48" s="184"/>
      <c r="BH48" s="197"/>
      <c r="BI48" s="184" t="str">
        <f>IF(BI45="⑦","7",IF(BI45="⑥","6",BI45))</f>
        <v>⑤</v>
      </c>
      <c r="BJ48" s="184"/>
      <c r="BK48" s="184"/>
      <c r="BL48" s="184"/>
      <c r="BM48" s="184"/>
      <c r="BN48" s="184"/>
      <c r="BO48" s="184"/>
      <c r="BP48" s="198"/>
      <c r="BQ48" s="322"/>
      <c r="BR48" s="271"/>
      <c r="BS48" s="271"/>
      <c r="BT48" s="271"/>
      <c r="BU48" s="327"/>
      <c r="BV48" s="327"/>
      <c r="BW48" s="327"/>
      <c r="BX48" s="328"/>
    </row>
    <row r="49" spans="1:76" ht="13.5" customHeight="1">
      <c r="A49" s="11"/>
      <c r="B49" s="299" t="s">
        <v>1234</v>
      </c>
      <c r="C49" s="329"/>
      <c r="D49" s="329"/>
      <c r="E49" s="329"/>
      <c r="F49" s="478" t="str">
        <f>IF(B49="ここに","",VLOOKUP(B49,'登録ナンバー'!$A$1:$C$616,2,0))</f>
        <v>日髙</v>
      </c>
      <c r="G49" s="478"/>
      <c r="H49" s="478"/>
      <c r="I49" s="478"/>
      <c r="J49" s="478"/>
      <c r="K49" s="478" t="s">
        <v>389</v>
      </c>
      <c r="L49" s="478" t="s">
        <v>1335</v>
      </c>
      <c r="M49" s="478"/>
      <c r="N49" s="478"/>
      <c r="O49" s="478" t="str">
        <f>IF(L49="ここに","",VLOOKUP(L49,'登録ナンバー'!$A$1:$C$616,2,0))</f>
        <v>佐竹</v>
      </c>
      <c r="P49" s="478"/>
      <c r="Q49" s="478"/>
      <c r="R49" s="478"/>
      <c r="S49" s="479"/>
      <c r="T49" s="482"/>
      <c r="U49" s="478" t="s">
        <v>1324</v>
      </c>
      <c r="V49" s="478"/>
      <c r="W49" s="478"/>
      <c r="X49" s="478" t="s">
        <v>390</v>
      </c>
      <c r="Y49" s="478"/>
      <c r="Z49" s="478">
        <f>IF(AK41="","",IF(AK41="⑥",6,IF(AK41="⑦",7,AK41)))</f>
        <v>2</v>
      </c>
      <c r="AA49" s="478"/>
      <c r="AB49" s="479"/>
      <c r="AC49" s="480" t="s">
        <v>1324</v>
      </c>
      <c r="AD49" s="478"/>
      <c r="AE49" s="478"/>
      <c r="AF49" s="478" t="s">
        <v>390</v>
      </c>
      <c r="AG49" s="478"/>
      <c r="AH49" s="478">
        <f>IF(AK45="","",IF(AK45="⑥",6,IF(AK45="⑦",7,AK45)))</f>
        <v>0</v>
      </c>
      <c r="AI49" s="478"/>
      <c r="AJ49" s="478"/>
      <c r="AK49" s="469"/>
      <c r="AL49" s="470"/>
      <c r="AM49" s="470"/>
      <c r="AN49" s="470"/>
      <c r="AO49" s="470"/>
      <c r="AP49" s="470"/>
      <c r="AQ49" s="470"/>
      <c r="AR49" s="471"/>
      <c r="AS49" s="459">
        <v>2</v>
      </c>
      <c r="AT49" s="459"/>
      <c r="AU49" s="459"/>
      <c r="AV49" s="459" t="s">
        <v>390</v>
      </c>
      <c r="AW49" s="459"/>
      <c r="AX49" s="459">
        <v>4</v>
      </c>
      <c r="AY49" s="459"/>
      <c r="AZ49" s="460"/>
      <c r="BA49" s="459" t="s">
        <v>1324</v>
      </c>
      <c r="BB49" s="459"/>
      <c r="BC49" s="459"/>
      <c r="BD49" s="459" t="s">
        <v>390</v>
      </c>
      <c r="BE49" s="459"/>
      <c r="BF49" s="459">
        <v>1</v>
      </c>
      <c r="BG49" s="459"/>
      <c r="BH49" s="460"/>
      <c r="BI49" s="459" t="s">
        <v>1324</v>
      </c>
      <c r="BJ49" s="459"/>
      <c r="BK49" s="459"/>
      <c r="BL49" s="459" t="s">
        <v>390</v>
      </c>
      <c r="BM49" s="459"/>
      <c r="BN49" s="459">
        <v>0</v>
      </c>
      <c r="BO49" s="459"/>
      <c r="BP49" s="463"/>
      <c r="BQ49" s="465"/>
      <c r="BR49" s="467">
        <f>COUNTIF(U49:BP51,"④")+COUNTIF(AC49:BP50,"⑤")</f>
        <v>4</v>
      </c>
      <c r="BS49" s="467"/>
      <c r="BT49" s="467"/>
      <c r="BU49" s="443">
        <f>IF(AC41="","",5-BR49)</f>
        <v>1</v>
      </c>
      <c r="BV49" s="443"/>
      <c r="BW49" s="443"/>
      <c r="BX49" s="444"/>
    </row>
    <row r="50" spans="1:76" ht="13.5" customHeight="1">
      <c r="A50" s="11"/>
      <c r="B50" s="280"/>
      <c r="C50" s="290"/>
      <c r="D50" s="290"/>
      <c r="E50" s="290"/>
      <c r="F50" s="447"/>
      <c r="G50" s="447"/>
      <c r="H50" s="447"/>
      <c r="I50" s="447"/>
      <c r="J50" s="447"/>
      <c r="K50" s="447"/>
      <c r="L50" s="447"/>
      <c r="M50" s="447"/>
      <c r="N50" s="447"/>
      <c r="O50" s="447"/>
      <c r="P50" s="447"/>
      <c r="Q50" s="447"/>
      <c r="R50" s="447"/>
      <c r="S50" s="449"/>
      <c r="T50" s="450"/>
      <c r="U50" s="447"/>
      <c r="V50" s="447"/>
      <c r="W50" s="447"/>
      <c r="X50" s="447"/>
      <c r="Y50" s="447"/>
      <c r="Z50" s="447"/>
      <c r="AA50" s="447"/>
      <c r="AB50" s="449"/>
      <c r="AC50" s="481"/>
      <c r="AD50" s="447"/>
      <c r="AE50" s="447"/>
      <c r="AF50" s="447"/>
      <c r="AG50" s="447"/>
      <c r="AH50" s="447"/>
      <c r="AI50" s="447"/>
      <c r="AJ50" s="447"/>
      <c r="AK50" s="472"/>
      <c r="AL50" s="473"/>
      <c r="AM50" s="473"/>
      <c r="AN50" s="473"/>
      <c r="AO50" s="473"/>
      <c r="AP50" s="473"/>
      <c r="AQ50" s="473"/>
      <c r="AR50" s="474"/>
      <c r="AS50" s="461"/>
      <c r="AT50" s="461"/>
      <c r="AU50" s="461"/>
      <c r="AV50" s="461"/>
      <c r="AW50" s="461"/>
      <c r="AX50" s="461"/>
      <c r="AY50" s="461"/>
      <c r="AZ50" s="462"/>
      <c r="BA50" s="461"/>
      <c r="BB50" s="461"/>
      <c r="BC50" s="461"/>
      <c r="BD50" s="461"/>
      <c r="BE50" s="461"/>
      <c r="BF50" s="461"/>
      <c r="BG50" s="461"/>
      <c r="BH50" s="462"/>
      <c r="BI50" s="461"/>
      <c r="BJ50" s="461"/>
      <c r="BK50" s="461"/>
      <c r="BL50" s="461"/>
      <c r="BM50" s="461"/>
      <c r="BN50" s="461"/>
      <c r="BO50" s="461"/>
      <c r="BP50" s="464"/>
      <c r="BQ50" s="466"/>
      <c r="BR50" s="468"/>
      <c r="BS50" s="468"/>
      <c r="BT50" s="468"/>
      <c r="BU50" s="445"/>
      <c r="BV50" s="445"/>
      <c r="BW50" s="445"/>
      <c r="BX50" s="446"/>
    </row>
    <row r="51" spans="1:76" ht="18.75" customHeight="1">
      <c r="A51" s="11"/>
      <c r="B51" s="280" t="s">
        <v>391</v>
      </c>
      <c r="C51" s="290"/>
      <c r="D51" s="290"/>
      <c r="E51" s="290"/>
      <c r="F51" s="447" t="str">
        <f>IF(B49="ここに","",VLOOKUP(B49,'登録ナンバー'!$A$1:$D$616,4,0))</f>
        <v>ぼんズ</v>
      </c>
      <c r="G51" s="447"/>
      <c r="H51" s="447"/>
      <c r="I51" s="447"/>
      <c r="J51" s="447"/>
      <c r="K51" s="217"/>
      <c r="L51" s="447" t="s">
        <v>391</v>
      </c>
      <c r="M51" s="447"/>
      <c r="N51" s="447"/>
      <c r="O51" s="447" t="str">
        <f>IF(L49="ここに","",VLOOKUP(L49,'登録ナンバー'!$A$1:$D$616,4,0))</f>
        <v>ぼんズ</v>
      </c>
      <c r="P51" s="447"/>
      <c r="Q51" s="447"/>
      <c r="R51" s="447"/>
      <c r="S51" s="449"/>
      <c r="T51" s="450"/>
      <c r="U51" s="447"/>
      <c r="V51" s="447"/>
      <c r="W51" s="447"/>
      <c r="X51" s="447"/>
      <c r="Y51" s="447"/>
      <c r="Z51" s="447"/>
      <c r="AA51" s="447"/>
      <c r="AB51" s="449"/>
      <c r="AC51" s="481"/>
      <c r="AD51" s="447"/>
      <c r="AE51" s="447"/>
      <c r="AF51" s="447"/>
      <c r="AG51" s="447"/>
      <c r="AH51" s="447"/>
      <c r="AI51" s="447"/>
      <c r="AJ51" s="447"/>
      <c r="AK51" s="472"/>
      <c r="AL51" s="473"/>
      <c r="AM51" s="473"/>
      <c r="AN51" s="473"/>
      <c r="AO51" s="473"/>
      <c r="AP51" s="473"/>
      <c r="AQ51" s="473"/>
      <c r="AR51" s="474"/>
      <c r="AS51" s="461"/>
      <c r="AT51" s="461"/>
      <c r="AU51" s="461"/>
      <c r="AV51" s="461"/>
      <c r="AW51" s="461"/>
      <c r="AX51" s="461"/>
      <c r="AY51" s="461"/>
      <c r="AZ51" s="462"/>
      <c r="BA51" s="461"/>
      <c r="BB51" s="461"/>
      <c r="BC51" s="461"/>
      <c r="BD51" s="461"/>
      <c r="BE51" s="461"/>
      <c r="BF51" s="461"/>
      <c r="BG51" s="461"/>
      <c r="BH51" s="462"/>
      <c r="BI51" s="461"/>
      <c r="BJ51" s="461"/>
      <c r="BK51" s="461"/>
      <c r="BL51" s="461"/>
      <c r="BM51" s="461"/>
      <c r="BN51" s="461"/>
      <c r="BO51" s="461"/>
      <c r="BP51" s="464"/>
      <c r="BQ51" s="451">
        <f>IF(OR(COUNTIF(BR41:BT63,2)&gt;=3,COUNTIF(BR41:BT63,1)&gt;=3,COUNTIF(BR41:BT63,3)&gt;=3),(AS52+AC52+BI52+U52+BA52)/(AS52+AH49+AX49+Z49+BN49+BI52+AC52+U52+BF49+BA52),"")</f>
      </c>
      <c r="BR51" s="453"/>
      <c r="BS51" s="453"/>
      <c r="BT51" s="453"/>
      <c r="BU51" s="455">
        <f>RANK(BR49,BR41:BT62)</f>
        <v>2</v>
      </c>
      <c r="BV51" s="455"/>
      <c r="BW51" s="455"/>
      <c r="BX51" s="456"/>
    </row>
    <row r="52" spans="1:76" ht="14.25" customHeight="1" hidden="1">
      <c r="A52" s="11"/>
      <c r="B52" s="280"/>
      <c r="C52" s="290"/>
      <c r="D52" s="290"/>
      <c r="E52" s="290"/>
      <c r="F52" s="217"/>
      <c r="G52" s="217"/>
      <c r="H52" s="217"/>
      <c r="I52" s="217"/>
      <c r="J52" s="217"/>
      <c r="K52" s="217"/>
      <c r="L52" s="448"/>
      <c r="M52" s="447"/>
      <c r="N52" s="447"/>
      <c r="O52" s="217"/>
      <c r="P52" s="217"/>
      <c r="Q52" s="217"/>
      <c r="R52" s="222"/>
      <c r="S52" s="223"/>
      <c r="T52" s="450"/>
      <c r="U52" s="225" t="str">
        <f>IF(U49="⑦","7",IF(U49="⑥","6",U49))</f>
        <v>④</v>
      </c>
      <c r="V52" s="217"/>
      <c r="W52" s="217"/>
      <c r="X52" s="217"/>
      <c r="Y52" s="217"/>
      <c r="Z52" s="217"/>
      <c r="AA52" s="217"/>
      <c r="AB52" s="218"/>
      <c r="AC52" s="224" t="str">
        <f>IF(AC49="⑦","7",IF(AC49="⑥","6",AC49))</f>
        <v>④</v>
      </c>
      <c r="AD52" s="217"/>
      <c r="AE52" s="217"/>
      <c r="AF52" s="217"/>
      <c r="AG52" s="217"/>
      <c r="AH52" s="217"/>
      <c r="AI52" s="217"/>
      <c r="AJ52" s="217"/>
      <c r="AK52" s="475"/>
      <c r="AL52" s="476"/>
      <c r="AM52" s="476"/>
      <c r="AN52" s="476"/>
      <c r="AO52" s="476"/>
      <c r="AP52" s="476"/>
      <c r="AQ52" s="476"/>
      <c r="AR52" s="477"/>
      <c r="AS52" s="225">
        <f>IF(AS49="⑦","7",IF(AS49="⑥","6",AS49))</f>
        <v>2</v>
      </c>
      <c r="AT52" s="225"/>
      <c r="AU52" s="225"/>
      <c r="AV52" s="225"/>
      <c r="AW52" s="225"/>
      <c r="AX52" s="225"/>
      <c r="AY52" s="225"/>
      <c r="AZ52" s="226"/>
      <c r="BA52" s="219" t="str">
        <f>IF(BA49="⑦","7",IF(BA49="⑥","6",BA49))</f>
        <v>④</v>
      </c>
      <c r="BB52" s="219"/>
      <c r="BC52" s="219"/>
      <c r="BD52" s="219"/>
      <c r="BE52" s="219"/>
      <c r="BF52" s="219"/>
      <c r="BG52" s="219"/>
      <c r="BH52" s="220"/>
      <c r="BI52" s="219" t="str">
        <f>IF(BI49="⑦","7",IF(BI49="⑥","6",BI49))</f>
        <v>④</v>
      </c>
      <c r="BJ52" s="219"/>
      <c r="BK52" s="219"/>
      <c r="BL52" s="219"/>
      <c r="BM52" s="219"/>
      <c r="BN52" s="219"/>
      <c r="BO52" s="219"/>
      <c r="BP52" s="221"/>
      <c r="BQ52" s="452"/>
      <c r="BR52" s="454"/>
      <c r="BS52" s="454"/>
      <c r="BT52" s="454"/>
      <c r="BU52" s="457"/>
      <c r="BV52" s="457"/>
      <c r="BW52" s="457"/>
      <c r="BX52" s="458"/>
    </row>
    <row r="53" spans="1:76" ht="13.5" customHeight="1">
      <c r="A53" s="11"/>
      <c r="B53" s="299" t="s">
        <v>1235</v>
      </c>
      <c r="C53" s="329"/>
      <c r="D53" s="329"/>
      <c r="E53" s="329"/>
      <c r="F53" s="389" t="str">
        <f>IF(B53="ここに","",VLOOKUP(B53,'登録ナンバー'!$A$1:$C$616,2,0))</f>
        <v>藤原</v>
      </c>
      <c r="G53" s="389"/>
      <c r="H53" s="389"/>
      <c r="I53" s="389"/>
      <c r="J53" s="389"/>
      <c r="K53" s="389" t="s">
        <v>389</v>
      </c>
      <c r="L53" s="389" t="s">
        <v>1328</v>
      </c>
      <c r="M53" s="389"/>
      <c r="N53" s="389"/>
      <c r="O53" s="389" t="str">
        <f>IF(L53="ここに","",VLOOKUP(L53,'登録ナンバー'!$A$1:$C$616,2,0))</f>
        <v>近藤</v>
      </c>
      <c r="P53" s="389"/>
      <c r="Q53" s="389"/>
      <c r="R53" s="389"/>
      <c r="S53" s="431"/>
      <c r="T53" s="441"/>
      <c r="U53" s="389" t="s">
        <v>1324</v>
      </c>
      <c r="V53" s="389"/>
      <c r="W53" s="389"/>
      <c r="X53" s="389" t="s">
        <v>390</v>
      </c>
      <c r="Y53" s="389"/>
      <c r="Z53" s="389">
        <f>IF(AX41="","",IF(AS41="⑥",6,IF(AS41="⑦",7,AS41)))</f>
        <v>1</v>
      </c>
      <c r="AA53" s="389"/>
      <c r="AB53" s="431"/>
      <c r="AC53" s="388" t="s">
        <v>1324</v>
      </c>
      <c r="AD53" s="389"/>
      <c r="AE53" s="389"/>
      <c r="AF53" s="389" t="s">
        <v>390</v>
      </c>
      <c r="AG53" s="389"/>
      <c r="AH53" s="389">
        <f>IF(AX45="","",IF(AS45="⑥",6,IF(AS45="⑦",7,AS45)))</f>
        <v>1</v>
      </c>
      <c r="AI53" s="389"/>
      <c r="AJ53" s="431"/>
      <c r="AK53" s="388" t="s">
        <v>1324</v>
      </c>
      <c r="AL53" s="389"/>
      <c r="AM53" s="389"/>
      <c r="AN53" s="389" t="s">
        <v>390</v>
      </c>
      <c r="AO53" s="389"/>
      <c r="AP53" s="389">
        <v>2</v>
      </c>
      <c r="AQ53" s="389"/>
      <c r="AR53" s="431"/>
      <c r="AS53" s="432"/>
      <c r="AT53" s="433"/>
      <c r="AU53" s="433"/>
      <c r="AV53" s="433"/>
      <c r="AW53" s="433"/>
      <c r="AX53" s="433"/>
      <c r="AY53" s="433"/>
      <c r="AZ53" s="434"/>
      <c r="BA53" s="411" t="s">
        <v>1324</v>
      </c>
      <c r="BB53" s="411"/>
      <c r="BC53" s="411"/>
      <c r="BD53" s="411" t="s">
        <v>390</v>
      </c>
      <c r="BE53" s="411"/>
      <c r="BF53" s="411">
        <v>2</v>
      </c>
      <c r="BG53" s="411"/>
      <c r="BH53" s="415"/>
      <c r="BI53" s="411" t="s">
        <v>1324</v>
      </c>
      <c r="BJ53" s="411"/>
      <c r="BK53" s="411"/>
      <c r="BL53" s="411" t="s">
        <v>390</v>
      </c>
      <c r="BM53" s="411"/>
      <c r="BN53" s="411">
        <v>1</v>
      </c>
      <c r="BO53" s="411"/>
      <c r="BP53" s="413"/>
      <c r="BQ53" s="407">
        <f>IF(OR(AND(BR53=2,COUNTIF($BR$9:$BT$32,2)=2),AND(BR53=1,COUNTIF($BR$9:$BT$31,1)=2),AND(BR53=3,COUNTIF($BR$9:$BT$30,3)=2),AND(BR53=4,COUNTIF($BR$9:$BT$30,4)=2)),"直接対決","")</f>
      </c>
      <c r="BR53" s="409">
        <f>COUNTIF(U53:BP55,"④")+COUNTIF(AC53:BP54,"⑤")</f>
        <v>5</v>
      </c>
      <c r="BS53" s="409"/>
      <c r="BT53" s="409"/>
      <c r="BU53" s="417">
        <f>IF(AC41="","",5-BR53)</f>
        <v>0</v>
      </c>
      <c r="BV53" s="417"/>
      <c r="BW53" s="417"/>
      <c r="BX53" s="418"/>
    </row>
    <row r="54" spans="1:76" ht="13.5" customHeight="1">
      <c r="A54" s="11"/>
      <c r="B54" s="280"/>
      <c r="C54" s="290"/>
      <c r="D54" s="290"/>
      <c r="E54" s="290"/>
      <c r="F54" s="380"/>
      <c r="G54" s="380"/>
      <c r="H54" s="380"/>
      <c r="I54" s="380"/>
      <c r="J54" s="380"/>
      <c r="K54" s="380"/>
      <c r="L54" s="380"/>
      <c r="M54" s="380"/>
      <c r="N54" s="380"/>
      <c r="O54" s="380"/>
      <c r="P54" s="380"/>
      <c r="Q54" s="380"/>
      <c r="R54" s="380"/>
      <c r="S54" s="422"/>
      <c r="T54" s="442"/>
      <c r="U54" s="380"/>
      <c r="V54" s="380"/>
      <c r="W54" s="380"/>
      <c r="X54" s="380"/>
      <c r="Y54" s="380"/>
      <c r="Z54" s="380"/>
      <c r="AA54" s="380"/>
      <c r="AB54" s="422"/>
      <c r="AC54" s="390"/>
      <c r="AD54" s="380"/>
      <c r="AE54" s="380"/>
      <c r="AF54" s="380"/>
      <c r="AG54" s="380"/>
      <c r="AH54" s="380"/>
      <c r="AI54" s="380"/>
      <c r="AJ54" s="422"/>
      <c r="AK54" s="390"/>
      <c r="AL54" s="380"/>
      <c r="AM54" s="380"/>
      <c r="AN54" s="380"/>
      <c r="AO54" s="380"/>
      <c r="AP54" s="380"/>
      <c r="AQ54" s="380"/>
      <c r="AR54" s="422"/>
      <c r="AS54" s="435"/>
      <c r="AT54" s="436"/>
      <c r="AU54" s="436"/>
      <c r="AV54" s="436"/>
      <c r="AW54" s="436"/>
      <c r="AX54" s="436"/>
      <c r="AY54" s="436"/>
      <c r="AZ54" s="437"/>
      <c r="BA54" s="412"/>
      <c r="BB54" s="412"/>
      <c r="BC54" s="412"/>
      <c r="BD54" s="412"/>
      <c r="BE54" s="412"/>
      <c r="BF54" s="412"/>
      <c r="BG54" s="412"/>
      <c r="BH54" s="416"/>
      <c r="BI54" s="412"/>
      <c r="BJ54" s="412"/>
      <c r="BK54" s="412"/>
      <c r="BL54" s="412"/>
      <c r="BM54" s="412"/>
      <c r="BN54" s="412"/>
      <c r="BO54" s="412"/>
      <c r="BP54" s="414"/>
      <c r="BQ54" s="408"/>
      <c r="BR54" s="410"/>
      <c r="BS54" s="410"/>
      <c r="BT54" s="410"/>
      <c r="BU54" s="419"/>
      <c r="BV54" s="419"/>
      <c r="BW54" s="419"/>
      <c r="BX54" s="420"/>
    </row>
    <row r="55" spans="1:76" ht="18.75" customHeight="1" thickBot="1">
      <c r="A55" s="11"/>
      <c r="B55" s="280" t="s">
        <v>391</v>
      </c>
      <c r="C55" s="290"/>
      <c r="D55" s="290"/>
      <c r="E55" s="290"/>
      <c r="F55" s="380" t="str">
        <f>IF(B53="ここに","",VLOOKUP(B53,'登録ナンバー'!$A$1:$D$616,4,0))</f>
        <v>ぼんズ</v>
      </c>
      <c r="G55" s="380"/>
      <c r="H55" s="380"/>
      <c r="I55" s="380"/>
      <c r="J55" s="380"/>
      <c r="K55" s="185"/>
      <c r="L55" s="380" t="s">
        <v>391</v>
      </c>
      <c r="M55" s="380"/>
      <c r="N55" s="380"/>
      <c r="O55" s="380" t="str">
        <f>IF(L53="ここに","",VLOOKUP(L53,'登録ナンバー'!$A$1:$D$616,4,0))</f>
        <v>ぼんズ</v>
      </c>
      <c r="P55" s="380"/>
      <c r="Q55" s="380"/>
      <c r="R55" s="380"/>
      <c r="S55" s="422"/>
      <c r="T55" s="204"/>
      <c r="U55" s="380"/>
      <c r="V55" s="380"/>
      <c r="W55" s="380"/>
      <c r="X55" s="380"/>
      <c r="Y55" s="380"/>
      <c r="Z55" s="380"/>
      <c r="AA55" s="380"/>
      <c r="AB55" s="422"/>
      <c r="AC55" s="390"/>
      <c r="AD55" s="380"/>
      <c r="AE55" s="380"/>
      <c r="AF55" s="380"/>
      <c r="AG55" s="380"/>
      <c r="AH55" s="380"/>
      <c r="AI55" s="380"/>
      <c r="AJ55" s="422"/>
      <c r="AK55" s="390"/>
      <c r="AL55" s="380"/>
      <c r="AM55" s="380"/>
      <c r="AN55" s="380"/>
      <c r="AO55" s="380"/>
      <c r="AP55" s="380"/>
      <c r="AQ55" s="380"/>
      <c r="AR55" s="422"/>
      <c r="AS55" s="435"/>
      <c r="AT55" s="436"/>
      <c r="AU55" s="436"/>
      <c r="AV55" s="436"/>
      <c r="AW55" s="436"/>
      <c r="AX55" s="436"/>
      <c r="AY55" s="436"/>
      <c r="AZ55" s="437"/>
      <c r="BA55" s="412"/>
      <c r="BB55" s="412"/>
      <c r="BC55" s="412"/>
      <c r="BD55" s="412"/>
      <c r="BE55" s="412"/>
      <c r="BF55" s="412"/>
      <c r="BG55" s="412"/>
      <c r="BH55" s="416"/>
      <c r="BI55" s="412"/>
      <c r="BJ55" s="412"/>
      <c r="BK55" s="412"/>
      <c r="BL55" s="412"/>
      <c r="BM55" s="412"/>
      <c r="BN55" s="412"/>
      <c r="BO55" s="412"/>
      <c r="BP55" s="414"/>
      <c r="BQ55" s="423">
        <f>IF(OR(COUNTIF(BR41:BT63,2)&gt;=3,COUNTIF(BR41:BT63,1)&gt;=3,COUNTIF(BR41:BT63,3)&gt;=3),(U56+AC56+AK56+BI56+BA56)/(U56+AH53+Z53+AP53+BN53+BI56+AC56+AK56+BF53+BA56),"")</f>
      </c>
      <c r="BR55" s="425"/>
      <c r="BS55" s="425"/>
      <c r="BT55" s="425"/>
      <c r="BU55" s="427">
        <f>RANK(BR53,BR41:BT63)</f>
        <v>1</v>
      </c>
      <c r="BV55" s="427"/>
      <c r="BW55" s="427"/>
      <c r="BX55" s="428"/>
    </row>
    <row r="56" spans="1:76" ht="14.25" customHeight="1" hidden="1">
      <c r="A56" s="11"/>
      <c r="B56" s="280"/>
      <c r="C56" s="290"/>
      <c r="D56" s="290"/>
      <c r="E56" s="290"/>
      <c r="F56" s="185"/>
      <c r="G56" s="185"/>
      <c r="H56" s="185"/>
      <c r="I56" s="185"/>
      <c r="J56" s="185"/>
      <c r="K56" s="185"/>
      <c r="L56" s="421"/>
      <c r="M56" s="380"/>
      <c r="N56" s="380"/>
      <c r="O56" s="185"/>
      <c r="P56" s="185"/>
      <c r="Q56" s="185"/>
      <c r="R56" s="205"/>
      <c r="S56" s="206"/>
      <c r="T56" s="203"/>
      <c r="U56" s="207" t="str">
        <f>IF(U53="⑦","7",IF(U53="⑥","6",U53))</f>
        <v>④</v>
      </c>
      <c r="V56" s="208"/>
      <c r="W56" s="209"/>
      <c r="X56" s="209"/>
      <c r="Y56" s="209"/>
      <c r="Z56" s="209"/>
      <c r="AA56" s="208"/>
      <c r="AB56" s="210"/>
      <c r="AC56" s="211" t="str">
        <f>IF(AC53="⑦","7",IF(AC53="⑥","6",AC53))</f>
        <v>④</v>
      </c>
      <c r="AD56" s="209"/>
      <c r="AE56" s="209"/>
      <c r="AF56" s="209"/>
      <c r="AG56" s="209"/>
      <c r="AH56" s="209"/>
      <c r="AI56" s="208"/>
      <c r="AJ56" s="212"/>
      <c r="AK56" s="213" t="str">
        <f>IF(AK53="⑦","7",IF(AK53="⑥","6",AK53))</f>
        <v>④</v>
      </c>
      <c r="AL56" s="208"/>
      <c r="AM56" s="208"/>
      <c r="AN56" s="208"/>
      <c r="AO56" s="208"/>
      <c r="AP56" s="208"/>
      <c r="AQ56" s="208"/>
      <c r="AR56" s="212"/>
      <c r="AS56" s="438"/>
      <c r="AT56" s="439"/>
      <c r="AU56" s="439"/>
      <c r="AV56" s="439"/>
      <c r="AW56" s="439"/>
      <c r="AX56" s="439"/>
      <c r="AY56" s="439"/>
      <c r="AZ56" s="440"/>
      <c r="BA56" s="207" t="str">
        <f>IF(BA53="⑦","7",IF(BA53="⑥","6",BA53))</f>
        <v>④</v>
      </c>
      <c r="BB56" s="207"/>
      <c r="BC56" s="207"/>
      <c r="BD56" s="207"/>
      <c r="BE56" s="214"/>
      <c r="BF56" s="214"/>
      <c r="BG56" s="207"/>
      <c r="BH56" s="215"/>
      <c r="BI56" s="207" t="str">
        <f>IF(BI53="⑦","7",IF(BI53="⑥","6",BI53))</f>
        <v>④</v>
      </c>
      <c r="BJ56" s="207"/>
      <c r="BK56" s="207"/>
      <c r="BL56" s="207"/>
      <c r="BM56" s="207"/>
      <c r="BN56" s="207"/>
      <c r="BO56" s="207"/>
      <c r="BP56" s="216"/>
      <c r="BQ56" s="424"/>
      <c r="BR56" s="426"/>
      <c r="BS56" s="426"/>
      <c r="BT56" s="426"/>
      <c r="BU56" s="429"/>
      <c r="BV56" s="429"/>
      <c r="BW56" s="429"/>
      <c r="BX56" s="430"/>
    </row>
    <row r="57" spans="1:76" ht="13.5" customHeight="1">
      <c r="A57" s="11"/>
      <c r="B57" s="299" t="s">
        <v>1238</v>
      </c>
      <c r="C57" s="329"/>
      <c r="D57" s="329"/>
      <c r="E57" s="329"/>
      <c r="F57" s="329" t="str">
        <f>IF(B57="ここに","",VLOOKUP(B57,'登録ナンバー'!$A$1:$C$616,2,0))</f>
        <v>竹下</v>
      </c>
      <c r="G57" s="329"/>
      <c r="H57" s="329"/>
      <c r="I57" s="329"/>
      <c r="J57" s="329"/>
      <c r="K57" s="329" t="s">
        <v>389</v>
      </c>
      <c r="L57" s="329" t="s">
        <v>1240</v>
      </c>
      <c r="M57" s="329"/>
      <c r="N57" s="329"/>
      <c r="O57" s="329" t="str">
        <f>IF(L57="ここに","",VLOOKUP(L57,'登録ナンバー'!$A$1:$C$616,2,0))</f>
        <v>本池</v>
      </c>
      <c r="P57" s="329"/>
      <c r="Q57" s="329"/>
      <c r="R57" s="329"/>
      <c r="S57" s="255"/>
      <c r="T57" s="394"/>
      <c r="U57" s="329">
        <f>IF(BF41="","",IF(AND(BA41=6,BF41&lt;&gt;"⑦"),"⑥",IF(BF41=7,"⑦",BF41)))</f>
        <v>4</v>
      </c>
      <c r="V57" s="329"/>
      <c r="W57" s="329"/>
      <c r="X57" s="329" t="s">
        <v>390</v>
      </c>
      <c r="Y57" s="329"/>
      <c r="Z57" s="329">
        <v>5</v>
      </c>
      <c r="AA57" s="329"/>
      <c r="AB57" s="255"/>
      <c r="AC57" s="292" t="s">
        <v>1223</v>
      </c>
      <c r="AD57" s="329"/>
      <c r="AE57" s="329"/>
      <c r="AF57" s="329" t="s">
        <v>390</v>
      </c>
      <c r="AG57" s="329"/>
      <c r="AH57" s="329">
        <f>IF(BF45="","",IF(BA45="⑥",6,IF(BA45="⑦",7,BA45)))</f>
        <v>2</v>
      </c>
      <c r="AI57" s="329"/>
      <c r="AJ57" s="255"/>
      <c r="AK57" s="292">
        <f>IF(BF49="","",IF(AND(BF49=6,BA49&lt;&gt;"⑦"),"⑥",IF(BF49=7,"⑦",BF49)))</f>
        <v>1</v>
      </c>
      <c r="AL57" s="329"/>
      <c r="AM57" s="329"/>
      <c r="AN57" s="329" t="s">
        <v>390</v>
      </c>
      <c r="AO57" s="329"/>
      <c r="AP57" s="329">
        <v>4</v>
      </c>
      <c r="AQ57" s="329"/>
      <c r="AR57" s="255"/>
      <c r="AS57" s="292">
        <f>IF(BF53="","",IF(AND(BF53=6,BA53&lt;&gt;"⑦"),"⑥",IF(BF53=7,"⑦",BF53)))</f>
        <v>2</v>
      </c>
      <c r="AT57" s="329"/>
      <c r="AU57" s="329"/>
      <c r="AV57" s="329" t="s">
        <v>390</v>
      </c>
      <c r="AW57" s="329"/>
      <c r="AX57" s="329">
        <v>4</v>
      </c>
      <c r="AY57" s="329"/>
      <c r="AZ57" s="255"/>
      <c r="BA57" s="338"/>
      <c r="BB57" s="339"/>
      <c r="BC57" s="339"/>
      <c r="BD57" s="339"/>
      <c r="BE57" s="339"/>
      <c r="BF57" s="339"/>
      <c r="BG57" s="339"/>
      <c r="BH57" s="340"/>
      <c r="BI57" s="292" t="s">
        <v>1324</v>
      </c>
      <c r="BJ57" s="329"/>
      <c r="BK57" s="329"/>
      <c r="BL57" s="329" t="s">
        <v>390</v>
      </c>
      <c r="BM57" s="329"/>
      <c r="BN57" s="329">
        <v>0</v>
      </c>
      <c r="BO57" s="329"/>
      <c r="BP57" s="329"/>
      <c r="BQ57" s="273">
        <f>IF(OR(AND(BR57=2,COUNTIF($BR$9:$BT$32,2)=2),AND(BR57=1,COUNTIF($BR$9:$BT$31,1)=2),AND(BR57=3,COUNTIF($BR$9:$BT$30,3)=2),AND(BR57=4,COUNTIF($BR$9:$BT$30,4)=2)),"直接対決","")</f>
      </c>
      <c r="BR57" s="295">
        <f>COUNTIF(U57:BP59,"④")+COUNTIF(AC57:BP58,"⑤")</f>
        <v>2</v>
      </c>
      <c r="BS57" s="295"/>
      <c r="BT57" s="295"/>
      <c r="BU57" s="311">
        <f>IF(AC41="","",5-BR57)</f>
        <v>3</v>
      </c>
      <c r="BV57" s="311"/>
      <c r="BW57" s="311"/>
      <c r="BX57" s="312"/>
    </row>
    <row r="58" spans="1:76" ht="13.5" customHeight="1">
      <c r="A58" s="11"/>
      <c r="B58" s="280"/>
      <c r="C58" s="290"/>
      <c r="D58" s="290"/>
      <c r="E58" s="290"/>
      <c r="F58" s="290"/>
      <c r="G58" s="290"/>
      <c r="H58" s="290"/>
      <c r="I58" s="290"/>
      <c r="J58" s="290"/>
      <c r="K58" s="290"/>
      <c r="L58" s="290"/>
      <c r="M58" s="290"/>
      <c r="N58" s="290"/>
      <c r="O58" s="290"/>
      <c r="P58" s="290"/>
      <c r="Q58" s="290"/>
      <c r="R58" s="290"/>
      <c r="S58" s="261"/>
      <c r="T58" s="268"/>
      <c r="U58" s="290"/>
      <c r="V58" s="290"/>
      <c r="W58" s="290"/>
      <c r="X58" s="290"/>
      <c r="Y58" s="290"/>
      <c r="Z58" s="290"/>
      <c r="AA58" s="290"/>
      <c r="AB58" s="261"/>
      <c r="AC58" s="293"/>
      <c r="AD58" s="290"/>
      <c r="AE58" s="290"/>
      <c r="AF58" s="290"/>
      <c r="AG58" s="290"/>
      <c r="AH58" s="290"/>
      <c r="AI58" s="290"/>
      <c r="AJ58" s="261"/>
      <c r="AK58" s="293"/>
      <c r="AL58" s="290"/>
      <c r="AM58" s="290"/>
      <c r="AN58" s="290"/>
      <c r="AO58" s="290"/>
      <c r="AP58" s="290"/>
      <c r="AQ58" s="290"/>
      <c r="AR58" s="261"/>
      <c r="AS58" s="293"/>
      <c r="AT58" s="290"/>
      <c r="AU58" s="290"/>
      <c r="AV58" s="290"/>
      <c r="AW58" s="290"/>
      <c r="AX58" s="290"/>
      <c r="AY58" s="290"/>
      <c r="AZ58" s="261"/>
      <c r="BA58" s="341"/>
      <c r="BB58" s="342"/>
      <c r="BC58" s="342"/>
      <c r="BD58" s="342"/>
      <c r="BE58" s="342"/>
      <c r="BF58" s="342"/>
      <c r="BG58" s="342"/>
      <c r="BH58" s="343"/>
      <c r="BI58" s="293"/>
      <c r="BJ58" s="290"/>
      <c r="BK58" s="290"/>
      <c r="BL58" s="290"/>
      <c r="BM58" s="290"/>
      <c r="BN58" s="290"/>
      <c r="BO58" s="290"/>
      <c r="BP58" s="290"/>
      <c r="BQ58" s="270"/>
      <c r="BR58" s="296"/>
      <c r="BS58" s="296"/>
      <c r="BT58" s="296"/>
      <c r="BU58" s="313"/>
      <c r="BV58" s="313"/>
      <c r="BW58" s="313"/>
      <c r="BX58" s="314"/>
    </row>
    <row r="59" spans="1:76" ht="18.75" customHeight="1">
      <c r="A59" s="11"/>
      <c r="B59" s="299" t="s">
        <v>391</v>
      </c>
      <c r="C59" s="329"/>
      <c r="D59" s="329"/>
      <c r="E59" s="329"/>
      <c r="F59" s="290" t="str">
        <f>IF(B57="ここに","",VLOOKUP(B57,'登録ナンバー'!$A$1:$D$616,4,0))</f>
        <v>うさかめ</v>
      </c>
      <c r="G59" s="290"/>
      <c r="H59" s="290"/>
      <c r="I59" s="290"/>
      <c r="J59" s="290"/>
      <c r="K59" s="1"/>
      <c r="L59" s="290" t="s">
        <v>1239</v>
      </c>
      <c r="M59" s="290"/>
      <c r="N59" s="290"/>
      <c r="O59" s="290" t="str">
        <f>IF(L57="ここに","",VLOOKUP(L57,'登録ナンバー'!$A$1:$D$616,4,0))</f>
        <v>プラチナ</v>
      </c>
      <c r="P59" s="290"/>
      <c r="Q59" s="290"/>
      <c r="R59" s="290"/>
      <c r="S59" s="261"/>
      <c r="T59" s="394"/>
      <c r="U59" s="290"/>
      <c r="V59" s="290"/>
      <c r="W59" s="290"/>
      <c r="X59" s="271"/>
      <c r="Y59" s="271"/>
      <c r="Z59" s="290"/>
      <c r="AA59" s="290"/>
      <c r="AB59" s="261"/>
      <c r="AC59" s="293"/>
      <c r="AD59" s="290"/>
      <c r="AE59" s="290"/>
      <c r="AF59" s="290"/>
      <c r="AG59" s="290"/>
      <c r="AH59" s="290"/>
      <c r="AI59" s="290"/>
      <c r="AJ59" s="261"/>
      <c r="AK59" s="293"/>
      <c r="AL59" s="290"/>
      <c r="AM59" s="290"/>
      <c r="AN59" s="290"/>
      <c r="AO59" s="290"/>
      <c r="AP59" s="290"/>
      <c r="AQ59" s="290"/>
      <c r="AR59" s="261"/>
      <c r="AS59" s="293"/>
      <c r="AT59" s="290"/>
      <c r="AU59" s="290"/>
      <c r="AV59" s="290"/>
      <c r="AW59" s="290"/>
      <c r="AX59" s="290"/>
      <c r="AY59" s="290"/>
      <c r="AZ59" s="261"/>
      <c r="BA59" s="341"/>
      <c r="BB59" s="342"/>
      <c r="BC59" s="342"/>
      <c r="BD59" s="342"/>
      <c r="BE59" s="342"/>
      <c r="BF59" s="342"/>
      <c r="BG59" s="342"/>
      <c r="BH59" s="343"/>
      <c r="BI59" s="293"/>
      <c r="BJ59" s="290"/>
      <c r="BK59" s="290"/>
      <c r="BL59" s="290"/>
      <c r="BM59" s="290"/>
      <c r="BN59" s="290"/>
      <c r="BO59" s="290"/>
      <c r="BP59" s="290"/>
      <c r="BQ59" s="321">
        <f>IF(OR(COUNTIF(BR41:BT63,2)&gt;=3,COUNTIF(BR41:BT63,1)&gt;=3,COUNTIF(BR41:BT63,3)&gt;=3),(AS60+AC60+AK60+U60+BI60)/(AS60+AH57+AX57+AP57+U60+Z57+AC60+AK60+BN57+BI60),"")</f>
      </c>
      <c r="BR59" s="323"/>
      <c r="BS59" s="323"/>
      <c r="BT59" s="323"/>
      <c r="BU59" s="325">
        <f>RANK(BR57,BR41:BT62)</f>
        <v>4</v>
      </c>
      <c r="BV59" s="325"/>
      <c r="BW59" s="325"/>
      <c r="BX59" s="326"/>
    </row>
    <row r="60" spans="1:76" ht="14.25" customHeight="1" hidden="1">
      <c r="A60" s="11"/>
      <c r="B60" s="280"/>
      <c r="C60" s="290"/>
      <c r="D60" s="290"/>
      <c r="E60" s="290"/>
      <c r="F60" s="1"/>
      <c r="G60" s="1"/>
      <c r="H60" s="1"/>
      <c r="I60" s="1"/>
      <c r="J60" s="1"/>
      <c r="K60" s="1"/>
      <c r="L60" s="280"/>
      <c r="M60" s="290"/>
      <c r="N60" s="290"/>
      <c r="O60" s="1"/>
      <c r="P60" s="1"/>
      <c r="Q60" s="1"/>
      <c r="R60" s="9"/>
      <c r="S60" s="21"/>
      <c r="T60" s="268"/>
      <c r="U60" s="184">
        <f>IF(U57="⑦","7",IF(U57="⑥","6",U57))</f>
        <v>4</v>
      </c>
      <c r="V60" s="182"/>
      <c r="W60" s="182"/>
      <c r="X60" s="182"/>
      <c r="Y60" s="182"/>
      <c r="Z60" s="182"/>
      <c r="AA60" s="182"/>
      <c r="AB60" s="183"/>
      <c r="AC60" s="196" t="str">
        <f>IF(AC57="⑦","7",IF(AC57="⑥","6",AC57))</f>
        <v>④</v>
      </c>
      <c r="AD60" s="182"/>
      <c r="AE60" s="182"/>
      <c r="AF60" s="182"/>
      <c r="AG60" s="182"/>
      <c r="AH60" s="182"/>
      <c r="AI60" s="182"/>
      <c r="AJ60" s="183"/>
      <c r="AK60" s="196">
        <f>IF(AK57="⑦","7",IF(AK57="⑥","6",AK57))</f>
        <v>1</v>
      </c>
      <c r="AL60" s="182"/>
      <c r="AM60" s="182"/>
      <c r="AN60" s="182"/>
      <c r="AO60" s="182"/>
      <c r="AP60" s="182"/>
      <c r="AQ60" s="182"/>
      <c r="AR60" s="183"/>
      <c r="AS60" s="196">
        <f>IF(AS57="⑦","7",IF(AS57="⑥","6",AS57))</f>
        <v>2</v>
      </c>
      <c r="AT60" s="182"/>
      <c r="AU60" s="182"/>
      <c r="AV60" s="182"/>
      <c r="AW60" s="182"/>
      <c r="AX60" s="182"/>
      <c r="AY60" s="182"/>
      <c r="AZ60" s="183"/>
      <c r="BA60" s="344"/>
      <c r="BB60" s="345"/>
      <c r="BC60" s="345"/>
      <c r="BD60" s="345"/>
      <c r="BE60" s="345"/>
      <c r="BF60" s="345"/>
      <c r="BG60" s="345"/>
      <c r="BH60" s="346"/>
      <c r="BI60" s="184" t="str">
        <f>IF(BI57="⑦","7",IF(BI57="⑥","6",BI57))</f>
        <v>④</v>
      </c>
      <c r="BJ60" s="182"/>
      <c r="BK60" s="182"/>
      <c r="BL60" s="182"/>
      <c r="BM60" s="182"/>
      <c r="BN60" s="182"/>
      <c r="BO60" s="182"/>
      <c r="BP60" s="182"/>
      <c r="BQ60" s="322"/>
      <c r="BR60" s="281"/>
      <c r="BS60" s="281"/>
      <c r="BT60" s="281"/>
      <c r="BU60" s="327"/>
      <c r="BV60" s="327"/>
      <c r="BW60" s="327"/>
      <c r="BX60" s="328"/>
    </row>
    <row r="61" spans="1:76" ht="13.5" customHeight="1">
      <c r="A61" s="11"/>
      <c r="B61" s="299" t="s">
        <v>1244</v>
      </c>
      <c r="C61" s="329"/>
      <c r="D61" s="329"/>
      <c r="E61" s="329"/>
      <c r="F61" s="329" t="str">
        <f>IF(B61="ここに","",VLOOKUP(B61,'登録ナンバー'!$A$1:$C$616,2,0))</f>
        <v>山田</v>
      </c>
      <c r="G61" s="329"/>
      <c r="H61" s="329"/>
      <c r="I61" s="329"/>
      <c r="J61" s="329"/>
      <c r="K61" s="329" t="s">
        <v>389</v>
      </c>
      <c r="L61" s="329" t="s">
        <v>996</v>
      </c>
      <c r="M61" s="329"/>
      <c r="N61" s="329"/>
      <c r="O61" s="329" t="s">
        <v>1245</v>
      </c>
      <c r="P61" s="329"/>
      <c r="Q61" s="329"/>
      <c r="R61" s="329"/>
      <c r="S61" s="255"/>
      <c r="T61" s="394"/>
      <c r="U61" s="329">
        <f>IF(BN41="","",IF(AND(BN41=6,BI41&lt;&gt;"⑦"),"⑥",IF(BN41=7,"⑦",BN41)))</f>
        <v>1</v>
      </c>
      <c r="V61" s="329"/>
      <c r="W61" s="329"/>
      <c r="X61" s="290" t="s">
        <v>390</v>
      </c>
      <c r="Y61" s="290"/>
      <c r="Z61" s="329">
        <v>4</v>
      </c>
      <c r="AA61" s="329"/>
      <c r="AB61" s="255"/>
      <c r="AC61" s="292">
        <f>IF(BN45="","",IF(AND(BN45=6,BI45&lt;&gt;"⑦"),"⑥",IF(BN45=7,"⑦",BN45)))</f>
        <v>4</v>
      </c>
      <c r="AD61" s="329"/>
      <c r="AE61" s="329"/>
      <c r="AF61" s="329" t="s">
        <v>390</v>
      </c>
      <c r="AG61" s="329"/>
      <c r="AH61" s="329">
        <v>5</v>
      </c>
      <c r="AI61" s="329"/>
      <c r="AJ61" s="255"/>
      <c r="AK61" s="292">
        <f>IF(BN49="","",IF(AND(BN49=6,BI49&lt;&gt;"⑦"),"⑥",IF(BN49=7,"⑦",BN49)))</f>
        <v>0</v>
      </c>
      <c r="AL61" s="329"/>
      <c r="AM61" s="329"/>
      <c r="AN61" s="329" t="s">
        <v>390</v>
      </c>
      <c r="AO61" s="329"/>
      <c r="AP61" s="329">
        <v>4</v>
      </c>
      <c r="AQ61" s="329"/>
      <c r="AR61" s="255"/>
      <c r="AS61" s="292">
        <v>1</v>
      </c>
      <c r="AT61" s="329"/>
      <c r="AU61" s="329"/>
      <c r="AV61" s="329" t="s">
        <v>390</v>
      </c>
      <c r="AW61" s="329"/>
      <c r="AX61" s="329">
        <v>4</v>
      </c>
      <c r="AY61" s="329"/>
      <c r="AZ61" s="255"/>
      <c r="BA61" s="292">
        <f>IF(BN57="","",IF(AND(BN57=6,BI57&lt;&gt;"⑦"),"⑥",IF(BN57=7,"⑦",BN57)))</f>
        <v>0</v>
      </c>
      <c r="BB61" s="329"/>
      <c r="BC61" s="329"/>
      <c r="BD61" s="329" t="s">
        <v>390</v>
      </c>
      <c r="BE61" s="329"/>
      <c r="BF61" s="329">
        <v>4</v>
      </c>
      <c r="BG61" s="329"/>
      <c r="BH61" s="255"/>
      <c r="BI61" s="338"/>
      <c r="BJ61" s="339"/>
      <c r="BK61" s="339"/>
      <c r="BL61" s="339"/>
      <c r="BM61" s="339"/>
      <c r="BN61" s="339"/>
      <c r="BO61" s="339"/>
      <c r="BP61" s="365"/>
      <c r="BQ61" s="273">
        <f>IF(OR(AND(BR61=2,COUNTIF($BR$9:$BT$32,2)=2),AND(BR61=1,COUNTIF($BR$9:$BT$31,1)=2),AND(BR61=3,COUNTIF($BR$9:$BT$30,3)=2),AND(BR61=4,COUNTIF($BR$9:$BT$30,4)=2)),"直接対決","")</f>
      </c>
      <c r="BR61" s="295">
        <f>COUNTIF(U61:BP63,"④")+COUNTIF(AC61:BP62,"⑤")</f>
        <v>0</v>
      </c>
      <c r="BS61" s="295"/>
      <c r="BT61" s="295"/>
      <c r="BU61" s="311">
        <f>IF(AC41="","",5-BR61)</f>
        <v>5</v>
      </c>
      <c r="BV61" s="311"/>
      <c r="BW61" s="311"/>
      <c r="BX61" s="312"/>
    </row>
    <row r="62" spans="1:76" ht="13.5" customHeight="1">
      <c r="A62" s="11"/>
      <c r="B62" s="280"/>
      <c r="C62" s="290"/>
      <c r="D62" s="290"/>
      <c r="E62" s="290"/>
      <c r="F62" s="290"/>
      <c r="G62" s="290"/>
      <c r="H62" s="290"/>
      <c r="I62" s="290"/>
      <c r="J62" s="290"/>
      <c r="K62" s="290"/>
      <c r="L62" s="290"/>
      <c r="M62" s="290"/>
      <c r="N62" s="290"/>
      <c r="O62" s="290"/>
      <c r="P62" s="290"/>
      <c r="Q62" s="290"/>
      <c r="R62" s="290"/>
      <c r="S62" s="261"/>
      <c r="T62" s="268"/>
      <c r="U62" s="290"/>
      <c r="V62" s="290"/>
      <c r="W62" s="290"/>
      <c r="X62" s="290"/>
      <c r="Y62" s="290"/>
      <c r="Z62" s="290"/>
      <c r="AA62" s="290"/>
      <c r="AB62" s="261"/>
      <c r="AC62" s="293"/>
      <c r="AD62" s="290"/>
      <c r="AE62" s="290"/>
      <c r="AF62" s="290"/>
      <c r="AG62" s="290"/>
      <c r="AH62" s="290"/>
      <c r="AI62" s="290"/>
      <c r="AJ62" s="261"/>
      <c r="AK62" s="293"/>
      <c r="AL62" s="290"/>
      <c r="AM62" s="290"/>
      <c r="AN62" s="290"/>
      <c r="AO62" s="290"/>
      <c r="AP62" s="290"/>
      <c r="AQ62" s="290"/>
      <c r="AR62" s="261"/>
      <c r="AS62" s="293"/>
      <c r="AT62" s="290"/>
      <c r="AU62" s="290"/>
      <c r="AV62" s="290"/>
      <c r="AW62" s="290"/>
      <c r="AX62" s="290"/>
      <c r="AY62" s="290"/>
      <c r="AZ62" s="261"/>
      <c r="BA62" s="293"/>
      <c r="BB62" s="290"/>
      <c r="BC62" s="290"/>
      <c r="BD62" s="290"/>
      <c r="BE62" s="290"/>
      <c r="BF62" s="290"/>
      <c r="BG62" s="290"/>
      <c r="BH62" s="261"/>
      <c r="BI62" s="341"/>
      <c r="BJ62" s="342"/>
      <c r="BK62" s="342"/>
      <c r="BL62" s="342"/>
      <c r="BM62" s="342"/>
      <c r="BN62" s="342"/>
      <c r="BO62" s="342"/>
      <c r="BP62" s="366"/>
      <c r="BQ62" s="270"/>
      <c r="BR62" s="296"/>
      <c r="BS62" s="296"/>
      <c r="BT62" s="296"/>
      <c r="BU62" s="313"/>
      <c r="BV62" s="313"/>
      <c r="BW62" s="313"/>
      <c r="BX62" s="314"/>
    </row>
    <row r="63" spans="1:76" ht="18.75" customHeight="1" thickBot="1">
      <c r="A63" s="4"/>
      <c r="B63" s="280" t="s">
        <v>391</v>
      </c>
      <c r="C63" s="290"/>
      <c r="D63" s="290"/>
      <c r="E63" s="290"/>
      <c r="F63" s="291" t="str">
        <f>IF(B61="ここに","",VLOOKUP(B61,'登録ナンバー'!$A$1:$D$616,4,0))</f>
        <v>プラチナ</v>
      </c>
      <c r="G63" s="291"/>
      <c r="H63" s="291"/>
      <c r="I63" s="291"/>
      <c r="J63" s="291"/>
      <c r="K63" s="38"/>
      <c r="L63" s="291" t="s">
        <v>391</v>
      </c>
      <c r="M63" s="291"/>
      <c r="N63" s="291"/>
      <c r="O63" s="291" t="s">
        <v>994</v>
      </c>
      <c r="P63" s="291"/>
      <c r="Q63" s="291"/>
      <c r="R63" s="291"/>
      <c r="S63" s="375"/>
      <c r="T63" s="29"/>
      <c r="U63" s="291"/>
      <c r="V63" s="291"/>
      <c r="W63" s="291"/>
      <c r="X63" s="291"/>
      <c r="Y63" s="291"/>
      <c r="Z63" s="291"/>
      <c r="AA63" s="291"/>
      <c r="AB63" s="375"/>
      <c r="AC63" s="294"/>
      <c r="AD63" s="291"/>
      <c r="AE63" s="291"/>
      <c r="AF63" s="291"/>
      <c r="AG63" s="291"/>
      <c r="AH63" s="291"/>
      <c r="AI63" s="291"/>
      <c r="AJ63" s="375"/>
      <c r="AK63" s="294"/>
      <c r="AL63" s="291"/>
      <c r="AM63" s="291"/>
      <c r="AN63" s="291"/>
      <c r="AO63" s="291"/>
      <c r="AP63" s="291"/>
      <c r="AQ63" s="291"/>
      <c r="AR63" s="375"/>
      <c r="AS63" s="294"/>
      <c r="AT63" s="291"/>
      <c r="AU63" s="291"/>
      <c r="AV63" s="291"/>
      <c r="AW63" s="291"/>
      <c r="AX63" s="291"/>
      <c r="AY63" s="291"/>
      <c r="AZ63" s="375"/>
      <c r="BA63" s="294"/>
      <c r="BB63" s="291"/>
      <c r="BC63" s="291"/>
      <c r="BD63" s="291"/>
      <c r="BE63" s="291"/>
      <c r="BF63" s="291"/>
      <c r="BG63" s="291"/>
      <c r="BH63" s="375"/>
      <c r="BI63" s="391"/>
      <c r="BJ63" s="392"/>
      <c r="BK63" s="392"/>
      <c r="BL63" s="392"/>
      <c r="BM63" s="392"/>
      <c r="BN63" s="392"/>
      <c r="BO63" s="392"/>
      <c r="BP63" s="393"/>
      <c r="BQ63" s="89"/>
      <c r="BR63" s="291"/>
      <c r="BS63" s="291"/>
      <c r="BT63" s="291"/>
      <c r="BU63" s="398">
        <v>6</v>
      </c>
      <c r="BV63" s="398"/>
      <c r="BW63" s="398"/>
      <c r="BX63" s="399"/>
    </row>
    <row r="64" spans="1:76" s="31" customFormat="1" ht="28.5" customHeight="1">
      <c r="A64" s="372" t="s">
        <v>392</v>
      </c>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c r="BW64" s="372"/>
      <c r="BX64" s="372"/>
    </row>
    <row r="65" spans="2:127" s="12" customFormat="1" ht="17.25" customHeight="1">
      <c r="B65" s="2"/>
      <c r="C65" s="2"/>
      <c r="D65" s="2"/>
      <c r="E65" s="2"/>
      <c r="F65" s="2"/>
      <c r="G65" s="2"/>
      <c r="H65" s="2"/>
      <c r="I65" s="2"/>
      <c r="J65" s="2"/>
      <c r="K65" s="2"/>
      <c r="L65" s="2"/>
      <c r="M65" s="2"/>
      <c r="N65" s="2"/>
      <c r="O65" s="2"/>
      <c r="P65" s="2"/>
      <c r="Q65" s="2"/>
      <c r="R65" s="2"/>
      <c r="S65" s="2"/>
      <c r="T65" s="2"/>
      <c r="U65" s="2"/>
      <c r="V65" s="2"/>
      <c r="W65" s="290" t="s">
        <v>1334</v>
      </c>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1"/>
      <c r="CS65" s="1"/>
      <c r="CT65" s="1"/>
      <c r="CU65" s="1"/>
      <c r="CV65" s="1"/>
      <c r="CW65" s="1"/>
      <c r="CX65" s="1"/>
      <c r="CY65" s="1"/>
      <c r="DB65" s="2"/>
      <c r="DC65" s="2"/>
      <c r="DD65" s="2"/>
      <c r="DE65" s="2"/>
      <c r="DF65" s="2"/>
      <c r="DG65" s="2"/>
      <c r="DH65" s="2"/>
      <c r="DI65" s="2"/>
      <c r="DJ65" s="2"/>
      <c r="DK65" s="2"/>
      <c r="DL65" s="2"/>
      <c r="DM65" s="2"/>
      <c r="DN65" s="2"/>
      <c r="DO65" s="2"/>
      <c r="DP65" s="2"/>
      <c r="DQ65" s="2"/>
      <c r="DR65" s="2"/>
      <c r="DS65" s="2"/>
      <c r="DT65" s="2"/>
      <c r="DU65" s="2"/>
      <c r="DV65" s="2"/>
      <c r="DW65" s="1"/>
    </row>
    <row r="66" spans="2:124" s="12" customFormat="1" ht="7.5" customHeight="1">
      <c r="B66" s="395" t="s">
        <v>997</v>
      </c>
      <c r="C66" s="395"/>
      <c r="D66" s="395"/>
      <c r="E66" s="395"/>
      <c r="F66" s="395"/>
      <c r="G66" s="395"/>
      <c r="H66" s="395"/>
      <c r="I66" s="395"/>
      <c r="J66" s="395"/>
      <c r="K66" s="395"/>
      <c r="L66" s="395"/>
      <c r="M66" s="395"/>
      <c r="N66" s="395"/>
      <c r="O66" s="395"/>
      <c r="P66" s="395"/>
      <c r="Q66" s="395"/>
      <c r="R66" s="395"/>
      <c r="S66" s="395"/>
      <c r="T66" s="2"/>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BK66" s="309" t="s">
        <v>998</v>
      </c>
      <c r="BL66" s="309"/>
      <c r="BM66" s="309"/>
      <c r="BN66" s="309"/>
      <c r="BO66" s="309"/>
      <c r="BP66" s="309"/>
      <c r="BQ66" s="309"/>
      <c r="BR66" s="309"/>
      <c r="BS66" s="309"/>
      <c r="BT66" s="2"/>
      <c r="BU66" s="2"/>
      <c r="BV66" s="2"/>
      <c r="BW66" s="2"/>
      <c r="BX66" s="2"/>
      <c r="BY66" s="2"/>
      <c r="BZ66" s="2"/>
      <c r="CA66" s="2"/>
      <c r="CB66" s="2"/>
      <c r="CC66" s="2"/>
      <c r="CD66" s="2"/>
      <c r="CE66" s="2"/>
      <c r="CF66" s="2"/>
      <c r="CG66" s="2"/>
      <c r="CH66" s="2"/>
      <c r="CI66" s="2"/>
      <c r="CJ66" s="2"/>
      <c r="CK66" s="2"/>
      <c r="CL66" s="2"/>
      <c r="CM66" s="2"/>
      <c r="CN66" s="2"/>
      <c r="CO66" s="1"/>
      <c r="CP66" s="1"/>
      <c r="CQ66" s="1"/>
      <c r="CR66" s="1"/>
      <c r="CS66" s="1"/>
      <c r="CT66" s="1"/>
      <c r="CU66" s="1"/>
      <c r="CV66" s="1"/>
      <c r="CY66" s="2"/>
      <c r="CZ66" s="2"/>
      <c r="DA66" s="2"/>
      <c r="DB66" s="2"/>
      <c r="DC66" s="2"/>
      <c r="DD66" s="2"/>
      <c r="DE66" s="2"/>
      <c r="DF66" s="2"/>
      <c r="DG66" s="2"/>
      <c r="DH66" s="2"/>
      <c r="DI66" s="2"/>
      <c r="DJ66" s="2"/>
      <c r="DK66" s="2"/>
      <c r="DL66" s="2"/>
      <c r="DM66" s="2"/>
      <c r="DN66" s="2"/>
      <c r="DO66" s="2"/>
      <c r="DP66" s="2"/>
      <c r="DQ66" s="2"/>
      <c r="DR66" s="2"/>
      <c r="DS66" s="2"/>
      <c r="DT66" s="2"/>
    </row>
    <row r="67" spans="2:124" s="12" customFormat="1" ht="7.5" customHeight="1">
      <c r="B67" s="395"/>
      <c r="C67" s="395"/>
      <c r="D67" s="395"/>
      <c r="E67" s="395"/>
      <c r="F67" s="395"/>
      <c r="G67" s="395"/>
      <c r="H67" s="395"/>
      <c r="I67" s="395"/>
      <c r="J67" s="395"/>
      <c r="K67" s="395"/>
      <c r="L67" s="395"/>
      <c r="M67" s="395"/>
      <c r="N67" s="395"/>
      <c r="O67" s="395"/>
      <c r="P67" s="395"/>
      <c r="Q67" s="395"/>
      <c r="R67" s="395"/>
      <c r="S67" s="395"/>
      <c r="T67" s="2"/>
      <c r="W67" s="90"/>
      <c r="X67" s="90"/>
      <c r="Y67" s="90"/>
      <c r="Z67" s="90"/>
      <c r="AA67" s="90"/>
      <c r="AB67" s="90"/>
      <c r="AC67" s="380" t="s">
        <v>393</v>
      </c>
      <c r="AD67" s="380"/>
      <c r="AE67" s="380"/>
      <c r="AF67" s="380"/>
      <c r="AG67" s="380"/>
      <c r="AH67" s="380"/>
      <c r="AI67" s="90"/>
      <c r="AJ67" s="90"/>
      <c r="AK67" s="90"/>
      <c r="AL67" s="90"/>
      <c r="AM67" s="90"/>
      <c r="AN67" s="90"/>
      <c r="AO67" s="90"/>
      <c r="AP67" s="90"/>
      <c r="AQ67" s="90"/>
      <c r="AR67" s="90"/>
      <c r="AS67" s="90"/>
      <c r="AT67" s="90"/>
      <c r="AU67" s="90"/>
      <c r="AV67" s="90"/>
      <c r="AW67" s="90"/>
      <c r="BK67" s="309"/>
      <c r="BL67" s="309"/>
      <c r="BM67" s="309"/>
      <c r="BN67" s="309"/>
      <c r="BO67" s="309"/>
      <c r="BP67" s="309"/>
      <c r="BQ67" s="309"/>
      <c r="BR67" s="309"/>
      <c r="BS67" s="309"/>
      <c r="BT67" s="2"/>
      <c r="BU67" s="2"/>
      <c r="BV67" s="2"/>
      <c r="BW67" s="2"/>
      <c r="BX67" s="2"/>
      <c r="BY67" s="2"/>
      <c r="BZ67" s="2"/>
      <c r="CA67" s="2"/>
      <c r="CB67" s="2"/>
      <c r="CC67" s="2"/>
      <c r="CD67" s="2"/>
      <c r="CE67" s="2"/>
      <c r="CF67" s="2"/>
      <c r="CG67" s="2"/>
      <c r="CH67" s="2"/>
      <c r="CI67" s="2"/>
      <c r="CJ67" s="2"/>
      <c r="CK67" s="2"/>
      <c r="CL67" s="2"/>
      <c r="CM67" s="2"/>
      <c r="CN67" s="2"/>
      <c r="CO67" s="1"/>
      <c r="CP67" s="1"/>
      <c r="CQ67" s="1"/>
      <c r="CR67" s="1"/>
      <c r="CS67" s="1"/>
      <c r="CT67" s="1"/>
      <c r="CU67" s="1"/>
      <c r="CV67" s="1"/>
      <c r="CY67" s="6"/>
      <c r="CZ67" s="6"/>
      <c r="DA67" s="6"/>
      <c r="DB67" s="6"/>
      <c r="DC67" s="6"/>
      <c r="DD67" s="6"/>
      <c r="DE67" s="6"/>
      <c r="DF67" s="6"/>
      <c r="DG67" s="6"/>
      <c r="DH67" s="6"/>
      <c r="DI67" s="6"/>
      <c r="DJ67" s="6"/>
      <c r="DK67" s="6"/>
      <c r="DL67" s="6"/>
      <c r="DM67" s="6"/>
      <c r="DN67" s="6"/>
      <c r="DO67" s="6"/>
      <c r="DP67" s="6"/>
      <c r="DQ67" s="6"/>
      <c r="DR67" s="6"/>
      <c r="DS67" s="6"/>
      <c r="DT67" s="2"/>
    </row>
    <row r="68" spans="2:124" ht="7.5" customHeight="1">
      <c r="B68" s="395"/>
      <c r="C68" s="395"/>
      <c r="D68" s="395"/>
      <c r="E68" s="395"/>
      <c r="F68" s="395"/>
      <c r="G68" s="395"/>
      <c r="H68" s="395"/>
      <c r="I68" s="395"/>
      <c r="J68" s="395"/>
      <c r="K68" s="395"/>
      <c r="L68" s="395"/>
      <c r="M68" s="395"/>
      <c r="N68" s="395"/>
      <c r="O68" s="395"/>
      <c r="P68" s="395"/>
      <c r="Q68" s="395"/>
      <c r="R68" s="395"/>
      <c r="S68" s="395"/>
      <c r="W68" s="90"/>
      <c r="X68" s="90"/>
      <c r="Y68" s="90"/>
      <c r="Z68" s="90"/>
      <c r="AA68" s="90"/>
      <c r="AB68" s="90"/>
      <c r="AC68" s="380"/>
      <c r="AD68" s="380"/>
      <c r="AE68" s="380"/>
      <c r="AF68" s="380"/>
      <c r="AG68" s="380"/>
      <c r="AH68" s="380"/>
      <c r="AI68" s="90"/>
      <c r="AJ68" s="90"/>
      <c r="AK68" s="90"/>
      <c r="AL68" s="90"/>
      <c r="AM68" s="90"/>
      <c r="AN68" s="90"/>
      <c r="AO68" s="90"/>
      <c r="AP68" s="90"/>
      <c r="AQ68" s="90"/>
      <c r="AR68" s="90"/>
      <c r="AS68" s="90"/>
      <c r="AT68" s="90"/>
      <c r="AU68" s="90"/>
      <c r="AV68" s="90"/>
      <c r="AW68" s="90"/>
      <c r="BK68" s="309"/>
      <c r="BL68" s="309"/>
      <c r="BM68" s="309"/>
      <c r="BN68" s="309"/>
      <c r="BO68" s="309"/>
      <c r="BP68" s="309"/>
      <c r="BQ68" s="309"/>
      <c r="BR68" s="309"/>
      <c r="BS68" s="309"/>
      <c r="CO68" s="1"/>
      <c r="CP68" s="1"/>
      <c r="CQ68" s="1"/>
      <c r="CR68" s="1"/>
      <c r="CS68" s="1"/>
      <c r="CT68" s="1"/>
      <c r="CU68" s="1"/>
      <c r="CV68" s="1"/>
      <c r="CY68" s="6"/>
      <c r="CZ68" s="6"/>
      <c r="DA68" s="6"/>
      <c r="DB68" s="6"/>
      <c r="DC68" s="6"/>
      <c r="DD68" s="6"/>
      <c r="DE68" s="6"/>
      <c r="DF68" s="6"/>
      <c r="DG68" s="6"/>
      <c r="DH68" s="6"/>
      <c r="DI68" s="6"/>
      <c r="DJ68" s="6"/>
      <c r="DK68" s="6"/>
      <c r="DL68" s="6"/>
      <c r="DM68" s="6"/>
      <c r="DN68" s="6"/>
      <c r="DO68" s="6"/>
      <c r="DP68" s="6"/>
      <c r="DQ68" s="6"/>
      <c r="DR68" s="6"/>
      <c r="DS68" s="6"/>
      <c r="DT68" s="1"/>
    </row>
    <row r="69" spans="2:124" ht="7.5" customHeight="1">
      <c r="B69" s="395"/>
      <c r="C69" s="395"/>
      <c r="D69" s="395"/>
      <c r="E69" s="395"/>
      <c r="F69" s="395"/>
      <c r="G69" s="395"/>
      <c r="H69" s="395"/>
      <c r="I69" s="395"/>
      <c r="J69" s="395"/>
      <c r="K69" s="395"/>
      <c r="L69" s="395"/>
      <c r="M69" s="395"/>
      <c r="N69" s="395"/>
      <c r="O69" s="395"/>
      <c r="P69" s="395"/>
      <c r="Q69" s="395"/>
      <c r="R69" s="395"/>
      <c r="S69" s="395"/>
      <c r="AC69" s="380"/>
      <c r="AD69" s="380"/>
      <c r="AE69" s="380"/>
      <c r="AF69" s="380"/>
      <c r="AG69" s="380"/>
      <c r="AH69" s="380"/>
      <c r="BK69" s="309"/>
      <c r="BL69" s="309"/>
      <c r="BM69" s="309"/>
      <c r="BN69" s="309"/>
      <c r="BO69" s="309"/>
      <c r="BP69" s="309"/>
      <c r="BQ69" s="309"/>
      <c r="BR69" s="309"/>
      <c r="BS69" s="309"/>
      <c r="CO69" s="1"/>
      <c r="CP69" s="1"/>
      <c r="CQ69" s="1"/>
      <c r="CR69" s="1"/>
      <c r="CS69" s="1"/>
      <c r="CT69" s="1"/>
      <c r="CU69" s="1"/>
      <c r="CV69" s="1"/>
      <c r="DT69" s="1"/>
    </row>
    <row r="70" spans="6:75" ht="7.5" customHeight="1">
      <c r="F70" s="400" t="s">
        <v>931</v>
      </c>
      <c r="G70" s="400"/>
      <c r="H70" s="400"/>
      <c r="I70" s="400"/>
      <c r="J70" s="400"/>
      <c r="K70" s="400"/>
      <c r="L70" s="400"/>
      <c r="M70" s="400"/>
      <c r="N70" s="400"/>
      <c r="O70" s="400"/>
      <c r="P70" s="404" t="s">
        <v>1338</v>
      </c>
      <c r="Q70" s="404"/>
      <c r="R70" s="404"/>
      <c r="S70" s="404"/>
      <c r="T70" s="404"/>
      <c r="U70" s="404"/>
      <c r="V70" s="404"/>
      <c r="W70" s="404"/>
      <c r="X70" s="12"/>
      <c r="Y70" s="12"/>
      <c r="Z70" s="12"/>
      <c r="AA70" s="12"/>
      <c r="AB70" s="12"/>
      <c r="AC70" s="380"/>
      <c r="AD70" s="380"/>
      <c r="AE70" s="380"/>
      <c r="AF70" s="380"/>
      <c r="AG70" s="380"/>
      <c r="AH70" s="380"/>
      <c r="AI70" s="12"/>
      <c r="AJ70" s="12"/>
      <c r="AK70" s="12"/>
      <c r="AL70" s="12"/>
      <c r="AM70" s="12"/>
      <c r="AN70" s="387" t="s">
        <v>851</v>
      </c>
      <c r="AO70" s="387"/>
      <c r="AP70" s="387"/>
      <c r="AQ70" s="387"/>
      <c r="AR70" s="387"/>
      <c r="AS70" s="387"/>
      <c r="AT70" s="387"/>
      <c r="AU70" s="387"/>
      <c r="AV70" s="387"/>
      <c r="AW70" s="258" t="s">
        <v>1331</v>
      </c>
      <c r="AX70" s="258"/>
      <c r="AY70" s="258"/>
      <c r="AZ70" s="258"/>
      <c r="BA70" s="258"/>
      <c r="BB70" s="258"/>
      <c r="BC70" s="258"/>
      <c r="BD70" s="258"/>
      <c r="BE70" s="258"/>
      <c r="BF70" s="258"/>
      <c r="BK70" s="290" t="s">
        <v>1349</v>
      </c>
      <c r="BL70" s="290"/>
      <c r="BM70" s="290"/>
      <c r="BN70" s="290"/>
      <c r="BO70" s="290"/>
      <c r="BP70" s="290"/>
      <c r="BQ70" s="290"/>
      <c r="BR70" s="290"/>
      <c r="BS70" s="12"/>
      <c r="BT70" s="12"/>
      <c r="BU70" s="12"/>
      <c r="BV70" s="12"/>
      <c r="BW70" s="12"/>
    </row>
    <row r="71" spans="6:82" ht="7.5" customHeight="1" thickBot="1">
      <c r="F71" s="400"/>
      <c r="G71" s="400"/>
      <c r="H71" s="400"/>
      <c r="I71" s="400"/>
      <c r="J71" s="400"/>
      <c r="K71" s="400"/>
      <c r="L71" s="400"/>
      <c r="M71" s="400"/>
      <c r="N71" s="400"/>
      <c r="O71" s="400"/>
      <c r="P71" s="404"/>
      <c r="Q71" s="404"/>
      <c r="R71" s="404"/>
      <c r="S71" s="404"/>
      <c r="T71" s="404"/>
      <c r="U71" s="404"/>
      <c r="V71" s="404"/>
      <c r="W71" s="404"/>
      <c r="X71" s="13"/>
      <c r="Y71" s="13"/>
      <c r="Z71" s="13"/>
      <c r="AA71" s="13"/>
      <c r="AB71" s="12"/>
      <c r="AF71" s="228"/>
      <c r="AI71" s="12"/>
      <c r="AJ71" s="13"/>
      <c r="AK71" s="13"/>
      <c r="AL71" s="13"/>
      <c r="AM71" s="13"/>
      <c r="AN71" s="387"/>
      <c r="AO71" s="387"/>
      <c r="AP71" s="387"/>
      <c r="AQ71" s="387"/>
      <c r="AR71" s="387"/>
      <c r="AS71" s="387"/>
      <c r="AT71" s="387"/>
      <c r="AU71" s="387"/>
      <c r="AV71" s="387"/>
      <c r="AW71" s="258"/>
      <c r="AX71" s="258"/>
      <c r="AY71" s="258"/>
      <c r="AZ71" s="258"/>
      <c r="BA71" s="258"/>
      <c r="BB71" s="258"/>
      <c r="BC71" s="258"/>
      <c r="BD71" s="258"/>
      <c r="BE71" s="258"/>
      <c r="BF71" s="258"/>
      <c r="BK71" s="290"/>
      <c r="BL71" s="290"/>
      <c r="BM71" s="290"/>
      <c r="BN71" s="290"/>
      <c r="BO71" s="290"/>
      <c r="BP71" s="290"/>
      <c r="BQ71" s="290"/>
      <c r="BR71" s="290"/>
      <c r="BS71" s="13"/>
      <c r="BT71" s="13"/>
      <c r="BU71" s="13"/>
      <c r="BV71" s="13"/>
      <c r="BW71" s="12"/>
      <c r="BX71" s="1"/>
      <c r="BY71" s="1"/>
      <c r="BZ71" s="1"/>
      <c r="CA71" s="290"/>
      <c r="CB71" s="290"/>
      <c r="CC71" s="290"/>
      <c r="CD71" s="290"/>
    </row>
    <row r="72" spans="6:75" ht="7.5" customHeight="1">
      <c r="F72" s="400"/>
      <c r="G72" s="400"/>
      <c r="H72" s="400"/>
      <c r="I72" s="400"/>
      <c r="J72" s="400"/>
      <c r="K72" s="400"/>
      <c r="L72" s="400"/>
      <c r="M72" s="400"/>
      <c r="N72" s="400"/>
      <c r="O72" s="400"/>
      <c r="P72" s="404"/>
      <c r="Q72" s="404"/>
      <c r="R72" s="404"/>
      <c r="S72" s="404"/>
      <c r="T72" s="404"/>
      <c r="U72" s="404"/>
      <c r="V72" s="404"/>
      <c r="W72" s="404"/>
      <c r="X72" s="368"/>
      <c r="Y72" s="368"/>
      <c r="Z72" s="368"/>
      <c r="AA72" s="368"/>
      <c r="AC72" s="396" t="s">
        <v>1350</v>
      </c>
      <c r="AD72" s="290"/>
      <c r="AE72" s="290"/>
      <c r="AF72" s="290"/>
      <c r="AG72" s="290"/>
      <c r="AH72" s="290"/>
      <c r="AI72" s="261"/>
      <c r="AJ72" s="290"/>
      <c r="AK72" s="290"/>
      <c r="AL72" s="290"/>
      <c r="AM72" s="290"/>
      <c r="AN72" s="387"/>
      <c r="AO72" s="387"/>
      <c r="AP72" s="387"/>
      <c r="AQ72" s="387"/>
      <c r="AR72" s="387"/>
      <c r="AS72" s="387"/>
      <c r="AT72" s="387"/>
      <c r="AU72" s="387"/>
      <c r="AV72" s="387"/>
      <c r="AW72" s="258"/>
      <c r="AX72" s="258"/>
      <c r="AY72" s="258"/>
      <c r="AZ72" s="258"/>
      <c r="BA72" s="258"/>
      <c r="BB72" s="258"/>
      <c r="BC72" s="258"/>
      <c r="BD72" s="258"/>
      <c r="BE72" s="258"/>
      <c r="BF72" s="258"/>
      <c r="BK72" s="290"/>
      <c r="BL72" s="290"/>
      <c r="BM72" s="290"/>
      <c r="BN72" s="290"/>
      <c r="BO72" s="290"/>
      <c r="BP72" s="290"/>
      <c r="BQ72" s="290"/>
      <c r="BR72" s="290"/>
      <c r="BS72" s="290"/>
      <c r="BT72" s="290"/>
      <c r="BU72" s="290"/>
      <c r="BV72" s="261"/>
      <c r="BW72" s="14"/>
    </row>
    <row r="73" spans="6:81" ht="7.5" customHeight="1">
      <c r="F73" s="400"/>
      <c r="G73" s="400"/>
      <c r="H73" s="400"/>
      <c r="I73" s="400"/>
      <c r="J73" s="400"/>
      <c r="K73" s="400"/>
      <c r="L73" s="400"/>
      <c r="M73" s="400"/>
      <c r="N73" s="400"/>
      <c r="O73" s="400"/>
      <c r="P73" s="404"/>
      <c r="Q73" s="404"/>
      <c r="R73" s="404"/>
      <c r="S73" s="404"/>
      <c r="T73" s="404"/>
      <c r="U73" s="404"/>
      <c r="V73" s="404"/>
      <c r="W73" s="404"/>
      <c r="X73" s="290"/>
      <c r="Y73" s="290"/>
      <c r="Z73" s="290"/>
      <c r="AA73" s="290"/>
      <c r="AC73" s="397"/>
      <c r="AD73" s="290"/>
      <c r="AE73" s="290"/>
      <c r="AF73" s="290"/>
      <c r="AG73" s="290"/>
      <c r="AH73" s="290"/>
      <c r="AI73" s="261"/>
      <c r="AJ73" s="290"/>
      <c r="AK73" s="290"/>
      <c r="AL73" s="290"/>
      <c r="AM73" s="290"/>
      <c r="AN73" s="387"/>
      <c r="AO73" s="387"/>
      <c r="AP73" s="387"/>
      <c r="AQ73" s="387"/>
      <c r="AR73" s="387"/>
      <c r="AS73" s="387"/>
      <c r="AT73" s="387"/>
      <c r="AU73" s="387"/>
      <c r="AV73" s="387"/>
      <c r="AW73" s="258"/>
      <c r="AX73" s="258"/>
      <c r="AY73" s="258"/>
      <c r="AZ73" s="258"/>
      <c r="BA73" s="258"/>
      <c r="BB73" s="258"/>
      <c r="BC73" s="258"/>
      <c r="BD73" s="258"/>
      <c r="BE73" s="258"/>
      <c r="BF73" s="258"/>
      <c r="BK73" s="290"/>
      <c r="BL73" s="290"/>
      <c r="BM73" s="290"/>
      <c r="BN73" s="290"/>
      <c r="BO73" s="290"/>
      <c r="BP73" s="290"/>
      <c r="BQ73" s="290"/>
      <c r="BR73" s="290"/>
      <c r="BS73" s="290"/>
      <c r="BT73" s="290"/>
      <c r="BU73" s="290"/>
      <c r="BV73" s="261"/>
      <c r="BX73" s="1"/>
      <c r="BY73" s="1"/>
      <c r="BZ73" s="1"/>
      <c r="CA73" s="1"/>
      <c r="CB73" s="1"/>
      <c r="CC73" s="1"/>
    </row>
    <row r="74" spans="26:82" ht="7.5" customHeight="1" thickBot="1">
      <c r="Z74" s="290"/>
      <c r="AA74" s="261"/>
      <c r="AB74" s="7"/>
      <c r="AC74" s="230"/>
      <c r="AD74" s="9"/>
      <c r="AE74" s="22"/>
      <c r="AF74" s="25"/>
      <c r="AG74" s="24"/>
      <c r="AH74" s="24"/>
      <c r="AI74" s="23"/>
      <c r="AJ74" s="290"/>
      <c r="AK74" s="290"/>
      <c r="AL74" s="1"/>
      <c r="BU74" s="290"/>
      <c r="BV74" s="261"/>
      <c r="BX74" s="1"/>
      <c r="BY74" s="1"/>
      <c r="BZ74" s="1"/>
      <c r="CA74" s="1"/>
      <c r="CB74" s="1"/>
      <c r="CC74" s="1"/>
      <c r="CD74" s="12"/>
    </row>
    <row r="75" spans="16:82" ht="7.5" customHeight="1">
      <c r="P75" s="34"/>
      <c r="Q75" s="34"/>
      <c r="R75" s="34"/>
      <c r="S75" s="34"/>
      <c r="T75" s="34"/>
      <c r="U75" s="34"/>
      <c r="V75" s="34"/>
      <c r="W75" s="34"/>
      <c r="Z75" s="290"/>
      <c r="AA75" s="261"/>
      <c r="AB75" s="494" t="s">
        <v>1347</v>
      </c>
      <c r="AC75" s="290"/>
      <c r="AD75" s="290"/>
      <c r="AE75" s="290"/>
      <c r="AF75" s="496" t="s">
        <v>1345</v>
      </c>
      <c r="AG75" s="290"/>
      <c r="AH75" s="290"/>
      <c r="AI75" s="497"/>
      <c r="AJ75" s="290"/>
      <c r="AK75" s="290"/>
      <c r="AL75" s="1"/>
      <c r="BU75" s="290"/>
      <c r="BV75" s="290"/>
      <c r="BW75" s="498" t="s">
        <v>1348</v>
      </c>
      <c r="BX75" s="368"/>
      <c r="BY75" s="368"/>
      <c r="BZ75" s="368"/>
      <c r="CA75" s="12"/>
      <c r="CB75" s="12"/>
      <c r="CC75" s="12"/>
      <c r="CD75" s="12"/>
    </row>
    <row r="76" spans="6:78" ht="7.5" customHeight="1">
      <c r="F76" s="387" t="s">
        <v>1332</v>
      </c>
      <c r="G76" s="387"/>
      <c r="H76" s="387"/>
      <c r="I76" s="387"/>
      <c r="J76" s="387"/>
      <c r="K76" s="387"/>
      <c r="L76" s="387"/>
      <c r="M76" s="387"/>
      <c r="N76" s="387"/>
      <c r="O76" s="387"/>
      <c r="P76" s="258" t="s">
        <v>1333</v>
      </c>
      <c r="Q76" s="258"/>
      <c r="R76" s="258"/>
      <c r="S76" s="258"/>
      <c r="T76" s="258"/>
      <c r="U76" s="258"/>
      <c r="V76" s="258"/>
      <c r="W76" s="258"/>
      <c r="AA76" s="15"/>
      <c r="AB76" s="293"/>
      <c r="AC76" s="290"/>
      <c r="AD76" s="290"/>
      <c r="AE76" s="290"/>
      <c r="AF76" s="290"/>
      <c r="AG76" s="290"/>
      <c r="AH76" s="290"/>
      <c r="AI76" s="497"/>
      <c r="AN76" s="402" t="s">
        <v>862</v>
      </c>
      <c r="AO76" s="402"/>
      <c r="AP76" s="402"/>
      <c r="AQ76" s="402"/>
      <c r="AR76" s="402"/>
      <c r="AS76" s="402"/>
      <c r="AT76" s="402"/>
      <c r="AU76" s="402"/>
      <c r="AV76" s="402"/>
      <c r="AW76" s="403" t="s">
        <v>1330</v>
      </c>
      <c r="AX76" s="403"/>
      <c r="AY76" s="403"/>
      <c r="AZ76" s="403"/>
      <c r="BA76" s="403"/>
      <c r="BB76" s="403"/>
      <c r="BC76" s="403"/>
      <c r="BD76" s="403"/>
      <c r="BE76" s="403"/>
      <c r="BF76" s="403"/>
      <c r="BK76" s="380" t="s">
        <v>1346</v>
      </c>
      <c r="BL76" s="380"/>
      <c r="BM76" s="380"/>
      <c r="BN76" s="380"/>
      <c r="BO76" s="380"/>
      <c r="BP76" s="380"/>
      <c r="BQ76" s="380"/>
      <c r="BR76" s="380"/>
      <c r="BW76" s="397"/>
      <c r="BX76" s="290"/>
      <c r="BY76" s="290"/>
      <c r="BZ76" s="290"/>
    </row>
    <row r="77" spans="6:78" ht="7.5" customHeight="1" thickBot="1">
      <c r="F77" s="387"/>
      <c r="G77" s="387"/>
      <c r="H77" s="387"/>
      <c r="I77" s="387"/>
      <c r="J77" s="387"/>
      <c r="K77" s="387"/>
      <c r="L77" s="387"/>
      <c r="M77" s="387"/>
      <c r="N77" s="387"/>
      <c r="O77" s="387"/>
      <c r="P77" s="258"/>
      <c r="Q77" s="258"/>
      <c r="R77" s="258"/>
      <c r="S77" s="258"/>
      <c r="T77" s="258"/>
      <c r="U77" s="258"/>
      <c r="V77" s="258"/>
      <c r="W77" s="258"/>
      <c r="X77" s="7"/>
      <c r="Y77" s="7"/>
      <c r="Z77" s="7"/>
      <c r="AA77" s="23"/>
      <c r="AB77" s="293"/>
      <c r="AC77" s="290"/>
      <c r="AD77" s="290"/>
      <c r="AE77" s="290"/>
      <c r="AF77" s="290"/>
      <c r="AG77" s="290"/>
      <c r="AH77" s="290"/>
      <c r="AI77" s="497"/>
      <c r="AJ77" s="7"/>
      <c r="AK77" s="7"/>
      <c r="AL77" s="7"/>
      <c r="AM77" s="7"/>
      <c r="AN77" s="402"/>
      <c r="AO77" s="402"/>
      <c r="AP77" s="402"/>
      <c r="AQ77" s="402"/>
      <c r="AR77" s="402"/>
      <c r="AS77" s="402"/>
      <c r="AT77" s="402"/>
      <c r="AU77" s="402"/>
      <c r="AV77" s="402"/>
      <c r="AW77" s="403"/>
      <c r="AX77" s="403"/>
      <c r="AY77" s="403"/>
      <c r="AZ77" s="403"/>
      <c r="BA77" s="403"/>
      <c r="BB77" s="403"/>
      <c r="BC77" s="403"/>
      <c r="BD77" s="403"/>
      <c r="BE77" s="403"/>
      <c r="BF77" s="403"/>
      <c r="BK77" s="380"/>
      <c r="BL77" s="380"/>
      <c r="BM77" s="380"/>
      <c r="BN77" s="380"/>
      <c r="BO77" s="380"/>
      <c r="BP77" s="380"/>
      <c r="BQ77" s="380"/>
      <c r="BR77" s="380"/>
      <c r="BS77" s="7"/>
      <c r="BT77" s="7"/>
      <c r="BU77" s="7"/>
      <c r="BV77" s="7"/>
      <c r="BW77" s="397"/>
      <c r="BX77" s="290"/>
      <c r="BY77" s="290"/>
      <c r="BZ77" s="290"/>
    </row>
    <row r="78" spans="6:70" ht="7.5" customHeight="1">
      <c r="F78" s="387"/>
      <c r="G78" s="387"/>
      <c r="H78" s="387"/>
      <c r="I78" s="387"/>
      <c r="J78" s="387"/>
      <c r="K78" s="387"/>
      <c r="L78" s="387"/>
      <c r="M78" s="387"/>
      <c r="N78" s="387"/>
      <c r="O78" s="387"/>
      <c r="P78" s="258"/>
      <c r="Q78" s="258"/>
      <c r="R78" s="258"/>
      <c r="S78" s="258"/>
      <c r="T78" s="258"/>
      <c r="U78" s="258"/>
      <c r="V78" s="258"/>
      <c r="W78" s="258"/>
      <c r="X78" s="290"/>
      <c r="Y78" s="290"/>
      <c r="Z78" s="290"/>
      <c r="AA78" s="290"/>
      <c r="AB78" s="290"/>
      <c r="AC78" s="1"/>
      <c r="AD78" s="1"/>
      <c r="AE78" s="1"/>
      <c r="AF78" s="1"/>
      <c r="AG78" s="1"/>
      <c r="AH78" s="1"/>
      <c r="AI78" s="12"/>
      <c r="AJ78" s="401"/>
      <c r="AK78" s="290"/>
      <c r="AL78" s="290"/>
      <c r="AM78" s="290"/>
      <c r="AN78" s="402"/>
      <c r="AO78" s="402"/>
      <c r="AP78" s="402"/>
      <c r="AQ78" s="402"/>
      <c r="AR78" s="402"/>
      <c r="AS78" s="402"/>
      <c r="AT78" s="402"/>
      <c r="AU78" s="402"/>
      <c r="AV78" s="402"/>
      <c r="AW78" s="403"/>
      <c r="AX78" s="403"/>
      <c r="AY78" s="403"/>
      <c r="AZ78" s="403"/>
      <c r="BA78" s="403"/>
      <c r="BB78" s="403"/>
      <c r="BC78" s="403"/>
      <c r="BD78" s="403"/>
      <c r="BE78" s="403"/>
      <c r="BF78" s="403"/>
      <c r="BK78" s="380"/>
      <c r="BL78" s="380"/>
      <c r="BM78" s="380"/>
      <c r="BN78" s="380"/>
      <c r="BO78" s="380"/>
      <c r="BP78" s="380"/>
      <c r="BQ78" s="380"/>
      <c r="BR78" s="380"/>
    </row>
    <row r="79" spans="6:70" ht="7.5" customHeight="1">
      <c r="F79" s="387"/>
      <c r="G79" s="387"/>
      <c r="H79" s="387"/>
      <c r="I79" s="387"/>
      <c r="J79" s="387"/>
      <c r="K79" s="387"/>
      <c r="L79" s="387"/>
      <c r="M79" s="387"/>
      <c r="N79" s="387"/>
      <c r="O79" s="387"/>
      <c r="P79" s="258"/>
      <c r="Q79" s="258"/>
      <c r="R79" s="258"/>
      <c r="S79" s="258"/>
      <c r="T79" s="258"/>
      <c r="U79" s="258"/>
      <c r="V79" s="258"/>
      <c r="W79" s="258"/>
      <c r="X79" s="290"/>
      <c r="Y79" s="290"/>
      <c r="Z79" s="290"/>
      <c r="AA79" s="290"/>
      <c r="AB79" s="290"/>
      <c r="AC79" s="12"/>
      <c r="AD79" s="12"/>
      <c r="AE79" s="12"/>
      <c r="AF79" s="12"/>
      <c r="AG79" s="12"/>
      <c r="AH79" s="12"/>
      <c r="AI79" s="12"/>
      <c r="AJ79" s="290"/>
      <c r="AK79" s="290"/>
      <c r="AL79" s="290"/>
      <c r="AM79" s="290"/>
      <c r="AN79" s="402"/>
      <c r="AO79" s="402"/>
      <c r="AP79" s="402"/>
      <c r="AQ79" s="402"/>
      <c r="AR79" s="402"/>
      <c r="AS79" s="402"/>
      <c r="AT79" s="402"/>
      <c r="AU79" s="402"/>
      <c r="AV79" s="402"/>
      <c r="AW79" s="403"/>
      <c r="AX79" s="403"/>
      <c r="AY79" s="403"/>
      <c r="AZ79" s="403"/>
      <c r="BA79" s="403"/>
      <c r="BB79" s="403"/>
      <c r="BC79" s="403"/>
      <c r="BD79" s="403"/>
      <c r="BE79" s="403"/>
      <c r="BF79" s="403"/>
      <c r="BK79" s="380"/>
      <c r="BL79" s="380"/>
      <c r="BM79" s="380"/>
      <c r="BN79" s="380"/>
      <c r="BO79" s="380"/>
      <c r="BP79" s="380"/>
      <c r="BQ79" s="380"/>
      <c r="BR79" s="380"/>
    </row>
    <row r="82" spans="2:59" s="12" customFormat="1" ht="7.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1"/>
      <c r="AC82" s="1"/>
      <c r="AD82" s="1"/>
      <c r="AE82" s="1"/>
      <c r="AF82" s="1"/>
      <c r="AG82" s="1"/>
      <c r="AH82" s="1"/>
      <c r="AI82" s="1"/>
      <c r="AL82" s="2"/>
      <c r="AM82" s="2"/>
      <c r="AN82" s="2"/>
      <c r="AO82" s="2"/>
      <c r="AP82" s="2"/>
      <c r="AQ82" s="2"/>
      <c r="AR82" s="2"/>
      <c r="AS82" s="2"/>
      <c r="AT82" s="2"/>
      <c r="AU82" s="2"/>
      <c r="AV82" s="2"/>
      <c r="AW82" s="2"/>
      <c r="AX82" s="2"/>
      <c r="AY82" s="2"/>
      <c r="AZ82" s="2"/>
      <c r="BA82" s="2"/>
      <c r="BB82" s="2"/>
      <c r="BC82" s="2"/>
      <c r="BD82" s="2"/>
      <c r="BE82" s="2"/>
      <c r="BF82" s="2"/>
      <c r="BG82" s="1"/>
    </row>
    <row r="83" spans="2:43" s="12" customFormat="1" ht="7.5" customHeight="1">
      <c r="B83" s="2"/>
      <c r="C83" s="2"/>
      <c r="D83" s="2"/>
      <c r="E83" s="2"/>
      <c r="F83" s="2"/>
      <c r="G83" s="2"/>
      <c r="H83" s="2"/>
      <c r="I83" s="2"/>
      <c r="J83" s="2"/>
      <c r="K83" s="2"/>
      <c r="L83" s="1"/>
      <c r="M83" s="1"/>
      <c r="N83" s="1"/>
      <c r="O83" s="1"/>
      <c r="P83" s="1"/>
      <c r="Q83" s="1"/>
      <c r="R83" s="1"/>
      <c r="S83" s="1"/>
      <c r="V83" s="2"/>
      <c r="W83" s="2"/>
      <c r="X83" s="2"/>
      <c r="Y83" s="2"/>
      <c r="Z83" s="2"/>
      <c r="AA83" s="2"/>
      <c r="AB83" s="2"/>
      <c r="AC83" s="2"/>
      <c r="AD83" s="2"/>
      <c r="AE83" s="2"/>
      <c r="AF83" s="2"/>
      <c r="AG83" s="2"/>
      <c r="AH83" s="2"/>
      <c r="AI83" s="2"/>
      <c r="AJ83" s="2"/>
      <c r="AK83" s="2"/>
      <c r="AL83" s="2"/>
      <c r="AM83" s="2"/>
      <c r="AN83" s="2"/>
      <c r="AO83" s="2"/>
      <c r="AP83" s="2"/>
      <c r="AQ83" s="2"/>
    </row>
    <row r="84" spans="2:43" s="12" customFormat="1" ht="7.5" customHeight="1">
      <c r="B84" s="2"/>
      <c r="C84" s="2"/>
      <c r="D84" s="2"/>
      <c r="E84" s="2"/>
      <c r="F84" s="2"/>
      <c r="G84" s="2"/>
      <c r="H84" s="2"/>
      <c r="I84" s="2"/>
      <c r="J84" s="2"/>
      <c r="K84" s="2"/>
      <c r="L84" s="1"/>
      <c r="M84" s="1"/>
      <c r="N84" s="1"/>
      <c r="O84" s="1"/>
      <c r="P84" s="1"/>
      <c r="Q84" s="1"/>
      <c r="R84" s="1"/>
      <c r="S84" s="1"/>
      <c r="V84" s="6"/>
      <c r="W84" s="6"/>
      <c r="X84" s="6"/>
      <c r="Y84" s="6"/>
      <c r="Z84" s="6"/>
      <c r="AA84" s="6"/>
      <c r="AB84" s="6"/>
      <c r="AC84" s="6"/>
      <c r="AD84" s="6"/>
      <c r="AE84" s="6"/>
      <c r="AF84" s="6"/>
      <c r="AG84" s="6"/>
      <c r="AH84" s="6"/>
      <c r="AI84" s="6"/>
      <c r="AJ84" s="6"/>
      <c r="AK84" s="6"/>
      <c r="AL84" s="6"/>
      <c r="AM84" s="6"/>
      <c r="AN84" s="6"/>
      <c r="AO84" s="6"/>
      <c r="AP84" s="6"/>
      <c r="AQ84" s="2"/>
    </row>
    <row r="85" spans="12:43" ht="7.5" customHeight="1">
      <c r="L85" s="1"/>
      <c r="M85" s="1"/>
      <c r="N85" s="1"/>
      <c r="O85" s="1"/>
      <c r="P85" s="1"/>
      <c r="Q85" s="1"/>
      <c r="R85" s="1"/>
      <c r="S85" s="1"/>
      <c r="V85" s="6"/>
      <c r="W85" s="6"/>
      <c r="X85" s="6"/>
      <c r="Y85" s="6"/>
      <c r="Z85" s="6"/>
      <c r="AA85" s="6"/>
      <c r="AB85" s="6"/>
      <c r="AC85" s="6"/>
      <c r="AD85" s="6"/>
      <c r="AE85" s="6"/>
      <c r="AF85" s="6"/>
      <c r="AG85" s="6"/>
      <c r="AH85" s="6"/>
      <c r="AI85" s="6"/>
      <c r="AJ85" s="6"/>
      <c r="AK85" s="6"/>
      <c r="AL85" s="6"/>
      <c r="AM85" s="6"/>
      <c r="AN85" s="6"/>
      <c r="AO85" s="6"/>
      <c r="AP85" s="6"/>
      <c r="AQ85" s="1"/>
    </row>
    <row r="86" spans="12:43" ht="7.5" customHeight="1">
      <c r="L86" s="1"/>
      <c r="M86" s="1"/>
      <c r="N86" s="1"/>
      <c r="O86" s="1"/>
      <c r="P86" s="1"/>
      <c r="Q86" s="1"/>
      <c r="R86" s="1"/>
      <c r="S86" s="1"/>
      <c r="AQ86" s="1"/>
    </row>
  </sheetData>
  <sheetProtection/>
  <mergeCells count="469">
    <mergeCell ref="BY29:CC30"/>
    <mergeCell ref="BZ31:CC31"/>
    <mergeCell ref="AF75:AI77"/>
    <mergeCell ref="BW75:BZ77"/>
    <mergeCell ref="AP29:AR31"/>
    <mergeCell ref="AK29:AM31"/>
    <mergeCell ref="AN29:AO31"/>
    <mergeCell ref="AS29:AU31"/>
    <mergeCell ref="BU31:BX32"/>
    <mergeCell ref="BA29:BC31"/>
    <mergeCell ref="BY25:CC26"/>
    <mergeCell ref="BZ11:CC11"/>
    <mergeCell ref="BZ19:CC19"/>
    <mergeCell ref="BZ27:CC27"/>
    <mergeCell ref="BY13:CC14"/>
    <mergeCell ref="BZ15:CC15"/>
    <mergeCell ref="BY21:CC22"/>
    <mergeCell ref="BZ23:CC23"/>
    <mergeCell ref="B1:BX2"/>
    <mergeCell ref="BY9:CC10"/>
    <mergeCell ref="BY17:CC18"/>
    <mergeCell ref="AB75:AE77"/>
    <mergeCell ref="B3:BX4"/>
    <mergeCell ref="AN13:AO15"/>
    <mergeCell ref="AC13:AJ16"/>
    <mergeCell ref="AN9:AO11"/>
    <mergeCell ref="AH9:AJ11"/>
    <mergeCell ref="AK9:AM11"/>
    <mergeCell ref="AF9:AG11"/>
    <mergeCell ref="AK13:AM15"/>
    <mergeCell ref="BI5:BP6"/>
    <mergeCell ref="B5:T8"/>
    <mergeCell ref="U5:AB6"/>
    <mergeCell ref="AC5:AJ6"/>
    <mergeCell ref="AK5:AR6"/>
    <mergeCell ref="AS5:AZ6"/>
    <mergeCell ref="BA5:BH6"/>
    <mergeCell ref="B9:E10"/>
    <mergeCell ref="BQ5:BQ6"/>
    <mergeCell ref="BS5:BX6"/>
    <mergeCell ref="U7:AB8"/>
    <mergeCell ref="AC7:AJ8"/>
    <mergeCell ref="AK7:AR8"/>
    <mergeCell ref="AS7:AZ8"/>
    <mergeCell ref="BA7:BH8"/>
    <mergeCell ref="BI7:BP8"/>
    <mergeCell ref="BQ7:BR8"/>
    <mergeCell ref="BS7:BX8"/>
    <mergeCell ref="F9:J10"/>
    <mergeCell ref="K9:K10"/>
    <mergeCell ref="L9:N10"/>
    <mergeCell ref="O9:S10"/>
    <mergeCell ref="T9:T10"/>
    <mergeCell ref="U9:AB12"/>
    <mergeCell ref="AC9:AE11"/>
    <mergeCell ref="T11:T12"/>
    <mergeCell ref="BA9:BC11"/>
    <mergeCell ref="BD9:BE11"/>
    <mergeCell ref="BI9:BK11"/>
    <mergeCell ref="BQ11:BQ12"/>
    <mergeCell ref="AP9:AR11"/>
    <mergeCell ref="AS9:AU11"/>
    <mergeCell ref="AV9:AW11"/>
    <mergeCell ref="AX9:AZ11"/>
    <mergeCell ref="B11:E12"/>
    <mergeCell ref="F11:J11"/>
    <mergeCell ref="L11:N12"/>
    <mergeCell ref="O11:S11"/>
    <mergeCell ref="BU11:BX12"/>
    <mergeCell ref="BF9:BH11"/>
    <mergeCell ref="BL9:BM11"/>
    <mergeCell ref="BN9:BP11"/>
    <mergeCell ref="BQ9:BQ10"/>
    <mergeCell ref="BU9:BX10"/>
    <mergeCell ref="BR9:BT10"/>
    <mergeCell ref="BR11:BT12"/>
    <mergeCell ref="B15:E16"/>
    <mergeCell ref="F15:J15"/>
    <mergeCell ref="L15:N16"/>
    <mergeCell ref="O15:S15"/>
    <mergeCell ref="B13:E14"/>
    <mergeCell ref="F13:J14"/>
    <mergeCell ref="K13:K14"/>
    <mergeCell ref="L13:N14"/>
    <mergeCell ref="BA13:BC15"/>
    <mergeCell ref="BD13:BE15"/>
    <mergeCell ref="BI13:BK15"/>
    <mergeCell ref="BQ15:BQ16"/>
    <mergeCell ref="AP13:AR15"/>
    <mergeCell ref="AS13:AU15"/>
    <mergeCell ref="AV13:AW15"/>
    <mergeCell ref="AX13:AZ15"/>
    <mergeCell ref="Z13:AB15"/>
    <mergeCell ref="O13:S14"/>
    <mergeCell ref="T13:T14"/>
    <mergeCell ref="U13:W15"/>
    <mergeCell ref="X13:Y15"/>
    <mergeCell ref="T15:T16"/>
    <mergeCell ref="BU15:BX16"/>
    <mergeCell ref="BF13:BH15"/>
    <mergeCell ref="BL13:BM15"/>
    <mergeCell ref="BN13:BP15"/>
    <mergeCell ref="BQ13:BQ14"/>
    <mergeCell ref="BU13:BX14"/>
    <mergeCell ref="BR13:BT14"/>
    <mergeCell ref="BR15:BT16"/>
    <mergeCell ref="AH17:AJ19"/>
    <mergeCell ref="B17:E18"/>
    <mergeCell ref="F17:J18"/>
    <mergeCell ref="K17:K18"/>
    <mergeCell ref="L17:N18"/>
    <mergeCell ref="O17:S18"/>
    <mergeCell ref="T17:T18"/>
    <mergeCell ref="U17:W19"/>
    <mergeCell ref="X17:Y19"/>
    <mergeCell ref="AC17:AE19"/>
    <mergeCell ref="BA17:BC19"/>
    <mergeCell ref="BD17:BE19"/>
    <mergeCell ref="BI17:BK19"/>
    <mergeCell ref="BQ19:BQ20"/>
    <mergeCell ref="AK17:AR20"/>
    <mergeCell ref="AS17:AU19"/>
    <mergeCell ref="AV17:AW19"/>
    <mergeCell ref="AX17:AZ19"/>
    <mergeCell ref="AF17:AG19"/>
    <mergeCell ref="B19:E20"/>
    <mergeCell ref="F19:J19"/>
    <mergeCell ref="L19:N20"/>
    <mergeCell ref="O19:S19"/>
    <mergeCell ref="T19:T20"/>
    <mergeCell ref="Z17:AB19"/>
    <mergeCell ref="BU19:BX20"/>
    <mergeCell ref="BF17:BH19"/>
    <mergeCell ref="BL17:BM19"/>
    <mergeCell ref="BN17:BP19"/>
    <mergeCell ref="BQ17:BQ18"/>
    <mergeCell ref="BU17:BX18"/>
    <mergeCell ref="BR17:BT18"/>
    <mergeCell ref="BR19:BT20"/>
    <mergeCell ref="O21:S22"/>
    <mergeCell ref="T21:T22"/>
    <mergeCell ref="U21:W23"/>
    <mergeCell ref="X21:Y23"/>
    <mergeCell ref="B21:E22"/>
    <mergeCell ref="F21:J22"/>
    <mergeCell ref="K21:K22"/>
    <mergeCell ref="L21:N22"/>
    <mergeCell ref="BQ21:BQ22"/>
    <mergeCell ref="BR21:BT22"/>
    <mergeCell ref="AK21:AM23"/>
    <mergeCell ref="AN21:AO23"/>
    <mergeCell ref="AP21:AR23"/>
    <mergeCell ref="AS21:AZ24"/>
    <mergeCell ref="BA21:BC23"/>
    <mergeCell ref="BD21:BE23"/>
    <mergeCell ref="BL21:BM23"/>
    <mergeCell ref="BN21:BP23"/>
    <mergeCell ref="Z21:AB23"/>
    <mergeCell ref="AC21:AE23"/>
    <mergeCell ref="AF21:AG23"/>
    <mergeCell ref="AH21:AJ23"/>
    <mergeCell ref="BU21:BX22"/>
    <mergeCell ref="B23:E24"/>
    <mergeCell ref="F23:J23"/>
    <mergeCell ref="L23:N24"/>
    <mergeCell ref="O23:S23"/>
    <mergeCell ref="BQ23:BQ24"/>
    <mergeCell ref="BR23:BT24"/>
    <mergeCell ref="BU23:BX24"/>
    <mergeCell ref="BF21:BH23"/>
    <mergeCell ref="BI21:BK23"/>
    <mergeCell ref="AP25:AR27"/>
    <mergeCell ref="B25:E26"/>
    <mergeCell ref="F25:J26"/>
    <mergeCell ref="K25:K26"/>
    <mergeCell ref="L25:N26"/>
    <mergeCell ref="O25:S26"/>
    <mergeCell ref="T25:T26"/>
    <mergeCell ref="AF25:AG27"/>
    <mergeCell ref="AH25:AJ27"/>
    <mergeCell ref="AK25:AM27"/>
    <mergeCell ref="AN25:AO27"/>
    <mergeCell ref="U25:W27"/>
    <mergeCell ref="X25:Y27"/>
    <mergeCell ref="Z25:AB27"/>
    <mergeCell ref="AC25:AE27"/>
    <mergeCell ref="BQ25:BQ26"/>
    <mergeCell ref="BR25:BT26"/>
    <mergeCell ref="AV25:AW27"/>
    <mergeCell ref="AX25:AZ27"/>
    <mergeCell ref="BA25:BH28"/>
    <mergeCell ref="BI25:BK27"/>
    <mergeCell ref="BL25:BM27"/>
    <mergeCell ref="BN25:BP27"/>
    <mergeCell ref="BU25:BX26"/>
    <mergeCell ref="B27:E28"/>
    <mergeCell ref="F27:J27"/>
    <mergeCell ref="L27:N28"/>
    <mergeCell ref="O27:S27"/>
    <mergeCell ref="T27:T28"/>
    <mergeCell ref="BQ27:BQ28"/>
    <mergeCell ref="BR27:BT28"/>
    <mergeCell ref="AS25:AU27"/>
    <mergeCell ref="BU27:BX28"/>
    <mergeCell ref="B29:E30"/>
    <mergeCell ref="F29:J30"/>
    <mergeCell ref="K29:K30"/>
    <mergeCell ref="L29:N30"/>
    <mergeCell ref="O29:S30"/>
    <mergeCell ref="T29:T30"/>
    <mergeCell ref="AF29:AG31"/>
    <mergeCell ref="AH29:AJ31"/>
    <mergeCell ref="U29:W31"/>
    <mergeCell ref="X29:Y31"/>
    <mergeCell ref="Z29:AB31"/>
    <mergeCell ref="AC29:AE31"/>
    <mergeCell ref="T31:T32"/>
    <mergeCell ref="BD29:BE31"/>
    <mergeCell ref="BF29:BH31"/>
    <mergeCell ref="BI29:BP32"/>
    <mergeCell ref="BQ29:BQ30"/>
    <mergeCell ref="BR29:BT30"/>
    <mergeCell ref="AV29:AW31"/>
    <mergeCell ref="AX29:AZ31"/>
    <mergeCell ref="BQ37:BQ38"/>
    <mergeCell ref="BS37:BX38"/>
    <mergeCell ref="BU29:BX30"/>
    <mergeCell ref="BQ31:BQ32"/>
    <mergeCell ref="BR31:BT32"/>
    <mergeCell ref="AS37:AZ38"/>
    <mergeCell ref="BA37:BH38"/>
    <mergeCell ref="B31:E32"/>
    <mergeCell ref="F31:J31"/>
    <mergeCell ref="L31:N32"/>
    <mergeCell ref="O31:S31"/>
    <mergeCell ref="BI37:BP38"/>
    <mergeCell ref="U39:AB40"/>
    <mergeCell ref="AS39:AZ40"/>
    <mergeCell ref="B37:T40"/>
    <mergeCell ref="U37:AB38"/>
    <mergeCell ref="AC37:AJ38"/>
    <mergeCell ref="AK37:AR38"/>
    <mergeCell ref="AC39:AJ40"/>
    <mergeCell ref="AK39:AR40"/>
    <mergeCell ref="BQ39:BR40"/>
    <mergeCell ref="BA39:BH40"/>
    <mergeCell ref="BI39:BP40"/>
    <mergeCell ref="BS39:BX40"/>
    <mergeCell ref="B41:E42"/>
    <mergeCell ref="F41:J42"/>
    <mergeCell ref="K41:K42"/>
    <mergeCell ref="L41:N42"/>
    <mergeCell ref="O41:S42"/>
    <mergeCell ref="T41:T42"/>
    <mergeCell ref="U41:AB44"/>
    <mergeCell ref="AC41:AE43"/>
    <mergeCell ref="BF41:BH43"/>
    <mergeCell ref="BI41:BK43"/>
    <mergeCell ref="AF41:AG43"/>
    <mergeCell ref="AH41:AJ43"/>
    <mergeCell ref="AK41:AM43"/>
    <mergeCell ref="AN41:AO43"/>
    <mergeCell ref="AP41:AR43"/>
    <mergeCell ref="AS41:AU43"/>
    <mergeCell ref="BU41:BX42"/>
    <mergeCell ref="B43:E44"/>
    <mergeCell ref="F43:J43"/>
    <mergeCell ref="L43:N44"/>
    <mergeCell ref="O43:S43"/>
    <mergeCell ref="T43:T44"/>
    <mergeCell ref="AV41:AW43"/>
    <mergeCell ref="AX41:AZ43"/>
    <mergeCell ref="BA41:BC43"/>
    <mergeCell ref="BD41:BE43"/>
    <mergeCell ref="BL41:BM43"/>
    <mergeCell ref="BN41:BP43"/>
    <mergeCell ref="BQ41:BQ42"/>
    <mergeCell ref="BR41:BT42"/>
    <mergeCell ref="BQ43:BQ44"/>
    <mergeCell ref="BR43:BT44"/>
    <mergeCell ref="BU43:BX44"/>
    <mergeCell ref="B45:E46"/>
    <mergeCell ref="F45:J46"/>
    <mergeCell ref="K45:K46"/>
    <mergeCell ref="L45:N46"/>
    <mergeCell ref="O45:S46"/>
    <mergeCell ref="T45:T46"/>
    <mergeCell ref="U45:W47"/>
    <mergeCell ref="BD45:BE47"/>
    <mergeCell ref="BF45:BH47"/>
    <mergeCell ref="X45:Y47"/>
    <mergeCell ref="Z45:AB47"/>
    <mergeCell ref="AC45:AJ48"/>
    <mergeCell ref="AK45:AM47"/>
    <mergeCell ref="AN45:AO47"/>
    <mergeCell ref="AP45:AR47"/>
    <mergeCell ref="AS45:AU47"/>
    <mergeCell ref="AV45:AW47"/>
    <mergeCell ref="AX45:AZ47"/>
    <mergeCell ref="BA45:BC47"/>
    <mergeCell ref="BR45:BT46"/>
    <mergeCell ref="BU45:BX46"/>
    <mergeCell ref="BR47:BT48"/>
    <mergeCell ref="BU47:BX48"/>
    <mergeCell ref="BQ47:BQ48"/>
    <mergeCell ref="BI45:BK47"/>
    <mergeCell ref="BL45:BM47"/>
    <mergeCell ref="BN45:BP47"/>
    <mergeCell ref="BQ45:BQ46"/>
    <mergeCell ref="O49:S50"/>
    <mergeCell ref="T49:T50"/>
    <mergeCell ref="B47:E48"/>
    <mergeCell ref="F47:J47"/>
    <mergeCell ref="L47:N48"/>
    <mergeCell ref="O47:S47"/>
    <mergeCell ref="T47:T48"/>
    <mergeCell ref="B49:E50"/>
    <mergeCell ref="F49:J50"/>
    <mergeCell ref="K49:K50"/>
    <mergeCell ref="L49:N50"/>
    <mergeCell ref="BA49:BC51"/>
    <mergeCell ref="BD49:BE51"/>
    <mergeCell ref="U49:W51"/>
    <mergeCell ref="X49:Y51"/>
    <mergeCell ref="Z49:AB51"/>
    <mergeCell ref="AC49:AE51"/>
    <mergeCell ref="AF49:AG51"/>
    <mergeCell ref="AH49:AJ51"/>
    <mergeCell ref="AK49:AR52"/>
    <mergeCell ref="AS49:AU51"/>
    <mergeCell ref="AV49:AW51"/>
    <mergeCell ref="AX49:AZ51"/>
    <mergeCell ref="BU51:BX52"/>
    <mergeCell ref="BF49:BH51"/>
    <mergeCell ref="BI49:BK51"/>
    <mergeCell ref="BL49:BM51"/>
    <mergeCell ref="BN49:BP51"/>
    <mergeCell ref="BQ49:BQ50"/>
    <mergeCell ref="BR49:BT50"/>
    <mergeCell ref="O53:S54"/>
    <mergeCell ref="T53:T54"/>
    <mergeCell ref="BU49:BX50"/>
    <mergeCell ref="B51:E52"/>
    <mergeCell ref="F51:J51"/>
    <mergeCell ref="L51:N52"/>
    <mergeCell ref="O51:S51"/>
    <mergeCell ref="T51:T52"/>
    <mergeCell ref="BQ51:BQ52"/>
    <mergeCell ref="BR51:BT52"/>
    <mergeCell ref="B53:E54"/>
    <mergeCell ref="F53:J54"/>
    <mergeCell ref="K53:K54"/>
    <mergeCell ref="L53:N54"/>
    <mergeCell ref="AF53:AG55"/>
    <mergeCell ref="AH53:AJ55"/>
    <mergeCell ref="AK53:AM55"/>
    <mergeCell ref="AN53:AO55"/>
    <mergeCell ref="U53:W55"/>
    <mergeCell ref="X53:Y55"/>
    <mergeCell ref="Z53:AB55"/>
    <mergeCell ref="AC53:AE55"/>
    <mergeCell ref="BU53:BX54"/>
    <mergeCell ref="B55:E56"/>
    <mergeCell ref="F55:J55"/>
    <mergeCell ref="L55:N56"/>
    <mergeCell ref="O55:S55"/>
    <mergeCell ref="BQ55:BQ56"/>
    <mergeCell ref="BR55:BT56"/>
    <mergeCell ref="BU55:BX56"/>
    <mergeCell ref="AP53:AR55"/>
    <mergeCell ref="AS53:AZ56"/>
    <mergeCell ref="X57:Y59"/>
    <mergeCell ref="AC57:AE59"/>
    <mergeCell ref="BQ53:BQ54"/>
    <mergeCell ref="BR53:BT54"/>
    <mergeCell ref="BL53:BM55"/>
    <mergeCell ref="BN53:BP55"/>
    <mergeCell ref="BF53:BH55"/>
    <mergeCell ref="BI53:BK55"/>
    <mergeCell ref="BA53:BC55"/>
    <mergeCell ref="BD53:BE55"/>
    <mergeCell ref="BI57:BK59"/>
    <mergeCell ref="BQ59:BQ60"/>
    <mergeCell ref="AH57:AJ59"/>
    <mergeCell ref="B57:E58"/>
    <mergeCell ref="F57:J58"/>
    <mergeCell ref="K57:K58"/>
    <mergeCell ref="L57:N58"/>
    <mergeCell ref="O57:S58"/>
    <mergeCell ref="T57:T58"/>
    <mergeCell ref="U57:W59"/>
    <mergeCell ref="AP57:AR59"/>
    <mergeCell ref="AS57:AU59"/>
    <mergeCell ref="AV57:AW59"/>
    <mergeCell ref="AX57:AZ59"/>
    <mergeCell ref="BR59:BT60"/>
    <mergeCell ref="AF57:AG59"/>
    <mergeCell ref="B59:E60"/>
    <mergeCell ref="F59:J59"/>
    <mergeCell ref="L59:N60"/>
    <mergeCell ref="O59:S59"/>
    <mergeCell ref="T59:T60"/>
    <mergeCell ref="Z57:AB59"/>
    <mergeCell ref="AK57:AM59"/>
    <mergeCell ref="AN57:AO59"/>
    <mergeCell ref="T61:T62"/>
    <mergeCell ref="U61:W63"/>
    <mergeCell ref="X61:Y63"/>
    <mergeCell ref="BU59:BX60"/>
    <mergeCell ref="BA57:BH60"/>
    <mergeCell ref="BL57:BM59"/>
    <mergeCell ref="BN57:BP59"/>
    <mergeCell ref="BQ57:BQ58"/>
    <mergeCell ref="BU57:BX58"/>
    <mergeCell ref="BR57:BT58"/>
    <mergeCell ref="F61:J62"/>
    <mergeCell ref="K61:K62"/>
    <mergeCell ref="L61:N62"/>
    <mergeCell ref="O61:S62"/>
    <mergeCell ref="Z74:AA75"/>
    <mergeCell ref="A64:BX64"/>
    <mergeCell ref="Z61:AB63"/>
    <mergeCell ref="AC61:AE63"/>
    <mergeCell ref="BU61:BX62"/>
    <mergeCell ref="AK61:AM63"/>
    <mergeCell ref="AN61:AO63"/>
    <mergeCell ref="AP61:AR63"/>
    <mergeCell ref="AS61:AU63"/>
    <mergeCell ref="B61:E62"/>
    <mergeCell ref="B35:BH36"/>
    <mergeCell ref="BI61:BP63"/>
    <mergeCell ref="BA61:BC63"/>
    <mergeCell ref="BF61:BH63"/>
    <mergeCell ref="B63:E63"/>
    <mergeCell ref="L63:N63"/>
    <mergeCell ref="F63:J63"/>
    <mergeCell ref="O63:S63"/>
    <mergeCell ref="AV61:AW63"/>
    <mergeCell ref="AX61:AZ63"/>
    <mergeCell ref="F76:O79"/>
    <mergeCell ref="X78:AB79"/>
    <mergeCell ref="AJ78:AM79"/>
    <mergeCell ref="BR63:BT63"/>
    <mergeCell ref="AN76:AV79"/>
    <mergeCell ref="BK76:BR79"/>
    <mergeCell ref="AW76:BF79"/>
    <mergeCell ref="P70:W73"/>
    <mergeCell ref="P76:W79"/>
    <mergeCell ref="AJ74:AK75"/>
    <mergeCell ref="BU63:BX63"/>
    <mergeCell ref="F70:O73"/>
    <mergeCell ref="X72:AA73"/>
    <mergeCell ref="AJ72:AM73"/>
    <mergeCell ref="BD61:BE63"/>
    <mergeCell ref="AF61:AG63"/>
    <mergeCell ref="AH61:AJ63"/>
    <mergeCell ref="W65:AW66"/>
    <mergeCell ref="BQ61:BQ62"/>
    <mergeCell ref="BR61:BT62"/>
    <mergeCell ref="BU74:BV75"/>
    <mergeCell ref="CA71:CD71"/>
    <mergeCell ref="B66:S69"/>
    <mergeCell ref="AC67:AH70"/>
    <mergeCell ref="AC72:AI73"/>
    <mergeCell ref="AN70:AV73"/>
    <mergeCell ref="BK66:BS69"/>
    <mergeCell ref="AW70:BF73"/>
    <mergeCell ref="BK70:BR73"/>
    <mergeCell ref="BS72:BV73"/>
  </mergeCells>
  <conditionalFormatting sqref="B27 B31 B59 B63">
    <cfRule type="expression" priority="1" dxfId="0" stopIfTrue="1">
      <formula>$BD$11=2</formula>
    </cfRule>
    <cfRule type="expression" priority="2" dxfId="1" stopIfTrue="1">
      <formula>$BD$11=1</formula>
    </cfRule>
  </conditionalFormatting>
  <conditionalFormatting sqref="B25 B29 B57 B61">
    <cfRule type="expression" priority="3" dxfId="0" stopIfTrue="1">
      <formula>$BA$11=2</formula>
    </cfRule>
    <cfRule type="expression" priority="4" dxfId="1" stopIfTrue="1">
      <formula>$BA$11=1</formula>
    </cfRule>
  </conditionalFormatting>
  <conditionalFormatting sqref="B11 B19 B15 L11 O11 L15 F63 L19 O15 L23 O23 L27 O27 L31 F19 B51 B47 L43 O43 L47 O47 L51 O51 L55 O55 L59 O19 O63 B23 F11 F15 O59 F23 F27 F31 B43 B55 F43 F47 F51 F55 F59 L63 O31">
    <cfRule type="expression" priority="5" dxfId="0" stopIfTrue="1">
      <formula>$AW$11=2</formula>
    </cfRule>
    <cfRule type="expression" priority="6" dxfId="1" stopIfTrue="1">
      <formula>$AW$11=1</formula>
    </cfRule>
  </conditionalFormatting>
  <printOptions/>
  <pageMargins left="0" right="0" top="0" bottom="0" header="0.3145833333333333" footer="0.314583333333333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I61"/>
  <sheetViews>
    <sheetView workbookViewId="0" topLeftCell="A1">
      <selection activeCell="C30" sqref="C30"/>
    </sheetView>
  </sheetViews>
  <sheetFormatPr defaultColWidth="8.875" defaultRowHeight="13.5"/>
  <cols>
    <col min="1" max="1" width="14.375" style="186" customWidth="1"/>
    <col min="2" max="2" width="11.625" style="186" customWidth="1"/>
    <col min="3" max="3" width="23.25390625" style="186" customWidth="1"/>
    <col min="4" max="4" width="3.25390625" style="186" customWidth="1"/>
    <col min="5" max="5" width="8.375" style="186" customWidth="1"/>
    <col min="6" max="6" width="21.375" style="186" customWidth="1"/>
    <col min="7" max="7" width="3.875" style="186" customWidth="1"/>
    <col min="8" max="8" width="5.875" style="186" customWidth="1"/>
    <col min="9" max="9" width="22.375" style="186" customWidth="1"/>
    <col min="10" max="10" width="19.50390625" style="186" customWidth="1"/>
    <col min="11" max="16384" width="8.875" style="186" customWidth="1"/>
  </cols>
  <sheetData>
    <row r="1" spans="2:9" ht="13.5" customHeight="1">
      <c r="B1" s="499" t="s">
        <v>1246</v>
      </c>
      <c r="C1" s="499"/>
      <c r="D1" s="499"/>
      <c r="E1" s="499"/>
      <c r="F1" s="499"/>
      <c r="G1" s="499"/>
      <c r="H1" s="499"/>
      <c r="I1" s="499"/>
    </row>
    <row r="2" spans="1:9" ht="13.5" customHeight="1">
      <c r="A2" s="188"/>
      <c r="B2" s="499"/>
      <c r="C2" s="499"/>
      <c r="D2" s="499"/>
      <c r="E2" s="499"/>
      <c r="F2" s="499"/>
      <c r="G2" s="499"/>
      <c r="H2" s="499"/>
      <c r="I2" s="499"/>
    </row>
    <row r="3" spans="1:9" ht="13.5" customHeight="1">
      <c r="A3" s="188"/>
      <c r="B3" s="187"/>
      <c r="C3" s="187"/>
      <c r="D3" s="187"/>
      <c r="E3" s="187"/>
      <c r="F3" s="187"/>
      <c r="G3" s="187"/>
      <c r="H3" s="187"/>
      <c r="I3" s="187"/>
    </row>
    <row r="4" spans="1:9" ht="13.5" customHeight="1">
      <c r="A4" s="188" t="s">
        <v>1355</v>
      </c>
      <c r="B4" s="188" t="s">
        <v>1248</v>
      </c>
      <c r="C4" s="189"/>
      <c r="D4" s="190"/>
      <c r="E4" s="189"/>
      <c r="F4" s="191"/>
      <c r="G4" s="190"/>
      <c r="H4" s="190"/>
      <c r="I4" s="191"/>
    </row>
    <row r="5" spans="1:9" ht="13.5" customHeight="1">
      <c r="A5" s="192">
        <v>42043</v>
      </c>
      <c r="B5" s="188"/>
      <c r="C5" s="191"/>
      <c r="D5" s="190"/>
      <c r="E5" s="189"/>
      <c r="F5" s="191"/>
      <c r="G5" s="190"/>
      <c r="H5" s="190"/>
      <c r="I5" s="191"/>
    </row>
    <row r="6" spans="2:9" ht="13.5" customHeight="1">
      <c r="B6" s="188"/>
      <c r="C6" s="190"/>
      <c r="D6" s="190"/>
      <c r="E6" s="189"/>
      <c r="F6" s="190"/>
      <c r="G6" s="190"/>
      <c r="H6" s="190"/>
      <c r="I6" s="190"/>
    </row>
    <row r="7" spans="1:9" ht="13.5" customHeight="1">
      <c r="A7" s="192">
        <v>42022</v>
      </c>
      <c r="B7" s="193" t="s">
        <v>1256</v>
      </c>
      <c r="C7" s="189" t="s">
        <v>1356</v>
      </c>
      <c r="D7" s="190"/>
      <c r="E7" s="189" t="s">
        <v>1250</v>
      </c>
      <c r="F7" s="189" t="s">
        <v>1359</v>
      </c>
      <c r="G7" s="190"/>
      <c r="H7" s="190"/>
      <c r="I7" s="191" t="s">
        <v>1358</v>
      </c>
    </row>
    <row r="8" spans="1:9" ht="13.5" customHeight="1">
      <c r="A8" s="192"/>
      <c r="B8" s="193"/>
      <c r="C8" s="189" t="s">
        <v>1357</v>
      </c>
      <c r="D8" s="190"/>
      <c r="E8" s="190"/>
      <c r="F8" s="191" t="s">
        <v>1260</v>
      </c>
      <c r="G8" s="190"/>
      <c r="H8" s="190"/>
      <c r="I8" s="191" t="s">
        <v>1261</v>
      </c>
    </row>
    <row r="9" spans="1:9" ht="13.5" customHeight="1">
      <c r="A9" s="188"/>
      <c r="B9" s="187"/>
      <c r="C9" s="187"/>
      <c r="D9" s="187"/>
      <c r="E9" s="187"/>
      <c r="F9" s="187"/>
      <c r="G9" s="187"/>
      <c r="H9" s="187"/>
      <c r="I9" s="187"/>
    </row>
    <row r="10" spans="1:9" ht="13.5" customHeight="1">
      <c r="A10" s="188" t="s">
        <v>1247</v>
      </c>
      <c r="B10" s="188" t="s">
        <v>1248</v>
      </c>
      <c r="C10" s="189" t="s">
        <v>1249</v>
      </c>
      <c r="D10" s="190"/>
      <c r="E10" s="189" t="s">
        <v>1250</v>
      </c>
      <c r="F10" s="191" t="s">
        <v>1251</v>
      </c>
      <c r="G10" s="190"/>
      <c r="H10" s="190"/>
      <c r="I10" s="191" t="s">
        <v>1252</v>
      </c>
    </row>
    <row r="11" spans="2:9" ht="13.5" customHeight="1">
      <c r="B11" s="188"/>
      <c r="C11" s="191" t="s">
        <v>1253</v>
      </c>
      <c r="D11" s="190"/>
      <c r="E11" s="189"/>
      <c r="F11" s="191" t="s">
        <v>1254</v>
      </c>
      <c r="G11" s="190"/>
      <c r="H11" s="190"/>
      <c r="I11" s="191" t="s">
        <v>1255</v>
      </c>
    </row>
    <row r="12" spans="1:9" ht="13.5" customHeight="1">
      <c r="A12" s="192">
        <v>41307</v>
      </c>
      <c r="B12" s="188"/>
      <c r="C12" s="190"/>
      <c r="D12" s="190"/>
      <c r="E12" s="189"/>
      <c r="F12" s="190"/>
      <c r="G12" s="190"/>
      <c r="H12" s="190"/>
      <c r="I12" s="190"/>
    </row>
    <row r="13" spans="1:9" ht="13.5" customHeight="1">
      <c r="A13" s="192"/>
      <c r="B13" s="193" t="s">
        <v>1256</v>
      </c>
      <c r="C13" s="189" t="s">
        <v>1257</v>
      </c>
      <c r="D13" s="190"/>
      <c r="E13" s="189" t="s">
        <v>1250</v>
      </c>
      <c r="F13" s="189" t="s">
        <v>1258</v>
      </c>
      <c r="G13" s="190"/>
      <c r="H13" s="190"/>
      <c r="I13" s="191" t="s">
        <v>1259</v>
      </c>
    </row>
    <row r="14" spans="1:9" ht="13.5" customHeight="1">
      <c r="A14" s="192"/>
      <c r="B14" s="193"/>
      <c r="C14" s="189" t="s">
        <v>1254</v>
      </c>
      <c r="D14" s="190"/>
      <c r="E14" s="190"/>
      <c r="F14" s="191" t="s">
        <v>1260</v>
      </c>
      <c r="G14" s="190"/>
      <c r="H14" s="190"/>
      <c r="I14" s="191" t="s">
        <v>1261</v>
      </c>
    </row>
    <row r="15" spans="1:9" ht="13.5" customHeight="1">
      <c r="A15" s="188"/>
      <c r="B15" s="187"/>
      <c r="C15" s="187"/>
      <c r="D15" s="187"/>
      <c r="E15" s="187"/>
      <c r="F15" s="187"/>
      <c r="G15" s="187"/>
      <c r="H15" s="187"/>
      <c r="I15" s="187"/>
    </row>
    <row r="16" spans="1:9" ht="13.5" customHeight="1">
      <c r="A16" s="188" t="s">
        <v>1262</v>
      </c>
      <c r="B16" s="188" t="s">
        <v>1248</v>
      </c>
      <c r="C16" s="188" t="s">
        <v>1263</v>
      </c>
      <c r="D16" s="188"/>
      <c r="E16" s="188" t="s">
        <v>1250</v>
      </c>
      <c r="F16" s="188" t="s">
        <v>1264</v>
      </c>
      <c r="G16" s="188"/>
      <c r="H16" s="188" t="s">
        <v>1265</v>
      </c>
      <c r="I16" s="188" t="s">
        <v>1266</v>
      </c>
    </row>
    <row r="17" spans="1:9" ht="13.5" customHeight="1">
      <c r="A17" s="192">
        <v>41315</v>
      </c>
      <c r="B17" s="188"/>
      <c r="C17" s="188" t="s">
        <v>1267</v>
      </c>
      <c r="D17" s="188"/>
      <c r="E17" s="188"/>
      <c r="F17" s="188" t="s">
        <v>1268</v>
      </c>
      <c r="G17" s="188"/>
      <c r="H17" s="188"/>
      <c r="I17" s="188" t="s">
        <v>1268</v>
      </c>
    </row>
    <row r="18" spans="1:9" ht="13.5" customHeight="1">
      <c r="A18" s="192"/>
      <c r="B18" s="188"/>
      <c r="C18" s="188"/>
      <c r="D18" s="188"/>
      <c r="E18" s="188"/>
      <c r="F18" s="188"/>
      <c r="G18" s="188"/>
      <c r="H18" s="188"/>
      <c r="I18" s="188"/>
    </row>
    <row r="19" spans="1:9" ht="13.5" customHeight="1">
      <c r="A19" s="192">
        <v>41294</v>
      </c>
      <c r="B19" s="193" t="s">
        <v>1256</v>
      </c>
      <c r="C19" s="188" t="s">
        <v>1258</v>
      </c>
      <c r="D19" s="188"/>
      <c r="E19" s="188" t="s">
        <v>1250</v>
      </c>
      <c r="F19" s="188" t="s">
        <v>1257</v>
      </c>
      <c r="G19" s="188"/>
      <c r="H19" s="188" t="s">
        <v>1265</v>
      </c>
      <c r="I19" s="188" t="s">
        <v>1269</v>
      </c>
    </row>
    <row r="20" spans="1:9" ht="13.5" customHeight="1">
      <c r="A20" s="188"/>
      <c r="B20" s="188"/>
      <c r="C20" s="188" t="s">
        <v>1270</v>
      </c>
      <c r="D20" s="188"/>
      <c r="E20" s="188"/>
      <c r="F20" s="188" t="s">
        <v>1271</v>
      </c>
      <c r="G20" s="188"/>
      <c r="H20" s="188"/>
      <c r="I20" s="188" t="s">
        <v>1272</v>
      </c>
    </row>
    <row r="21" spans="1:9" ht="13.5" customHeight="1">
      <c r="A21" s="188"/>
      <c r="B21" s="188"/>
      <c r="C21" s="188"/>
      <c r="D21" s="188"/>
      <c r="E21" s="188"/>
      <c r="F21" s="188"/>
      <c r="G21" s="188"/>
      <c r="H21" s="188"/>
      <c r="I21" s="188"/>
    </row>
    <row r="22" spans="1:9" ht="13.5">
      <c r="A22" s="188" t="s">
        <v>1273</v>
      </c>
      <c r="B22" s="188" t="s">
        <v>1248</v>
      </c>
      <c r="C22" s="188" t="s">
        <v>1274</v>
      </c>
      <c r="D22" s="188"/>
      <c r="E22" s="188" t="s">
        <v>1250</v>
      </c>
      <c r="F22" s="188" t="s">
        <v>1275</v>
      </c>
      <c r="G22" s="188"/>
      <c r="H22" s="188" t="s">
        <v>1265</v>
      </c>
      <c r="I22" s="188" t="s">
        <v>1276</v>
      </c>
    </row>
    <row r="23" spans="1:9" ht="13.5">
      <c r="A23" s="192">
        <v>41300</v>
      </c>
      <c r="B23" s="188"/>
      <c r="C23" s="188" t="s">
        <v>1277</v>
      </c>
      <c r="D23" s="188"/>
      <c r="E23" s="188"/>
      <c r="F23" s="188" t="s">
        <v>1278</v>
      </c>
      <c r="G23" s="188"/>
      <c r="H23" s="188"/>
      <c r="I23" s="188" t="s">
        <v>1279</v>
      </c>
    </row>
    <row r="24" spans="1:9" ht="13.5">
      <c r="A24" s="188"/>
      <c r="B24" s="188"/>
      <c r="C24" s="188"/>
      <c r="D24" s="188"/>
      <c r="E24" s="188"/>
      <c r="F24" s="188"/>
      <c r="G24" s="188"/>
      <c r="H24" s="188"/>
      <c r="I24" s="188"/>
    </row>
    <row r="25" spans="1:9" ht="13.5">
      <c r="A25" s="188"/>
      <c r="B25" s="193" t="s">
        <v>1256</v>
      </c>
      <c r="C25" s="188" t="s">
        <v>1258</v>
      </c>
      <c r="D25" s="188"/>
      <c r="E25" s="188" t="s">
        <v>1250</v>
      </c>
      <c r="F25" s="188" t="s">
        <v>1257</v>
      </c>
      <c r="G25" s="188"/>
      <c r="H25" s="188" t="s">
        <v>1265</v>
      </c>
      <c r="I25" s="188" t="s">
        <v>1280</v>
      </c>
    </row>
    <row r="26" spans="1:9" ht="13.5">
      <c r="A26" s="188"/>
      <c r="B26" s="188"/>
      <c r="C26" s="188" t="s">
        <v>1281</v>
      </c>
      <c r="D26" s="188"/>
      <c r="E26" s="188"/>
      <c r="F26" s="188" t="s">
        <v>1282</v>
      </c>
      <c r="G26" s="188"/>
      <c r="H26" s="188"/>
      <c r="I26" s="188" t="s">
        <v>1283</v>
      </c>
    </row>
    <row r="27" spans="1:9" ht="13.5">
      <c r="A27" s="188"/>
      <c r="B27" s="188"/>
      <c r="C27" s="188"/>
      <c r="D27" s="188"/>
      <c r="E27" s="188"/>
      <c r="F27" s="188"/>
      <c r="G27" s="188"/>
      <c r="H27" s="188"/>
      <c r="I27" s="188"/>
    </row>
    <row r="28" spans="1:9" ht="13.5">
      <c r="A28" s="188" t="s">
        <v>1284</v>
      </c>
      <c r="B28" s="188" t="s">
        <v>1248</v>
      </c>
      <c r="C28" s="188" t="s">
        <v>1285</v>
      </c>
      <c r="D28" s="188"/>
      <c r="E28" s="188" t="s">
        <v>1250</v>
      </c>
      <c r="F28" s="188" t="s">
        <v>1275</v>
      </c>
      <c r="G28" s="188"/>
      <c r="H28" s="188" t="s">
        <v>1265</v>
      </c>
      <c r="I28" s="188" t="s">
        <v>1286</v>
      </c>
    </row>
    <row r="29" spans="1:9" ht="13.5">
      <c r="A29" s="192">
        <v>41620</v>
      </c>
      <c r="B29" s="188"/>
      <c r="C29" s="188" t="s">
        <v>1287</v>
      </c>
      <c r="D29" s="188"/>
      <c r="E29" s="188"/>
      <c r="F29" s="188" t="s">
        <v>1287</v>
      </c>
      <c r="G29" s="188"/>
      <c r="H29" s="188"/>
      <c r="I29" s="188" t="s">
        <v>1287</v>
      </c>
    </row>
    <row r="30" spans="1:9" ht="13.5">
      <c r="A30" s="188"/>
      <c r="B30" s="188"/>
      <c r="C30" s="188"/>
      <c r="D30" s="188"/>
      <c r="E30" s="188"/>
      <c r="F30" s="188"/>
      <c r="G30" s="188"/>
      <c r="H30" s="188"/>
      <c r="I30" s="188"/>
    </row>
    <row r="31" spans="1:9" ht="13.5">
      <c r="A31" s="188"/>
      <c r="B31" s="193" t="s">
        <v>1256</v>
      </c>
      <c r="C31" s="188" t="s">
        <v>1257</v>
      </c>
      <c r="D31" s="188"/>
      <c r="E31" s="188" t="s">
        <v>1250</v>
      </c>
      <c r="F31" s="188" t="s">
        <v>1288</v>
      </c>
      <c r="G31" s="188"/>
      <c r="H31" s="188" t="s">
        <v>1265</v>
      </c>
      <c r="I31" s="188" t="s">
        <v>1280</v>
      </c>
    </row>
    <row r="32" spans="1:9" ht="13.5">
      <c r="A32" s="188"/>
      <c r="B32" s="188"/>
      <c r="C32" s="188" t="s">
        <v>1282</v>
      </c>
      <c r="D32" s="188"/>
      <c r="E32" s="188"/>
      <c r="F32" s="188" t="s">
        <v>1066</v>
      </c>
      <c r="G32" s="188"/>
      <c r="H32" s="188"/>
      <c r="I32" s="188" t="s">
        <v>1283</v>
      </c>
    </row>
    <row r="33" spans="1:9" ht="13.5">
      <c r="A33" s="188"/>
      <c r="B33" s="188"/>
      <c r="C33" s="188"/>
      <c r="D33" s="188"/>
      <c r="E33" s="188"/>
      <c r="F33" s="194"/>
      <c r="G33" s="188"/>
      <c r="H33" s="188"/>
      <c r="I33" s="188"/>
    </row>
    <row r="34" spans="1:9" ht="13.5">
      <c r="A34" s="188" t="s">
        <v>1289</v>
      </c>
      <c r="B34" s="188" t="s">
        <v>1248</v>
      </c>
      <c r="C34" s="188" t="s">
        <v>1290</v>
      </c>
      <c r="D34" s="188"/>
      <c r="E34" s="188" t="s">
        <v>1250</v>
      </c>
      <c r="F34" s="188" t="s">
        <v>1291</v>
      </c>
      <c r="G34" s="188"/>
      <c r="H34" s="188" t="s">
        <v>1265</v>
      </c>
      <c r="I34" s="188" t="s">
        <v>1292</v>
      </c>
    </row>
    <row r="35" spans="1:9" ht="13.5">
      <c r="A35" s="192">
        <v>41291</v>
      </c>
      <c r="B35" s="188"/>
      <c r="C35" s="188" t="s">
        <v>1066</v>
      </c>
      <c r="D35" s="188"/>
      <c r="E35" s="188"/>
      <c r="F35" s="188" t="s">
        <v>1293</v>
      </c>
      <c r="G35" s="188"/>
      <c r="H35" s="188"/>
      <c r="I35" s="188" t="s">
        <v>1294</v>
      </c>
    </row>
    <row r="36" spans="1:9" ht="13.5">
      <c r="A36" s="188"/>
      <c r="B36" s="188"/>
      <c r="C36" s="188"/>
      <c r="D36" s="188"/>
      <c r="E36" s="188"/>
      <c r="F36" s="188"/>
      <c r="G36" s="188"/>
      <c r="H36" s="188"/>
      <c r="I36" s="188"/>
    </row>
    <row r="37" spans="1:9" ht="13.5">
      <c r="A37" s="188"/>
      <c r="B37" s="193" t="s">
        <v>1256</v>
      </c>
      <c r="C37" s="188" t="s">
        <v>1295</v>
      </c>
      <c r="D37" s="188"/>
      <c r="E37" s="188" t="s">
        <v>1250</v>
      </c>
      <c r="F37" s="188" t="s">
        <v>1280</v>
      </c>
      <c r="G37" s="188"/>
      <c r="H37" s="188" t="s">
        <v>1265</v>
      </c>
      <c r="I37" s="188" t="s">
        <v>1296</v>
      </c>
    </row>
    <row r="38" spans="1:9" ht="13.5">
      <c r="A38" s="188"/>
      <c r="B38" s="188"/>
      <c r="C38" s="188" t="s">
        <v>1297</v>
      </c>
      <c r="D38" s="188"/>
      <c r="E38" s="188"/>
      <c r="F38" s="188" t="s">
        <v>1283</v>
      </c>
      <c r="G38" s="188"/>
      <c r="H38" s="188"/>
      <c r="I38" s="188" t="s">
        <v>1033</v>
      </c>
    </row>
    <row r="39" spans="1:9" ht="13.5">
      <c r="A39" s="188"/>
      <c r="B39" s="188"/>
      <c r="C39" s="188"/>
      <c r="D39" s="188"/>
      <c r="E39" s="188"/>
      <c r="F39" s="188"/>
      <c r="G39" s="188"/>
      <c r="H39" s="188"/>
      <c r="I39" s="188"/>
    </row>
    <row r="40" spans="1:9" ht="13.5">
      <c r="A40" s="188" t="s">
        <v>1298</v>
      </c>
      <c r="B40" s="188" t="s">
        <v>1248</v>
      </c>
      <c r="C40" s="188" t="s">
        <v>1299</v>
      </c>
      <c r="D40" s="188"/>
      <c r="E40" s="188" t="s">
        <v>1250</v>
      </c>
      <c r="F40" s="188" t="s">
        <v>1290</v>
      </c>
      <c r="G40" s="188"/>
      <c r="H40" s="188" t="s">
        <v>1265</v>
      </c>
      <c r="I40" s="188" t="s">
        <v>1300</v>
      </c>
    </row>
    <row r="41" spans="1:9" ht="13.5">
      <c r="A41" s="188"/>
      <c r="B41" s="188"/>
      <c r="C41" s="188" t="s">
        <v>1301</v>
      </c>
      <c r="D41" s="188"/>
      <c r="E41" s="188"/>
      <c r="F41" s="188" t="s">
        <v>1302</v>
      </c>
      <c r="G41" s="188"/>
      <c r="H41" s="188"/>
      <c r="I41" s="188" t="s">
        <v>1303</v>
      </c>
    </row>
    <row r="42" spans="1:9" ht="13.5">
      <c r="A42" s="188"/>
      <c r="B42" s="188"/>
      <c r="C42" s="188"/>
      <c r="D42" s="188"/>
      <c r="E42" s="188"/>
      <c r="F42" s="188"/>
      <c r="G42" s="188"/>
      <c r="H42" s="188"/>
      <c r="I42" s="188"/>
    </row>
    <row r="43" spans="1:9" ht="13.5">
      <c r="A43" s="188"/>
      <c r="B43" s="193" t="s">
        <v>1256</v>
      </c>
      <c r="C43" s="188" t="s">
        <v>1296</v>
      </c>
      <c r="D43" s="188"/>
      <c r="E43" s="188" t="s">
        <v>1250</v>
      </c>
      <c r="F43" s="188" t="s">
        <v>1304</v>
      </c>
      <c r="G43" s="188"/>
      <c r="H43" s="188" t="s">
        <v>1265</v>
      </c>
      <c r="I43" s="188" t="s">
        <v>1305</v>
      </c>
    </row>
    <row r="44" spans="1:9" ht="13.5">
      <c r="A44" s="188"/>
      <c r="B44" s="188"/>
      <c r="C44" s="188" t="s">
        <v>1306</v>
      </c>
      <c r="D44" s="188"/>
      <c r="E44" s="188"/>
      <c r="F44" s="188" t="s">
        <v>1307</v>
      </c>
      <c r="G44" s="188"/>
      <c r="H44" s="188"/>
      <c r="I44" s="188" t="s">
        <v>1308</v>
      </c>
    </row>
    <row r="45" spans="1:9" ht="13.5">
      <c r="A45" s="188"/>
      <c r="B45" s="188"/>
      <c r="C45" s="188"/>
      <c r="D45" s="188"/>
      <c r="E45" s="188"/>
      <c r="F45" s="188"/>
      <c r="G45" s="188"/>
      <c r="H45" s="188"/>
      <c r="I45" s="188"/>
    </row>
    <row r="46" spans="1:9" ht="13.5">
      <c r="A46" s="188" t="s">
        <v>1309</v>
      </c>
      <c r="B46" s="188" t="s">
        <v>1248</v>
      </c>
      <c r="C46" s="188" t="s">
        <v>1310</v>
      </c>
      <c r="D46" s="188"/>
      <c r="E46" s="188" t="s">
        <v>1250</v>
      </c>
      <c r="F46" s="188"/>
      <c r="G46" s="188"/>
      <c r="H46" s="188" t="s">
        <v>1265</v>
      </c>
      <c r="I46" s="188"/>
    </row>
    <row r="47" spans="1:9" ht="13.5">
      <c r="A47" s="188"/>
      <c r="B47" s="188"/>
      <c r="C47" s="188" t="s">
        <v>1278</v>
      </c>
      <c r="D47" s="188"/>
      <c r="E47" s="188"/>
      <c r="F47" s="188"/>
      <c r="G47" s="188"/>
      <c r="H47" s="188"/>
      <c r="I47" s="188"/>
    </row>
    <row r="48" spans="1:9" ht="13.5">
      <c r="A48" s="188"/>
      <c r="B48" s="188"/>
      <c r="C48" s="188"/>
      <c r="D48" s="188"/>
      <c r="E48" s="188"/>
      <c r="F48" s="188"/>
      <c r="G48" s="188"/>
      <c r="H48" s="188"/>
      <c r="I48" s="188"/>
    </row>
    <row r="49" spans="1:9" ht="13.5">
      <c r="A49" s="188"/>
      <c r="B49" s="193" t="s">
        <v>1256</v>
      </c>
      <c r="C49" s="188"/>
      <c r="D49" s="188"/>
      <c r="E49" s="188" t="s">
        <v>1250</v>
      </c>
      <c r="F49" s="188"/>
      <c r="G49" s="188"/>
      <c r="H49" s="188" t="s">
        <v>1265</v>
      </c>
      <c r="I49" s="188"/>
    </row>
    <row r="50" spans="1:9" ht="13.5">
      <c r="A50" s="188"/>
      <c r="B50" s="188"/>
      <c r="C50" s="188"/>
      <c r="D50" s="188"/>
      <c r="E50" s="188"/>
      <c r="F50" s="188"/>
      <c r="G50" s="188"/>
      <c r="H50" s="188"/>
      <c r="I50" s="188"/>
    </row>
    <row r="51" spans="1:9" ht="13.5">
      <c r="A51" s="188" t="s">
        <v>1311</v>
      </c>
      <c r="B51" s="188" t="s">
        <v>1248</v>
      </c>
      <c r="C51" s="188" t="s">
        <v>1310</v>
      </c>
      <c r="D51" s="188"/>
      <c r="E51" s="188" t="s">
        <v>1250</v>
      </c>
      <c r="F51" s="188" t="s">
        <v>1312</v>
      </c>
      <c r="G51" s="188"/>
      <c r="H51" s="188" t="s">
        <v>1265</v>
      </c>
      <c r="I51" s="188" t="s">
        <v>1313</v>
      </c>
    </row>
    <row r="52" spans="1:9" ht="13.5">
      <c r="A52" s="188"/>
      <c r="B52" s="188"/>
      <c r="C52" s="188" t="s">
        <v>1314</v>
      </c>
      <c r="D52" s="188"/>
      <c r="E52" s="188"/>
      <c r="F52" s="188" t="s">
        <v>1315</v>
      </c>
      <c r="G52" s="188"/>
      <c r="H52" s="188"/>
      <c r="I52" s="188" t="s">
        <v>1316</v>
      </c>
    </row>
    <row r="53" spans="1:9" ht="13.5">
      <c r="A53" s="188"/>
      <c r="B53" s="188"/>
      <c r="C53" s="188"/>
      <c r="D53" s="188"/>
      <c r="E53" s="188"/>
      <c r="F53" s="188"/>
      <c r="G53" s="188"/>
      <c r="H53" s="188"/>
      <c r="I53" s="188"/>
    </row>
    <row r="54" spans="1:9" ht="13.5">
      <c r="A54" s="188"/>
      <c r="B54" s="193" t="s">
        <v>1256</v>
      </c>
      <c r="C54" s="188"/>
      <c r="D54" s="188"/>
      <c r="E54" s="188" t="s">
        <v>1250</v>
      </c>
      <c r="F54" s="188"/>
      <c r="G54" s="188"/>
      <c r="H54" s="188" t="s">
        <v>1265</v>
      </c>
      <c r="I54" s="188"/>
    </row>
    <row r="55" spans="1:9" ht="13.5">
      <c r="A55" s="188"/>
      <c r="B55" s="188"/>
      <c r="C55" s="188"/>
      <c r="D55" s="188"/>
      <c r="E55" s="188"/>
      <c r="F55" s="188"/>
      <c r="G55" s="188"/>
      <c r="H55" s="188"/>
      <c r="I55" s="188"/>
    </row>
    <row r="56" spans="1:9" ht="13.5">
      <c r="A56" s="188"/>
      <c r="B56" s="188"/>
      <c r="C56" s="188"/>
      <c r="D56" s="188"/>
      <c r="E56" s="188"/>
      <c r="F56" s="188"/>
      <c r="G56" s="188"/>
      <c r="H56" s="188"/>
      <c r="I56" s="188"/>
    </row>
    <row r="57" spans="1:9" ht="13.5">
      <c r="A57" s="188" t="s">
        <v>1317</v>
      </c>
      <c r="B57" s="188" t="s">
        <v>1248</v>
      </c>
      <c r="C57" s="188" t="s">
        <v>1318</v>
      </c>
      <c r="D57" s="188"/>
      <c r="E57" s="188" t="s">
        <v>1250</v>
      </c>
      <c r="F57" s="188"/>
      <c r="G57" s="188"/>
      <c r="H57" s="188" t="s">
        <v>1265</v>
      </c>
      <c r="I57" s="188"/>
    </row>
    <row r="58" spans="1:9" ht="13.5">
      <c r="A58" s="188"/>
      <c r="B58" s="188"/>
      <c r="C58" s="188" t="s">
        <v>1319</v>
      </c>
      <c r="D58" s="188"/>
      <c r="E58" s="188"/>
      <c r="F58" s="188"/>
      <c r="G58" s="188"/>
      <c r="H58" s="188"/>
      <c r="I58" s="188"/>
    </row>
    <row r="59" spans="1:9" ht="13.5">
      <c r="A59" s="188"/>
      <c r="B59" s="188"/>
      <c r="C59" s="188"/>
      <c r="D59" s="188"/>
      <c r="E59" s="188"/>
      <c r="F59" s="188"/>
      <c r="G59" s="188"/>
      <c r="H59" s="188"/>
      <c r="I59" s="188"/>
    </row>
    <row r="60" spans="1:9" ht="13.5">
      <c r="A60" s="188"/>
      <c r="B60" s="193" t="s">
        <v>1256</v>
      </c>
      <c r="C60" s="188"/>
      <c r="D60" s="188"/>
      <c r="E60" s="188" t="s">
        <v>1250</v>
      </c>
      <c r="F60" s="188"/>
      <c r="G60" s="188"/>
      <c r="H60" s="188" t="s">
        <v>1265</v>
      </c>
      <c r="I60" s="188"/>
    </row>
    <row r="61" spans="1:9" ht="13.5">
      <c r="A61" s="188"/>
      <c r="B61" s="188"/>
      <c r="C61" s="188"/>
      <c r="D61" s="188"/>
      <c r="E61" s="188"/>
      <c r="F61" s="188"/>
      <c r="G61" s="188"/>
      <c r="H61" s="188"/>
      <c r="I61" s="188"/>
    </row>
  </sheetData>
  <sheetProtection/>
  <mergeCells count="1">
    <mergeCell ref="B1:I2"/>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T594"/>
  <sheetViews>
    <sheetView zoomScaleSheetLayoutView="100" workbookViewId="0" topLeftCell="A211">
      <selection activeCell="B4" sqref="B1:N16384"/>
    </sheetView>
  </sheetViews>
  <sheetFormatPr defaultColWidth="9.00390625" defaultRowHeight="13.5" customHeight="1"/>
  <cols>
    <col min="1" max="1" width="5.75390625" style="42" customWidth="1"/>
    <col min="2" max="2" width="7.875" style="42" customWidth="1"/>
    <col min="3" max="9" width="1.625" style="42" hidden="1" customWidth="1"/>
    <col min="10" max="11" width="1.625" style="53" hidden="1" customWidth="1"/>
    <col min="12" max="13" width="1.625" style="42" hidden="1" customWidth="1"/>
    <col min="14" max="14" width="12.50390625" style="42" customWidth="1"/>
    <col min="15" max="15" width="13.875" style="42" customWidth="1"/>
    <col min="16" max="16384" width="9.00390625" style="42" customWidth="1"/>
  </cols>
  <sheetData>
    <row r="1" spans="1:12" ht="13.5">
      <c r="A1" s="130"/>
      <c r="B1" s="71"/>
      <c r="C1" s="43"/>
      <c r="D1" s="43"/>
      <c r="F1" s="44"/>
      <c r="G1" s="45"/>
      <c r="H1" s="44"/>
      <c r="I1" s="44"/>
      <c r="J1" s="54"/>
      <c r="K1" s="54"/>
      <c r="L1" s="44"/>
    </row>
    <row r="2" spans="2:12" s="59" customFormat="1" ht="13.5">
      <c r="B2" s="506" t="s">
        <v>1008</v>
      </c>
      <c r="C2" s="506"/>
      <c r="D2" s="506" t="s">
        <v>1009</v>
      </c>
      <c r="E2" s="506"/>
      <c r="F2" s="506"/>
      <c r="G2" s="506"/>
      <c r="H2" s="506"/>
      <c r="I2" s="71"/>
      <c r="J2" s="71"/>
      <c r="K2" s="71"/>
      <c r="L2" s="44"/>
    </row>
    <row r="3" spans="2:12" s="59" customFormat="1" ht="13.5">
      <c r="B3" s="506"/>
      <c r="C3" s="506"/>
      <c r="D3" s="506"/>
      <c r="E3" s="506"/>
      <c r="F3" s="506"/>
      <c r="G3" s="506"/>
      <c r="H3" s="506"/>
      <c r="I3" s="71"/>
      <c r="J3" s="71"/>
      <c r="K3" s="71"/>
      <c r="L3" s="44"/>
    </row>
    <row r="4" spans="2:12" s="59" customFormat="1" ht="13.5">
      <c r="B4" s="71"/>
      <c r="C4" s="71"/>
      <c r="D4" s="71"/>
      <c r="E4" s="71"/>
      <c r="F4" s="71"/>
      <c r="G4" s="42" t="s">
        <v>1010</v>
      </c>
      <c r="H4" s="42" t="s">
        <v>1011</v>
      </c>
      <c r="I4" s="42"/>
      <c r="J4" s="53"/>
      <c r="K4" s="71"/>
      <c r="L4" s="44"/>
    </row>
    <row r="5" spans="1:12" s="59" customFormat="1" ht="13.5">
      <c r="A5" s="45"/>
      <c r="B5" s="508"/>
      <c r="C5" s="508"/>
      <c r="D5" s="71"/>
      <c r="E5" s="71"/>
      <c r="F5" s="71"/>
      <c r="G5" s="76">
        <f>COUNTIF(M7:M36,"東近江市")</f>
        <v>0</v>
      </c>
      <c r="H5" s="77">
        <v>0</v>
      </c>
      <c r="I5" s="42"/>
      <c r="J5" s="53"/>
      <c r="K5" s="71"/>
      <c r="L5" s="44"/>
    </row>
    <row r="6" spans="1:12" s="59" customFormat="1" ht="13.5">
      <c r="A6" s="45"/>
      <c r="B6" s="45"/>
      <c r="C6" s="45"/>
      <c r="D6" s="71" t="s">
        <v>1073</v>
      </c>
      <c r="E6" s="71"/>
      <c r="F6" s="71"/>
      <c r="G6" s="76"/>
      <c r="H6" s="77" t="s">
        <v>1074</v>
      </c>
      <c r="I6" s="42"/>
      <c r="J6" s="53"/>
      <c r="K6" s="71"/>
      <c r="L6" s="44"/>
    </row>
    <row r="7" spans="1:13" s="111" customFormat="1" ht="13.5">
      <c r="A7" s="111" t="s">
        <v>1075</v>
      </c>
      <c r="B7" s="70" t="s">
        <v>830</v>
      </c>
      <c r="C7" s="111" t="s">
        <v>831</v>
      </c>
      <c r="D7" s="111" t="s">
        <v>832</v>
      </c>
      <c r="F7" s="111" t="str">
        <f>A7</f>
        <v>B01</v>
      </c>
      <c r="G7" s="111" t="str">
        <f>B7&amp;C7</f>
        <v>池端誠治</v>
      </c>
      <c r="H7" s="111" t="s">
        <v>832</v>
      </c>
      <c r="I7" s="111" t="s">
        <v>331</v>
      </c>
      <c r="J7" s="111">
        <v>1972</v>
      </c>
      <c r="K7" s="54">
        <f>IF(J7="","",(2015-J7))</f>
        <v>43</v>
      </c>
      <c r="L7" s="44" t="str">
        <f aca="true" t="shared" si="0" ref="L7:L35">IF(G7="","",IF(COUNTIF($G$3:$G$624,G7)&gt;1,"2重登録","OK"))</f>
        <v>OK</v>
      </c>
      <c r="M7" s="111" t="s">
        <v>377</v>
      </c>
    </row>
    <row r="8" spans="1:17" s="111" customFormat="1" ht="13.5">
      <c r="A8" s="111" t="s">
        <v>1076</v>
      </c>
      <c r="B8" s="111" t="s">
        <v>1077</v>
      </c>
      <c r="C8" s="111" t="s">
        <v>1078</v>
      </c>
      <c r="D8" s="111" t="s">
        <v>1079</v>
      </c>
      <c r="F8" s="111" t="str">
        <f aca="true" t="shared" si="1" ref="F8:F36">A8</f>
        <v>B02</v>
      </c>
      <c r="G8" s="111" t="str">
        <f aca="true" t="shared" si="2" ref="G8:G36">B8&amp;C8</f>
        <v>荻野義之</v>
      </c>
      <c r="H8" s="111" t="s">
        <v>1079</v>
      </c>
      <c r="I8" s="111" t="s">
        <v>331</v>
      </c>
      <c r="K8" s="54">
        <f aca="true" t="shared" si="3" ref="K8:K36">IF(J8="","",(2015-J8))</f>
      </c>
      <c r="L8" s="44" t="str">
        <f t="shared" si="0"/>
        <v>OK</v>
      </c>
      <c r="M8" s="111" t="s">
        <v>373</v>
      </c>
      <c r="Q8" s="70"/>
    </row>
    <row r="9" spans="1:17" s="111" customFormat="1" ht="13.5">
      <c r="A9" s="111" t="s">
        <v>424</v>
      </c>
      <c r="B9" s="111" t="s">
        <v>833</v>
      </c>
      <c r="C9" s="111" t="s">
        <v>834</v>
      </c>
      <c r="D9" s="111" t="s">
        <v>832</v>
      </c>
      <c r="F9" s="111" t="str">
        <f t="shared" si="1"/>
        <v>B03</v>
      </c>
      <c r="G9" s="111" t="str">
        <f t="shared" si="2"/>
        <v>押谷繁樹</v>
      </c>
      <c r="H9" s="111" t="s">
        <v>832</v>
      </c>
      <c r="I9" s="111" t="s">
        <v>331</v>
      </c>
      <c r="J9" s="111">
        <v>1981</v>
      </c>
      <c r="K9" s="54">
        <f t="shared" si="3"/>
        <v>34</v>
      </c>
      <c r="L9" s="44" t="str">
        <f t="shared" si="0"/>
        <v>OK</v>
      </c>
      <c r="M9" s="111" t="s">
        <v>909</v>
      </c>
      <c r="Q9" s="70"/>
    </row>
    <row r="10" spans="1:17" s="111" customFormat="1" ht="13.5">
      <c r="A10" s="111" t="s">
        <v>425</v>
      </c>
      <c r="B10" s="111" t="s">
        <v>1080</v>
      </c>
      <c r="C10" s="111" t="s">
        <v>836</v>
      </c>
      <c r="D10" s="111" t="s">
        <v>832</v>
      </c>
      <c r="F10" s="111" t="str">
        <f t="shared" si="1"/>
        <v>B04</v>
      </c>
      <c r="G10" s="111" t="str">
        <f t="shared" si="2"/>
        <v>金谷太郎</v>
      </c>
      <c r="H10" s="111" t="s">
        <v>832</v>
      </c>
      <c r="I10" s="111" t="s">
        <v>331</v>
      </c>
      <c r="J10" s="111">
        <v>1976</v>
      </c>
      <c r="K10" s="54">
        <f t="shared" si="3"/>
        <v>39</v>
      </c>
      <c r="L10" s="44" t="str">
        <f t="shared" si="0"/>
        <v>OK</v>
      </c>
      <c r="M10" s="111" t="s">
        <v>377</v>
      </c>
      <c r="Q10" s="70"/>
    </row>
    <row r="11" spans="1:17" s="111" customFormat="1" ht="13.5">
      <c r="A11" s="111" t="s">
        <v>426</v>
      </c>
      <c r="B11" s="111" t="s">
        <v>907</v>
      </c>
      <c r="C11" s="111" t="s">
        <v>1081</v>
      </c>
      <c r="D11" s="111" t="s">
        <v>853</v>
      </c>
      <c r="F11" s="111" t="str">
        <f t="shared" si="1"/>
        <v>B05</v>
      </c>
      <c r="G11" s="111" t="str">
        <f t="shared" si="2"/>
        <v>佐野望</v>
      </c>
      <c r="H11" s="111" t="s">
        <v>853</v>
      </c>
      <c r="I11" s="111" t="s">
        <v>331</v>
      </c>
      <c r="J11" s="111">
        <v>1982</v>
      </c>
      <c r="K11" s="54">
        <f t="shared" si="3"/>
        <v>33</v>
      </c>
      <c r="L11" s="44" t="str">
        <f t="shared" si="0"/>
        <v>OK</v>
      </c>
      <c r="M11" s="111" t="s">
        <v>377</v>
      </c>
      <c r="Q11" s="70"/>
    </row>
    <row r="12" spans="1:13" s="111" customFormat="1" ht="13.5">
      <c r="A12" s="111" t="s">
        <v>427</v>
      </c>
      <c r="B12" s="111" t="s">
        <v>784</v>
      </c>
      <c r="C12" s="111" t="s">
        <v>837</v>
      </c>
      <c r="D12" s="111" t="s">
        <v>1079</v>
      </c>
      <c r="F12" s="111" t="str">
        <f t="shared" si="1"/>
        <v>B06</v>
      </c>
      <c r="G12" s="111" t="str">
        <f t="shared" si="2"/>
        <v>谷口友宏</v>
      </c>
      <c r="H12" s="111" t="s">
        <v>1079</v>
      </c>
      <c r="I12" s="111" t="s">
        <v>331</v>
      </c>
      <c r="J12" s="111">
        <v>1980</v>
      </c>
      <c r="K12" s="54">
        <f t="shared" si="3"/>
        <v>35</v>
      </c>
      <c r="L12" s="44" t="str">
        <f t="shared" si="0"/>
        <v>OK</v>
      </c>
      <c r="M12" s="111" t="s">
        <v>377</v>
      </c>
    </row>
    <row r="13" spans="1:13" s="111" customFormat="1" ht="13.5">
      <c r="A13" s="111" t="s">
        <v>428</v>
      </c>
      <c r="B13" s="111" t="s">
        <v>1059</v>
      </c>
      <c r="C13" s="111" t="s">
        <v>838</v>
      </c>
      <c r="D13" s="111" t="s">
        <v>1079</v>
      </c>
      <c r="F13" s="111" t="str">
        <f t="shared" si="1"/>
        <v>B07</v>
      </c>
      <c r="G13" s="111" t="str">
        <f t="shared" si="2"/>
        <v>辻義規</v>
      </c>
      <c r="H13" s="111" t="s">
        <v>1079</v>
      </c>
      <c r="I13" s="111" t="s">
        <v>331</v>
      </c>
      <c r="J13" s="111">
        <v>1973</v>
      </c>
      <c r="K13" s="54">
        <f t="shared" si="3"/>
        <v>42</v>
      </c>
      <c r="L13" s="44" t="str">
        <f t="shared" si="0"/>
        <v>OK</v>
      </c>
      <c r="M13" s="111" t="s">
        <v>377</v>
      </c>
    </row>
    <row r="14" spans="1:13" s="111" customFormat="1" ht="13.5">
      <c r="A14" s="111" t="s">
        <v>429</v>
      </c>
      <c r="B14" s="111" t="s">
        <v>339</v>
      </c>
      <c r="C14" s="111" t="s">
        <v>786</v>
      </c>
      <c r="D14" s="111" t="s">
        <v>832</v>
      </c>
      <c r="F14" s="111" t="str">
        <f t="shared" si="1"/>
        <v>B08</v>
      </c>
      <c r="G14" s="111" t="str">
        <f t="shared" si="2"/>
        <v>土田哲也</v>
      </c>
      <c r="H14" s="111" t="s">
        <v>832</v>
      </c>
      <c r="I14" s="111" t="s">
        <v>331</v>
      </c>
      <c r="J14" s="111">
        <v>1990</v>
      </c>
      <c r="K14" s="54">
        <f t="shared" si="3"/>
        <v>25</v>
      </c>
      <c r="L14" s="44" t="str">
        <f t="shared" si="0"/>
        <v>OK</v>
      </c>
      <c r="M14" s="111" t="s">
        <v>909</v>
      </c>
    </row>
    <row r="15" spans="1:13" s="111" customFormat="1" ht="13.5">
      <c r="A15" s="111" t="s">
        <v>430</v>
      </c>
      <c r="B15" s="111" t="s">
        <v>839</v>
      </c>
      <c r="C15" s="111" t="s">
        <v>840</v>
      </c>
      <c r="D15" s="111" t="s">
        <v>1079</v>
      </c>
      <c r="F15" s="111" t="str">
        <f t="shared" si="1"/>
        <v>B09</v>
      </c>
      <c r="G15" s="111" t="str">
        <f t="shared" si="2"/>
        <v>成宮康弘</v>
      </c>
      <c r="H15" s="111" t="s">
        <v>1079</v>
      </c>
      <c r="I15" s="111" t="s">
        <v>331</v>
      </c>
      <c r="J15" s="111">
        <v>1970</v>
      </c>
      <c r="K15" s="54">
        <f t="shared" si="3"/>
        <v>45</v>
      </c>
      <c r="L15" s="44" t="str">
        <f t="shared" si="0"/>
        <v>OK</v>
      </c>
      <c r="M15" s="111" t="s">
        <v>377</v>
      </c>
    </row>
    <row r="16" spans="1:13" s="111" customFormat="1" ht="13.5">
      <c r="A16" s="111" t="s">
        <v>431</v>
      </c>
      <c r="B16" s="111" t="s">
        <v>841</v>
      </c>
      <c r="C16" s="111" t="s">
        <v>1082</v>
      </c>
      <c r="D16" s="111" t="s">
        <v>1079</v>
      </c>
      <c r="F16" s="111" t="str">
        <f t="shared" si="1"/>
        <v>B10</v>
      </c>
      <c r="G16" s="111" t="str">
        <f t="shared" si="2"/>
        <v>西川昌一</v>
      </c>
      <c r="H16" s="111" t="s">
        <v>1079</v>
      </c>
      <c r="I16" s="111" t="s">
        <v>331</v>
      </c>
      <c r="J16" s="111">
        <v>1970</v>
      </c>
      <c r="K16" s="54">
        <f t="shared" si="3"/>
        <v>45</v>
      </c>
      <c r="L16" s="44" t="str">
        <f t="shared" si="0"/>
        <v>OK</v>
      </c>
      <c r="M16" s="111" t="s">
        <v>1012</v>
      </c>
    </row>
    <row r="17" spans="1:13" s="111" customFormat="1" ht="13.5">
      <c r="A17" s="111" t="s">
        <v>432</v>
      </c>
      <c r="B17" s="111" t="s">
        <v>1013</v>
      </c>
      <c r="C17" s="111" t="s">
        <v>310</v>
      </c>
      <c r="D17" s="111" t="s">
        <v>832</v>
      </c>
      <c r="F17" s="111" t="str">
        <f t="shared" si="1"/>
        <v>B11</v>
      </c>
      <c r="G17" s="111" t="str">
        <f t="shared" si="2"/>
        <v>平塚聡</v>
      </c>
      <c r="H17" s="111" t="s">
        <v>832</v>
      </c>
      <c r="I17" s="111" t="s">
        <v>331</v>
      </c>
      <c r="J17" s="111">
        <v>1960</v>
      </c>
      <c r="K17" s="54">
        <f t="shared" si="3"/>
        <v>55</v>
      </c>
      <c r="L17" s="44" t="str">
        <f t="shared" si="0"/>
        <v>OK</v>
      </c>
      <c r="M17" s="111" t="s">
        <v>377</v>
      </c>
    </row>
    <row r="18" spans="1:13" s="111" customFormat="1" ht="13.5">
      <c r="A18" s="111" t="s">
        <v>433</v>
      </c>
      <c r="B18" s="111" t="s">
        <v>1013</v>
      </c>
      <c r="C18" s="111" t="s">
        <v>1083</v>
      </c>
      <c r="D18" s="111" t="s">
        <v>835</v>
      </c>
      <c r="E18" s="111" t="s">
        <v>1084</v>
      </c>
      <c r="F18" s="111" t="str">
        <f t="shared" si="1"/>
        <v>B12</v>
      </c>
      <c r="G18" s="111" t="str">
        <f t="shared" si="2"/>
        <v>平塚好真</v>
      </c>
      <c r="H18" s="111" t="s">
        <v>835</v>
      </c>
      <c r="I18" s="111" t="s">
        <v>331</v>
      </c>
      <c r="J18" s="111">
        <v>2004</v>
      </c>
      <c r="K18" s="54">
        <f t="shared" si="3"/>
        <v>11</v>
      </c>
      <c r="L18" s="44" t="str">
        <f t="shared" si="0"/>
        <v>OK</v>
      </c>
      <c r="M18" s="111" t="s">
        <v>377</v>
      </c>
    </row>
    <row r="19" spans="1:17" s="111" customFormat="1" ht="13.5">
      <c r="A19" s="111" t="s">
        <v>434</v>
      </c>
      <c r="B19" s="111" t="s">
        <v>844</v>
      </c>
      <c r="C19" s="111" t="s">
        <v>1085</v>
      </c>
      <c r="D19" s="111" t="s">
        <v>832</v>
      </c>
      <c r="F19" s="111" t="str">
        <f t="shared" si="1"/>
        <v>B13</v>
      </c>
      <c r="G19" s="111" t="str">
        <f t="shared" si="2"/>
        <v>古市卓志</v>
      </c>
      <c r="H19" s="111" t="s">
        <v>832</v>
      </c>
      <c r="I19" s="111" t="s">
        <v>331</v>
      </c>
      <c r="J19" s="111">
        <v>1974</v>
      </c>
      <c r="K19" s="54">
        <f t="shared" si="3"/>
        <v>41</v>
      </c>
      <c r="L19" s="44" t="str">
        <f t="shared" si="0"/>
        <v>OK</v>
      </c>
      <c r="M19" s="111" t="s">
        <v>377</v>
      </c>
      <c r="Q19" s="70"/>
    </row>
    <row r="20" spans="1:17" s="111" customFormat="1" ht="13.5">
      <c r="A20" s="111" t="s">
        <v>435</v>
      </c>
      <c r="B20" s="111" t="s">
        <v>880</v>
      </c>
      <c r="C20" s="111" t="s">
        <v>1086</v>
      </c>
      <c r="D20" s="111" t="s">
        <v>1066</v>
      </c>
      <c r="F20" s="111" t="str">
        <f t="shared" si="1"/>
        <v>B14</v>
      </c>
      <c r="G20" s="111" t="str">
        <f t="shared" si="2"/>
        <v>松井寛司</v>
      </c>
      <c r="H20" s="111" t="s">
        <v>1066</v>
      </c>
      <c r="I20" s="111" t="s">
        <v>331</v>
      </c>
      <c r="K20" s="54">
        <f t="shared" si="3"/>
      </c>
      <c r="L20" s="44" t="str">
        <f t="shared" si="0"/>
        <v>OK</v>
      </c>
      <c r="M20" s="111" t="s">
        <v>909</v>
      </c>
      <c r="Q20" s="70"/>
    </row>
    <row r="21" spans="1:17" s="111" customFormat="1" ht="13.5">
      <c r="A21" s="111" t="s">
        <v>436</v>
      </c>
      <c r="B21" s="111" t="s">
        <v>845</v>
      </c>
      <c r="C21" s="111" t="s">
        <v>1087</v>
      </c>
      <c r="D21" s="111" t="s">
        <v>1079</v>
      </c>
      <c r="F21" s="111" t="str">
        <f t="shared" si="1"/>
        <v>B15</v>
      </c>
      <c r="G21" s="111" t="str">
        <f t="shared" si="2"/>
        <v>村上知孝</v>
      </c>
      <c r="H21" s="111" t="s">
        <v>1079</v>
      </c>
      <c r="I21" s="111" t="s">
        <v>331</v>
      </c>
      <c r="J21" s="111">
        <v>1980</v>
      </c>
      <c r="K21" s="54">
        <f t="shared" si="3"/>
        <v>35</v>
      </c>
      <c r="L21" s="44" t="str">
        <f t="shared" si="0"/>
        <v>OK</v>
      </c>
      <c r="M21" s="111" t="s">
        <v>910</v>
      </c>
      <c r="Q21" s="70"/>
    </row>
    <row r="22" spans="1:17" s="111" customFormat="1" ht="13.5">
      <c r="A22" s="111" t="s">
        <v>438</v>
      </c>
      <c r="B22" s="111" t="s">
        <v>846</v>
      </c>
      <c r="C22" s="111" t="s">
        <v>847</v>
      </c>
      <c r="D22" s="111" t="s">
        <v>832</v>
      </c>
      <c r="F22" s="111" t="str">
        <f t="shared" si="1"/>
        <v>B16</v>
      </c>
      <c r="G22" s="111" t="str">
        <f t="shared" si="2"/>
        <v>八木篤司</v>
      </c>
      <c r="H22" s="111" t="s">
        <v>832</v>
      </c>
      <c r="I22" s="111" t="s">
        <v>331</v>
      </c>
      <c r="J22" s="111">
        <v>1973</v>
      </c>
      <c r="K22" s="54">
        <f t="shared" si="3"/>
        <v>42</v>
      </c>
      <c r="L22" s="44" t="str">
        <f t="shared" si="0"/>
        <v>OK</v>
      </c>
      <c r="M22" s="111" t="s">
        <v>377</v>
      </c>
      <c r="Q22" s="70"/>
    </row>
    <row r="23" spans="1:17" s="111" customFormat="1" ht="13.5">
      <c r="A23" s="111" t="s">
        <v>439</v>
      </c>
      <c r="B23" s="111" t="s">
        <v>1088</v>
      </c>
      <c r="C23" s="111" t="s">
        <v>848</v>
      </c>
      <c r="D23" s="111" t="s">
        <v>832</v>
      </c>
      <c r="F23" s="111" t="str">
        <f t="shared" si="1"/>
        <v>B17</v>
      </c>
      <c r="G23" s="111" t="str">
        <f t="shared" si="2"/>
        <v>山崎正雄</v>
      </c>
      <c r="H23" s="111" t="s">
        <v>832</v>
      </c>
      <c r="I23" s="111" t="s">
        <v>331</v>
      </c>
      <c r="J23" s="111">
        <v>1982</v>
      </c>
      <c r="K23" s="54">
        <f t="shared" si="3"/>
        <v>33</v>
      </c>
      <c r="L23" s="44" t="str">
        <f t="shared" si="0"/>
        <v>OK</v>
      </c>
      <c r="M23" s="111" t="s">
        <v>909</v>
      </c>
      <c r="Q23" s="70"/>
    </row>
    <row r="24" spans="1:17" s="111" customFormat="1" ht="13.5">
      <c r="A24" s="111" t="s">
        <v>441</v>
      </c>
      <c r="B24" s="74" t="s">
        <v>849</v>
      </c>
      <c r="C24" s="74" t="s">
        <v>850</v>
      </c>
      <c r="D24" s="111" t="s">
        <v>832</v>
      </c>
      <c r="F24" s="111" t="str">
        <f t="shared" si="1"/>
        <v>B18</v>
      </c>
      <c r="G24" s="111" t="str">
        <f t="shared" si="2"/>
        <v>伊吹邦子</v>
      </c>
      <c r="H24" s="111" t="s">
        <v>832</v>
      </c>
      <c r="I24" s="111" t="s">
        <v>1014</v>
      </c>
      <c r="J24" s="111">
        <v>1969</v>
      </c>
      <c r="K24" s="54">
        <f t="shared" si="3"/>
        <v>46</v>
      </c>
      <c r="L24" s="44" t="str">
        <f t="shared" si="0"/>
        <v>OK</v>
      </c>
      <c r="M24" s="111" t="s">
        <v>377</v>
      </c>
      <c r="Q24" s="70"/>
    </row>
    <row r="25" spans="1:17" s="111" customFormat="1" ht="13.5">
      <c r="A25" s="111" t="s">
        <v>443</v>
      </c>
      <c r="B25" s="74" t="s">
        <v>851</v>
      </c>
      <c r="C25" s="74" t="s">
        <v>852</v>
      </c>
      <c r="D25" s="111" t="s">
        <v>853</v>
      </c>
      <c r="F25" s="111" t="str">
        <f t="shared" si="1"/>
        <v>B19</v>
      </c>
      <c r="G25" s="111" t="str">
        <f t="shared" si="2"/>
        <v>木村美香</v>
      </c>
      <c r="H25" s="111" t="s">
        <v>853</v>
      </c>
      <c r="I25" s="111" t="s">
        <v>1014</v>
      </c>
      <c r="J25" s="111">
        <v>1962</v>
      </c>
      <c r="K25" s="54">
        <f t="shared" si="3"/>
        <v>53</v>
      </c>
      <c r="L25" s="44" t="str">
        <f t="shared" si="0"/>
        <v>OK</v>
      </c>
      <c r="M25" s="111" t="s">
        <v>1012</v>
      </c>
      <c r="Q25" s="70"/>
    </row>
    <row r="26" spans="1:17" s="111" customFormat="1" ht="13.5">
      <c r="A26" s="111" t="s">
        <v>444</v>
      </c>
      <c r="B26" s="74" t="s">
        <v>854</v>
      </c>
      <c r="C26" s="74" t="s">
        <v>855</v>
      </c>
      <c r="D26" s="111" t="s">
        <v>832</v>
      </c>
      <c r="F26" s="111" t="str">
        <f t="shared" si="1"/>
        <v>B20</v>
      </c>
      <c r="G26" s="111" t="str">
        <f t="shared" si="2"/>
        <v>近藤直美</v>
      </c>
      <c r="H26" s="111" t="s">
        <v>832</v>
      </c>
      <c r="I26" s="111" t="s">
        <v>1014</v>
      </c>
      <c r="J26" s="111">
        <v>1963</v>
      </c>
      <c r="K26" s="54">
        <f t="shared" si="3"/>
        <v>52</v>
      </c>
      <c r="L26" s="44" t="str">
        <f t="shared" si="0"/>
        <v>OK</v>
      </c>
      <c r="M26" s="111" t="s">
        <v>377</v>
      </c>
      <c r="Q26" s="70"/>
    </row>
    <row r="27" spans="1:17" s="111" customFormat="1" ht="13.5">
      <c r="A27" s="111" t="s">
        <v>445</v>
      </c>
      <c r="B27" s="74" t="s">
        <v>856</v>
      </c>
      <c r="C27" s="74" t="s">
        <v>857</v>
      </c>
      <c r="D27" s="111" t="s">
        <v>832</v>
      </c>
      <c r="F27" s="111" t="str">
        <f t="shared" si="1"/>
        <v>B21</v>
      </c>
      <c r="G27" s="111" t="str">
        <f t="shared" si="2"/>
        <v>佐竹昌子</v>
      </c>
      <c r="H27" s="111" t="s">
        <v>832</v>
      </c>
      <c r="I27" s="111" t="s">
        <v>1014</v>
      </c>
      <c r="J27" s="111">
        <v>1958</v>
      </c>
      <c r="K27" s="54">
        <f t="shared" si="3"/>
        <v>57</v>
      </c>
      <c r="L27" s="44" t="str">
        <f t="shared" si="0"/>
        <v>OK</v>
      </c>
      <c r="M27" s="111" t="s">
        <v>377</v>
      </c>
      <c r="Q27" s="70"/>
    </row>
    <row r="28" spans="1:17" s="111" customFormat="1" ht="13.5">
      <c r="A28" s="111" t="s">
        <v>446</v>
      </c>
      <c r="B28" s="74" t="s">
        <v>820</v>
      </c>
      <c r="C28" s="74" t="s">
        <v>1089</v>
      </c>
      <c r="D28" s="111" t="s">
        <v>832</v>
      </c>
      <c r="F28" s="111" t="str">
        <f t="shared" si="1"/>
        <v>B22</v>
      </c>
      <c r="G28" s="111" t="str">
        <f t="shared" si="2"/>
        <v>田中都</v>
      </c>
      <c r="H28" s="111" t="s">
        <v>832</v>
      </c>
      <c r="I28" s="111" t="s">
        <v>1014</v>
      </c>
      <c r="J28" s="111">
        <v>1970</v>
      </c>
      <c r="K28" s="54">
        <f t="shared" si="3"/>
        <v>45</v>
      </c>
      <c r="L28" s="44" t="str">
        <f t="shared" si="0"/>
        <v>OK</v>
      </c>
      <c r="M28" s="111" t="s">
        <v>1012</v>
      </c>
      <c r="Q28" s="70"/>
    </row>
    <row r="29" spans="1:17" s="111" customFormat="1" ht="13.5">
      <c r="A29" s="111" t="s">
        <v>448</v>
      </c>
      <c r="B29" s="74" t="s">
        <v>950</v>
      </c>
      <c r="C29" s="74" t="s">
        <v>1090</v>
      </c>
      <c r="D29" s="111" t="s">
        <v>832</v>
      </c>
      <c r="F29" s="111" t="str">
        <f t="shared" si="1"/>
        <v>B23</v>
      </c>
      <c r="G29" s="111" t="str">
        <f t="shared" si="2"/>
        <v>田端加津子</v>
      </c>
      <c r="H29" s="111" t="s">
        <v>832</v>
      </c>
      <c r="I29" s="111" t="s">
        <v>1014</v>
      </c>
      <c r="J29" s="111">
        <v>1972</v>
      </c>
      <c r="K29" s="54">
        <f t="shared" si="3"/>
        <v>43</v>
      </c>
      <c r="L29" s="44" t="str">
        <f t="shared" si="0"/>
        <v>OK</v>
      </c>
      <c r="M29" s="111" t="s">
        <v>377</v>
      </c>
      <c r="Q29" s="70"/>
    </row>
    <row r="30" spans="1:17" s="111" customFormat="1" ht="13.5">
      <c r="A30" s="111" t="s">
        <v>450</v>
      </c>
      <c r="B30" s="74" t="s">
        <v>875</v>
      </c>
      <c r="C30" s="74" t="s">
        <v>1091</v>
      </c>
      <c r="D30" s="111" t="s">
        <v>832</v>
      </c>
      <c r="F30" s="111" t="str">
        <f t="shared" si="1"/>
        <v>B24</v>
      </c>
      <c r="G30" s="111" t="str">
        <f t="shared" si="2"/>
        <v>筒井珠世</v>
      </c>
      <c r="H30" s="111" t="s">
        <v>832</v>
      </c>
      <c r="I30" s="111" t="s">
        <v>1014</v>
      </c>
      <c r="J30" s="111">
        <v>1967</v>
      </c>
      <c r="K30" s="54">
        <f t="shared" si="3"/>
        <v>48</v>
      </c>
      <c r="L30" s="44" t="str">
        <f t="shared" si="0"/>
        <v>OK</v>
      </c>
      <c r="M30" s="111" t="s">
        <v>377</v>
      </c>
      <c r="Q30" s="73"/>
    </row>
    <row r="31" spans="1:17" s="111" customFormat="1" ht="13.5">
      <c r="A31" s="111" t="s">
        <v>451</v>
      </c>
      <c r="B31" s="74" t="s">
        <v>824</v>
      </c>
      <c r="C31" s="74" t="s">
        <v>858</v>
      </c>
      <c r="D31" s="111" t="s">
        <v>832</v>
      </c>
      <c r="F31" s="111" t="str">
        <f t="shared" si="1"/>
        <v>B25</v>
      </c>
      <c r="G31" s="111" t="str">
        <f t="shared" si="2"/>
        <v>中村千春</v>
      </c>
      <c r="H31" s="111" t="s">
        <v>832</v>
      </c>
      <c r="I31" s="111" t="s">
        <v>1014</v>
      </c>
      <c r="J31" s="111">
        <v>1961</v>
      </c>
      <c r="K31" s="54">
        <f t="shared" si="3"/>
        <v>54</v>
      </c>
      <c r="L31" s="44" t="str">
        <f t="shared" si="0"/>
        <v>OK</v>
      </c>
      <c r="M31" s="111" t="s">
        <v>378</v>
      </c>
      <c r="Q31" s="73"/>
    </row>
    <row r="32" spans="1:17" s="111" customFormat="1" ht="13.5">
      <c r="A32" s="111" t="s">
        <v>452</v>
      </c>
      <c r="B32" s="74" t="s">
        <v>843</v>
      </c>
      <c r="C32" s="74" t="s">
        <v>1092</v>
      </c>
      <c r="D32" s="111" t="s">
        <v>853</v>
      </c>
      <c r="F32" s="111" t="str">
        <f t="shared" si="1"/>
        <v>B26</v>
      </c>
      <c r="G32" s="111" t="str">
        <f t="shared" si="2"/>
        <v>橋本真理</v>
      </c>
      <c r="H32" s="111" t="s">
        <v>853</v>
      </c>
      <c r="I32" s="111" t="s">
        <v>1014</v>
      </c>
      <c r="J32" s="111">
        <v>1977</v>
      </c>
      <c r="K32" s="54">
        <f t="shared" si="3"/>
        <v>38</v>
      </c>
      <c r="L32" s="44" t="str">
        <f t="shared" si="0"/>
        <v>OK</v>
      </c>
      <c r="M32" s="111" t="s">
        <v>909</v>
      </c>
      <c r="Q32" s="73"/>
    </row>
    <row r="33" spans="1:17" s="111" customFormat="1" ht="13.5">
      <c r="A33" s="111" t="s">
        <v>453</v>
      </c>
      <c r="B33" s="74" t="s">
        <v>860</v>
      </c>
      <c r="C33" s="74" t="s">
        <v>861</v>
      </c>
      <c r="D33" s="111" t="s">
        <v>832</v>
      </c>
      <c r="F33" s="111" t="str">
        <f t="shared" si="1"/>
        <v>B27</v>
      </c>
      <c r="G33" s="111" t="str">
        <f t="shared" si="2"/>
        <v>藤田博美</v>
      </c>
      <c r="H33" s="111" t="s">
        <v>832</v>
      </c>
      <c r="I33" s="111" t="s">
        <v>1014</v>
      </c>
      <c r="J33" s="111">
        <v>1970</v>
      </c>
      <c r="K33" s="54">
        <f t="shared" si="3"/>
        <v>45</v>
      </c>
      <c r="L33" s="44" t="str">
        <f t="shared" si="0"/>
        <v>OK</v>
      </c>
      <c r="M33" s="111" t="s">
        <v>377</v>
      </c>
      <c r="Q33" s="73"/>
    </row>
    <row r="34" spans="1:17" s="111" customFormat="1" ht="13.5">
      <c r="A34" s="111" t="s">
        <v>454</v>
      </c>
      <c r="B34" s="74" t="s">
        <v>862</v>
      </c>
      <c r="C34" s="74" t="s">
        <v>863</v>
      </c>
      <c r="D34" s="111" t="s">
        <v>832</v>
      </c>
      <c r="F34" s="111" t="str">
        <f t="shared" si="1"/>
        <v>B28</v>
      </c>
      <c r="G34" s="111" t="str">
        <f t="shared" si="2"/>
        <v>藤原泰子</v>
      </c>
      <c r="H34" s="111" t="s">
        <v>832</v>
      </c>
      <c r="I34" s="111" t="s">
        <v>1014</v>
      </c>
      <c r="J34" s="111">
        <v>1965</v>
      </c>
      <c r="K34" s="54">
        <f t="shared" si="3"/>
        <v>50</v>
      </c>
      <c r="L34" s="44" t="str">
        <f t="shared" si="0"/>
        <v>OK</v>
      </c>
      <c r="M34" s="111" t="s">
        <v>378</v>
      </c>
      <c r="Q34" s="73"/>
    </row>
    <row r="35" spans="1:17" s="111" customFormat="1" ht="13.5">
      <c r="A35" s="111" t="s">
        <v>455</v>
      </c>
      <c r="B35" s="74" t="s">
        <v>1093</v>
      </c>
      <c r="C35" s="74" t="s">
        <v>1094</v>
      </c>
      <c r="D35" s="111" t="s">
        <v>835</v>
      </c>
      <c r="F35" s="111" t="str">
        <f t="shared" si="1"/>
        <v>B29</v>
      </c>
      <c r="G35" s="111" t="str">
        <f t="shared" si="2"/>
        <v>森薫吏</v>
      </c>
      <c r="H35" s="111" t="s">
        <v>835</v>
      </c>
      <c r="I35" s="111" t="s">
        <v>1014</v>
      </c>
      <c r="J35" s="111">
        <v>1964</v>
      </c>
      <c r="K35" s="54">
        <f t="shared" si="3"/>
        <v>51</v>
      </c>
      <c r="L35" s="44" t="str">
        <f t="shared" si="0"/>
        <v>OK</v>
      </c>
      <c r="M35" s="111" t="s">
        <v>1012</v>
      </c>
      <c r="Q35" s="73"/>
    </row>
    <row r="36" spans="1:17" s="111" customFormat="1" ht="13.5">
      <c r="A36" s="111" t="s">
        <v>456</v>
      </c>
      <c r="B36" s="74" t="s">
        <v>1095</v>
      </c>
      <c r="C36" s="74" t="s">
        <v>1096</v>
      </c>
      <c r="D36" s="111" t="s">
        <v>832</v>
      </c>
      <c r="F36" s="111" t="str">
        <f t="shared" si="1"/>
        <v>B30</v>
      </c>
      <c r="G36" s="111" t="str">
        <f t="shared" si="2"/>
        <v>日髙眞規子</v>
      </c>
      <c r="H36" s="111" t="s">
        <v>832</v>
      </c>
      <c r="I36" s="111" t="s">
        <v>1014</v>
      </c>
      <c r="J36" s="111">
        <v>1963</v>
      </c>
      <c r="K36" s="54">
        <f t="shared" si="3"/>
        <v>52</v>
      </c>
      <c r="L36" s="44" t="str">
        <f>IF(G36="","",IF(COUNTIF($G$3:$G$624,G36)&gt;1,"2重登録","OK"))</f>
        <v>OK</v>
      </c>
      <c r="M36" s="111" t="s">
        <v>909</v>
      </c>
      <c r="Q36" s="73"/>
    </row>
    <row r="37" spans="1:15" s="59" customFormat="1" ht="13.5">
      <c r="A37" s="72"/>
      <c r="B37" s="78"/>
      <c r="C37" s="78"/>
      <c r="D37" s="72"/>
      <c r="E37" s="71"/>
      <c r="F37" s="44"/>
      <c r="G37" s="48"/>
      <c r="H37" s="72"/>
      <c r="I37" s="44"/>
      <c r="J37" s="71"/>
      <c r="K37" s="54"/>
      <c r="L37" s="44"/>
      <c r="N37" s="42"/>
      <c r="O37" s="42"/>
    </row>
    <row r="38" spans="1:15" s="59" customFormat="1" ht="13.5">
      <c r="A38" s="72"/>
      <c r="B38" s="78"/>
      <c r="C38" s="78"/>
      <c r="D38" s="72"/>
      <c r="E38" s="71"/>
      <c r="F38" s="44"/>
      <c r="G38" s="48"/>
      <c r="H38" s="72"/>
      <c r="I38" s="44"/>
      <c r="J38" s="71"/>
      <c r="K38" s="54"/>
      <c r="L38" s="44"/>
      <c r="N38" s="42"/>
      <c r="O38" s="42"/>
    </row>
    <row r="39" spans="1:15" s="59" customFormat="1" ht="13.5">
      <c r="A39" s="72"/>
      <c r="B39" s="78"/>
      <c r="C39" s="78"/>
      <c r="D39" s="72"/>
      <c r="E39" s="71"/>
      <c r="F39" s="44"/>
      <c r="G39" s="48"/>
      <c r="H39" s="72"/>
      <c r="I39" s="44"/>
      <c r="J39" s="71"/>
      <c r="K39" s="54"/>
      <c r="L39" s="44"/>
      <c r="N39" s="42"/>
      <c r="O39" s="42"/>
    </row>
    <row r="40" spans="1:15" s="59" customFormat="1" ht="13.5">
      <c r="A40" s="72"/>
      <c r="B40" s="78"/>
      <c r="C40" s="78"/>
      <c r="D40" s="72"/>
      <c r="E40" s="71"/>
      <c r="F40" s="44"/>
      <c r="G40" s="48"/>
      <c r="H40" s="72"/>
      <c r="I40" s="44"/>
      <c r="J40" s="71"/>
      <c r="K40" s="54"/>
      <c r="L40" s="44"/>
      <c r="N40" s="42"/>
      <c r="O40" s="42"/>
    </row>
    <row r="41" spans="1:15" s="59" customFormat="1" ht="13.5">
      <c r="A41" s="72"/>
      <c r="B41" s="78"/>
      <c r="C41" s="78"/>
      <c r="D41" s="72"/>
      <c r="E41" s="71"/>
      <c r="F41" s="44"/>
      <c r="G41" s="48"/>
      <c r="H41" s="72"/>
      <c r="I41" s="44"/>
      <c r="J41" s="71"/>
      <c r="K41" s="54"/>
      <c r="L41" s="44"/>
      <c r="N41" s="42"/>
      <c r="O41" s="42"/>
    </row>
    <row r="42" spans="1:15" s="59" customFormat="1" ht="13.5">
      <c r="A42" s="72"/>
      <c r="B42" s="78"/>
      <c r="C42" s="78"/>
      <c r="D42" s="72"/>
      <c r="E42" s="71"/>
      <c r="F42" s="44"/>
      <c r="G42" s="48"/>
      <c r="H42" s="72"/>
      <c r="I42" s="44"/>
      <c r="J42" s="71"/>
      <c r="K42" s="54"/>
      <c r="L42" s="44"/>
      <c r="N42" s="42"/>
      <c r="O42" s="42"/>
    </row>
    <row r="43" spans="1:15" s="59" customFormat="1" ht="13.5">
      <c r="A43" s="72"/>
      <c r="B43" s="78"/>
      <c r="C43" s="78"/>
      <c r="D43" s="72"/>
      <c r="E43" s="71"/>
      <c r="F43" s="44"/>
      <c r="G43" s="48"/>
      <c r="H43" s="72"/>
      <c r="I43" s="44"/>
      <c r="J43" s="71"/>
      <c r="K43" s="54"/>
      <c r="L43" s="44"/>
      <c r="N43" s="42"/>
      <c r="O43" s="42"/>
    </row>
    <row r="44" spans="1:15" s="59" customFormat="1" ht="13.5">
      <c r="A44" s="72"/>
      <c r="B44" s="78"/>
      <c r="C44" s="78"/>
      <c r="D44" s="72"/>
      <c r="E44" s="71"/>
      <c r="F44" s="44"/>
      <c r="G44" s="48"/>
      <c r="H44" s="72"/>
      <c r="I44" s="44"/>
      <c r="J44" s="71"/>
      <c r="K44" s="54"/>
      <c r="L44" s="44"/>
      <c r="N44" s="42"/>
      <c r="O44" s="42"/>
    </row>
    <row r="45" spans="1:15" s="59" customFormat="1" ht="13.5">
      <c r="A45" s="72"/>
      <c r="B45" s="78"/>
      <c r="C45" s="78"/>
      <c r="D45" s="72"/>
      <c r="E45" s="71"/>
      <c r="F45" s="44"/>
      <c r="G45" s="48"/>
      <c r="H45" s="72"/>
      <c r="I45" s="44"/>
      <c r="J45" s="71"/>
      <c r="K45" s="54"/>
      <c r="L45" s="44">
        <f>IF(G45="","",IF(COUNTIF($G$1:$G$590,G45)&gt;1,"2重登録","OK"))</f>
      </c>
      <c r="N45" s="42"/>
      <c r="O45" s="42"/>
    </row>
    <row r="46" spans="1:15" s="59" customFormat="1" ht="13.5">
      <c r="A46" s="72"/>
      <c r="B46" s="78"/>
      <c r="C46" s="78"/>
      <c r="D46" s="72"/>
      <c r="E46" s="71"/>
      <c r="F46" s="44"/>
      <c r="G46" s="48"/>
      <c r="H46" s="72"/>
      <c r="I46" s="44"/>
      <c r="J46" s="71"/>
      <c r="K46" s="54"/>
      <c r="L46" s="44"/>
      <c r="N46" s="42"/>
      <c r="O46" s="42"/>
    </row>
    <row r="47" spans="1:15" s="59" customFormat="1" ht="13.5">
      <c r="A47" s="72"/>
      <c r="B47" s="78"/>
      <c r="C47" s="78"/>
      <c r="D47" s="72"/>
      <c r="E47" s="71"/>
      <c r="F47" s="44"/>
      <c r="G47" s="48"/>
      <c r="H47" s="72"/>
      <c r="I47" s="44"/>
      <c r="J47" s="71"/>
      <c r="K47" s="54"/>
      <c r="L47" s="44"/>
      <c r="N47" s="42"/>
      <c r="O47" s="42"/>
    </row>
    <row r="48" spans="1:15" s="59" customFormat="1" ht="13.5">
      <c r="A48" s="72"/>
      <c r="B48" s="78"/>
      <c r="C48" s="78"/>
      <c r="D48" s="72"/>
      <c r="E48" s="71"/>
      <c r="F48" s="44"/>
      <c r="G48" s="48"/>
      <c r="H48" s="72"/>
      <c r="I48" s="44"/>
      <c r="J48" s="71"/>
      <c r="K48" s="54"/>
      <c r="L48" s="44"/>
      <c r="N48" s="42"/>
      <c r="O48" s="42"/>
    </row>
    <row r="49" spans="1:15" s="59" customFormat="1" ht="13.5">
      <c r="A49" s="72"/>
      <c r="B49" s="78"/>
      <c r="C49" s="78"/>
      <c r="D49" s="72"/>
      <c r="E49" s="71"/>
      <c r="F49" s="44"/>
      <c r="G49" s="48"/>
      <c r="H49" s="72"/>
      <c r="I49" s="44"/>
      <c r="J49" s="71"/>
      <c r="K49" s="54"/>
      <c r="L49" s="44"/>
      <c r="N49" s="42"/>
      <c r="O49" s="42"/>
    </row>
    <row r="50" spans="1:15" s="59" customFormat="1" ht="13.5">
      <c r="A50" s="72"/>
      <c r="B50" s="78"/>
      <c r="C50" s="78"/>
      <c r="D50" s="72"/>
      <c r="E50" s="71"/>
      <c r="F50" s="44"/>
      <c r="G50" s="48"/>
      <c r="H50" s="72"/>
      <c r="I50" s="44"/>
      <c r="J50" s="71"/>
      <c r="K50" s="54"/>
      <c r="L50" s="44"/>
      <c r="N50" s="42"/>
      <c r="O50" s="42"/>
    </row>
    <row r="51" spans="1:15" s="59" customFormat="1" ht="13.5">
      <c r="A51" s="72"/>
      <c r="B51" s="78"/>
      <c r="C51" s="78"/>
      <c r="D51" s="72"/>
      <c r="E51" s="71"/>
      <c r="F51" s="44"/>
      <c r="G51" s="48"/>
      <c r="H51" s="72"/>
      <c r="I51" s="44"/>
      <c r="J51" s="71"/>
      <c r="K51" s="54"/>
      <c r="L51" s="44"/>
      <c r="N51" s="42"/>
      <c r="O51" s="42"/>
    </row>
    <row r="52" spans="1:15" s="59" customFormat="1" ht="13.5">
      <c r="A52" s="72"/>
      <c r="B52" s="78"/>
      <c r="C52" s="78"/>
      <c r="D52" s="72"/>
      <c r="E52" s="71"/>
      <c r="F52" s="44"/>
      <c r="G52" s="48"/>
      <c r="H52" s="72"/>
      <c r="I52" s="44"/>
      <c r="J52" s="71"/>
      <c r="K52" s="54"/>
      <c r="L52" s="44"/>
      <c r="N52" s="42"/>
      <c r="O52" s="42"/>
    </row>
    <row r="53" spans="1:15" s="59" customFormat="1" ht="13.5">
      <c r="A53" s="72"/>
      <c r="B53" s="78"/>
      <c r="C53" s="78"/>
      <c r="D53" s="72"/>
      <c r="E53" s="71"/>
      <c r="F53" s="44"/>
      <c r="G53" s="48"/>
      <c r="H53" s="72"/>
      <c r="I53" s="44"/>
      <c r="J53" s="71"/>
      <c r="K53" s="54"/>
      <c r="L53" s="44"/>
      <c r="N53" s="42"/>
      <c r="O53" s="42"/>
    </row>
    <row r="54" spans="1:15" s="59" customFormat="1" ht="13.5">
      <c r="A54" s="72"/>
      <c r="B54" s="78"/>
      <c r="C54" s="78"/>
      <c r="D54" s="72"/>
      <c r="E54" s="71"/>
      <c r="F54" s="44"/>
      <c r="G54" s="48"/>
      <c r="H54" s="72"/>
      <c r="I54" s="44"/>
      <c r="J54" s="71"/>
      <c r="K54" s="54"/>
      <c r="L54" s="44"/>
      <c r="N54" s="42"/>
      <c r="O54" s="42"/>
    </row>
    <row r="55" spans="1:15" s="59" customFormat="1" ht="13.5">
      <c r="A55" s="72"/>
      <c r="B55" s="78"/>
      <c r="C55" s="78"/>
      <c r="D55" s="72"/>
      <c r="E55" s="71"/>
      <c r="F55" s="44"/>
      <c r="G55" s="48"/>
      <c r="H55" s="72"/>
      <c r="I55" s="44"/>
      <c r="J55" s="71"/>
      <c r="K55" s="54"/>
      <c r="L55" s="44"/>
      <c r="N55" s="42"/>
      <c r="O55" s="42"/>
    </row>
    <row r="56" spans="1:15" s="59" customFormat="1" ht="13.5">
      <c r="A56" s="72"/>
      <c r="B56" s="78"/>
      <c r="C56" s="78"/>
      <c r="D56" s="72"/>
      <c r="E56" s="71"/>
      <c r="F56" s="44"/>
      <c r="G56" s="48"/>
      <c r="H56" s="72"/>
      <c r="I56" s="44"/>
      <c r="J56" s="71"/>
      <c r="K56" s="54"/>
      <c r="L56" s="44"/>
      <c r="N56" s="42"/>
      <c r="O56" s="42"/>
    </row>
    <row r="57" spans="1:15" s="59" customFormat="1" ht="13.5">
      <c r="A57" s="72"/>
      <c r="B57" s="78"/>
      <c r="C57" s="78"/>
      <c r="D57" s="72"/>
      <c r="E57" s="71"/>
      <c r="F57" s="44"/>
      <c r="G57" s="48"/>
      <c r="H57" s="72"/>
      <c r="I57" s="44"/>
      <c r="J57" s="71"/>
      <c r="K57" s="54"/>
      <c r="L57" s="44"/>
      <c r="N57" s="42"/>
      <c r="O57" s="42"/>
    </row>
    <row r="58" spans="1:15" s="59" customFormat="1" ht="13.5">
      <c r="A58" s="72"/>
      <c r="B58" s="78"/>
      <c r="C58" s="78"/>
      <c r="D58" s="72"/>
      <c r="E58" s="71"/>
      <c r="F58" s="44"/>
      <c r="G58" s="48"/>
      <c r="H58" s="72"/>
      <c r="I58" s="44"/>
      <c r="J58" s="71"/>
      <c r="K58" s="54"/>
      <c r="L58" s="44">
        <f aca="true" t="shared" si="4" ref="L58:L66">IF(G58="","",IF(COUNTIF($G$1:$G$590,G58)&gt;1,"2重登録","OK"))</f>
      </c>
      <c r="N58" s="42"/>
      <c r="O58" s="42"/>
    </row>
    <row r="59" spans="1:15" s="59" customFormat="1" ht="13.5">
      <c r="A59" s="72"/>
      <c r="B59" s="78"/>
      <c r="C59" s="78"/>
      <c r="D59" s="72"/>
      <c r="E59" s="71"/>
      <c r="F59" s="44"/>
      <c r="G59" s="48"/>
      <c r="H59" s="72"/>
      <c r="I59" s="44"/>
      <c r="J59" s="71"/>
      <c r="K59" s="54"/>
      <c r="L59" s="44">
        <f t="shared" si="4"/>
      </c>
      <c r="N59" s="42"/>
      <c r="O59" s="42"/>
    </row>
    <row r="60" spans="1:15" s="59" customFormat="1" ht="13.5">
      <c r="A60" s="72"/>
      <c r="B60" s="78"/>
      <c r="C60" s="78"/>
      <c r="D60" s="72"/>
      <c r="E60" s="71"/>
      <c r="F60" s="44"/>
      <c r="G60" s="48"/>
      <c r="H60" s="72"/>
      <c r="I60" s="44"/>
      <c r="J60" s="71"/>
      <c r="K60" s="54"/>
      <c r="L60" s="44">
        <f t="shared" si="4"/>
      </c>
      <c r="N60" s="42"/>
      <c r="O60" s="42"/>
    </row>
    <row r="61" spans="1:15" s="59" customFormat="1" ht="13.5">
      <c r="A61" s="72"/>
      <c r="B61" s="78"/>
      <c r="C61" s="78"/>
      <c r="D61" s="72"/>
      <c r="E61" s="71"/>
      <c r="F61" s="44"/>
      <c r="G61" s="48"/>
      <c r="H61" s="72"/>
      <c r="I61" s="44"/>
      <c r="J61" s="71"/>
      <c r="K61" s="54"/>
      <c r="L61" s="44">
        <f t="shared" si="4"/>
      </c>
      <c r="N61" s="42"/>
      <c r="O61" s="42"/>
    </row>
    <row r="62" spans="1:15" s="59" customFormat="1" ht="13.5">
      <c r="A62" s="72"/>
      <c r="B62" s="78"/>
      <c r="C62" s="78"/>
      <c r="D62" s="72"/>
      <c r="E62" s="71"/>
      <c r="F62" s="44"/>
      <c r="G62" s="48"/>
      <c r="H62" s="72"/>
      <c r="I62" s="44"/>
      <c r="J62" s="71"/>
      <c r="K62" s="54"/>
      <c r="L62" s="44">
        <f t="shared" si="4"/>
      </c>
      <c r="N62" s="42"/>
      <c r="O62" s="42"/>
    </row>
    <row r="63" spans="1:15" s="59" customFormat="1" ht="13.5">
      <c r="A63" s="72"/>
      <c r="B63" s="78"/>
      <c r="C63" s="78"/>
      <c r="D63" s="72"/>
      <c r="E63" s="71"/>
      <c r="F63" s="44"/>
      <c r="G63" s="48"/>
      <c r="H63" s="72"/>
      <c r="I63" s="44"/>
      <c r="J63" s="71"/>
      <c r="K63" s="54"/>
      <c r="L63" s="44">
        <f t="shared" si="4"/>
      </c>
      <c r="N63" s="42"/>
      <c r="O63" s="42"/>
    </row>
    <row r="64" spans="1:15" s="59" customFormat="1" ht="13.5">
      <c r="A64" s="72"/>
      <c r="B64" s="78"/>
      <c r="C64" s="78"/>
      <c r="D64" s="72"/>
      <c r="E64" s="71"/>
      <c r="F64" s="44"/>
      <c r="G64" s="48"/>
      <c r="H64" s="72"/>
      <c r="I64" s="44"/>
      <c r="J64" s="71"/>
      <c r="K64" s="54"/>
      <c r="L64" s="44">
        <f t="shared" si="4"/>
      </c>
      <c r="N64" s="42"/>
      <c r="O64" s="42"/>
    </row>
    <row r="65" spans="1:15" s="59" customFormat="1" ht="13.5">
      <c r="A65" s="72"/>
      <c r="B65" s="78"/>
      <c r="C65" s="78"/>
      <c r="D65" s="72"/>
      <c r="E65" s="71"/>
      <c r="F65" s="44"/>
      <c r="G65" s="48"/>
      <c r="H65" s="72"/>
      <c r="I65" s="44"/>
      <c r="J65" s="71"/>
      <c r="K65" s="54"/>
      <c r="L65" s="44">
        <f t="shared" si="4"/>
      </c>
      <c r="N65" s="42"/>
      <c r="O65" s="42"/>
    </row>
    <row r="66" spans="1:15" s="59" customFormat="1" ht="13.5">
      <c r="A66" s="72"/>
      <c r="B66" s="78"/>
      <c r="C66" s="78"/>
      <c r="D66" s="72"/>
      <c r="E66" s="71"/>
      <c r="F66" s="44"/>
      <c r="G66" s="48"/>
      <c r="H66" s="72"/>
      <c r="I66" s="44"/>
      <c r="J66" s="71"/>
      <c r="K66" s="54"/>
      <c r="L66" s="44">
        <f t="shared" si="4"/>
      </c>
      <c r="N66" s="42"/>
      <c r="O66" s="42"/>
    </row>
    <row r="67" spans="2:12" ht="13.5">
      <c r="B67" s="43"/>
      <c r="C67" s="43"/>
      <c r="D67" s="43"/>
      <c r="F67" s="44"/>
      <c r="G67" s="42" t="s">
        <v>1097</v>
      </c>
      <c r="H67" s="42" t="s">
        <v>1098</v>
      </c>
      <c r="K67" s="54"/>
      <c r="L67" s="44"/>
    </row>
    <row r="68" spans="2:12" ht="13.5">
      <c r="B68" s="43"/>
      <c r="C68" s="43"/>
      <c r="D68" s="43"/>
      <c r="F68" s="44"/>
      <c r="G68" s="76">
        <f>COUNTIF(M70:M123,"東近江市")</f>
        <v>26</v>
      </c>
      <c r="H68" s="77">
        <f>(G68/RIGHT(A123,2))</f>
        <v>0.48148148148148145</v>
      </c>
      <c r="K68" s="54"/>
      <c r="L68" s="44"/>
    </row>
    <row r="69" spans="2:12" ht="13.5">
      <c r="B69" s="43"/>
      <c r="C69" s="43"/>
      <c r="D69" s="71" t="s">
        <v>1073</v>
      </c>
      <c r="E69" s="71"/>
      <c r="F69" s="71"/>
      <c r="G69" s="76"/>
      <c r="H69" s="77" t="s">
        <v>1074</v>
      </c>
      <c r="K69" s="54"/>
      <c r="L69" s="44"/>
    </row>
    <row r="70" spans="1:13" s="41" customFormat="1" ht="13.5">
      <c r="A70" s="42" t="s">
        <v>458</v>
      </c>
      <c r="B70" s="97" t="s">
        <v>401</v>
      </c>
      <c r="C70" s="97" t="s">
        <v>459</v>
      </c>
      <c r="D70" s="43" t="s">
        <v>783</v>
      </c>
      <c r="E70" s="42"/>
      <c r="F70" s="44" t="str">
        <f aca="true" t="shared" si="5" ref="F70:F109">A70</f>
        <v>C01</v>
      </c>
      <c r="G70" s="42" t="str">
        <f aca="true" t="shared" si="6" ref="G70:G109">B70&amp;C70</f>
        <v>片岡春己</v>
      </c>
      <c r="H70" s="43" t="s">
        <v>1099</v>
      </c>
      <c r="I70" s="43" t="s">
        <v>781</v>
      </c>
      <c r="J70" s="56">
        <v>1953</v>
      </c>
      <c r="K70" s="54">
        <f>IF(J70="","",(2015-J70))</f>
        <v>62</v>
      </c>
      <c r="L70" s="44" t="str">
        <f aca="true" t="shared" si="7" ref="L70:L123">IF(G70="","",IF(COUNTIF($G$1:$G$78,G70)&gt;1,"2重登録","OK"))</f>
        <v>OK</v>
      </c>
      <c r="M70" s="84" t="s">
        <v>380</v>
      </c>
    </row>
    <row r="71" spans="1:13" s="41" customFormat="1" ht="13.5">
      <c r="A71" s="42" t="s">
        <v>460</v>
      </c>
      <c r="B71" s="97" t="s">
        <v>442</v>
      </c>
      <c r="C71" s="97" t="s">
        <v>468</v>
      </c>
      <c r="D71" s="43" t="s">
        <v>783</v>
      </c>
      <c r="E71" s="42"/>
      <c r="F71" s="44" t="str">
        <f t="shared" si="5"/>
        <v>C02</v>
      </c>
      <c r="G71" s="42" t="str">
        <f t="shared" si="6"/>
        <v>山本　真</v>
      </c>
      <c r="H71" s="43" t="s">
        <v>457</v>
      </c>
      <c r="I71" s="43" t="s">
        <v>781</v>
      </c>
      <c r="J71" s="56">
        <v>1970</v>
      </c>
      <c r="K71" s="54">
        <f aca="true" t="shared" si="8" ref="K71:K122">IF(J71="","",(2015-J71))</f>
        <v>45</v>
      </c>
      <c r="L71" s="44" t="str">
        <f t="shared" si="7"/>
        <v>OK</v>
      </c>
      <c r="M71" s="85" t="s">
        <v>377</v>
      </c>
    </row>
    <row r="72" spans="1:13" s="41" customFormat="1" ht="13.5">
      <c r="A72" s="42" t="s">
        <v>463</v>
      </c>
      <c r="B72" s="97" t="s">
        <v>442</v>
      </c>
      <c r="C72" s="97" t="s">
        <v>496</v>
      </c>
      <c r="D72" s="43" t="s">
        <v>783</v>
      </c>
      <c r="E72" s="42"/>
      <c r="F72" s="44" t="str">
        <f t="shared" si="5"/>
        <v>C03</v>
      </c>
      <c r="G72" s="42" t="str">
        <f t="shared" si="6"/>
        <v>山本　諭</v>
      </c>
      <c r="H72" s="43" t="s">
        <v>457</v>
      </c>
      <c r="I72" s="43" t="s">
        <v>781</v>
      </c>
      <c r="J72" s="56">
        <v>1971</v>
      </c>
      <c r="K72" s="54">
        <f t="shared" si="8"/>
        <v>44</v>
      </c>
      <c r="L72" s="44" t="str">
        <f t="shared" si="7"/>
        <v>OK</v>
      </c>
      <c r="M72" s="84" t="s">
        <v>380</v>
      </c>
    </row>
    <row r="73" spans="1:13" s="41" customFormat="1" ht="13.5">
      <c r="A73" s="42" t="s">
        <v>466</v>
      </c>
      <c r="B73" s="97" t="s">
        <v>499</v>
      </c>
      <c r="C73" s="97" t="s">
        <v>500</v>
      </c>
      <c r="D73" s="43" t="s">
        <v>783</v>
      </c>
      <c r="E73" s="42"/>
      <c r="F73" s="44" t="str">
        <f t="shared" si="5"/>
        <v>C04</v>
      </c>
      <c r="G73" s="42" t="str">
        <f t="shared" si="6"/>
        <v>西田裕信</v>
      </c>
      <c r="H73" s="43" t="s">
        <v>457</v>
      </c>
      <c r="I73" s="43" t="s">
        <v>781</v>
      </c>
      <c r="J73" s="56">
        <v>1960</v>
      </c>
      <c r="K73" s="54">
        <f t="shared" si="8"/>
        <v>55</v>
      </c>
      <c r="L73" s="44" t="str">
        <f t="shared" si="7"/>
        <v>OK</v>
      </c>
      <c r="M73" s="85" t="s">
        <v>336</v>
      </c>
    </row>
    <row r="74" spans="1:13" s="41" customFormat="1" ht="13.5">
      <c r="A74" s="42" t="s">
        <v>467</v>
      </c>
      <c r="B74" s="97" t="s">
        <v>506</v>
      </c>
      <c r="C74" s="97" t="s">
        <v>507</v>
      </c>
      <c r="D74" s="43" t="s">
        <v>783</v>
      </c>
      <c r="E74" s="42"/>
      <c r="F74" s="44" t="str">
        <f t="shared" si="5"/>
        <v>C05</v>
      </c>
      <c r="G74" s="42" t="str">
        <f t="shared" si="6"/>
        <v>柴谷義信</v>
      </c>
      <c r="H74" s="43" t="s">
        <v>457</v>
      </c>
      <c r="I74" s="43" t="s">
        <v>781</v>
      </c>
      <c r="J74" s="56">
        <v>1962</v>
      </c>
      <c r="K74" s="54">
        <f t="shared" si="8"/>
        <v>53</v>
      </c>
      <c r="L74" s="44" t="str">
        <f t="shared" si="7"/>
        <v>OK</v>
      </c>
      <c r="M74" s="85" t="s">
        <v>377</v>
      </c>
    </row>
    <row r="75" spans="1:13" s="41" customFormat="1" ht="13.5">
      <c r="A75" s="42" t="s">
        <v>469</v>
      </c>
      <c r="B75" s="97" t="s">
        <v>509</v>
      </c>
      <c r="C75" s="97" t="s">
        <v>510</v>
      </c>
      <c r="D75" s="43" t="s">
        <v>783</v>
      </c>
      <c r="E75" s="42"/>
      <c r="F75" s="44" t="str">
        <f t="shared" si="5"/>
        <v>C06</v>
      </c>
      <c r="G75" s="42" t="str">
        <f t="shared" si="6"/>
        <v>井尻善和</v>
      </c>
      <c r="H75" s="43" t="s">
        <v>457</v>
      </c>
      <c r="I75" s="43" t="s">
        <v>781</v>
      </c>
      <c r="J75" s="56">
        <v>1968</v>
      </c>
      <c r="K75" s="54">
        <f t="shared" si="8"/>
        <v>47</v>
      </c>
      <c r="L75" s="44" t="str">
        <f t="shared" si="7"/>
        <v>OK</v>
      </c>
      <c r="M75" s="85" t="s">
        <v>951</v>
      </c>
    </row>
    <row r="76" spans="1:13" s="41" customFormat="1" ht="13.5">
      <c r="A76" s="42" t="s">
        <v>472</v>
      </c>
      <c r="B76" s="97" t="s">
        <v>518</v>
      </c>
      <c r="C76" s="46" t="s">
        <v>519</v>
      </c>
      <c r="D76" s="43" t="s">
        <v>783</v>
      </c>
      <c r="E76" s="42"/>
      <c r="F76" s="44" t="str">
        <f t="shared" si="5"/>
        <v>C07</v>
      </c>
      <c r="G76" s="42" t="str">
        <f t="shared" si="6"/>
        <v>坂元智成</v>
      </c>
      <c r="H76" s="43" t="s">
        <v>457</v>
      </c>
      <c r="I76" s="43" t="s">
        <v>781</v>
      </c>
      <c r="J76" s="56">
        <v>1975</v>
      </c>
      <c r="K76" s="54">
        <f t="shared" si="8"/>
        <v>40</v>
      </c>
      <c r="L76" s="44" t="str">
        <f t="shared" si="7"/>
        <v>OK</v>
      </c>
      <c r="M76" s="84" t="s">
        <v>380</v>
      </c>
    </row>
    <row r="77" spans="1:13" s="41" customFormat="1" ht="13.5">
      <c r="A77" s="42" t="s">
        <v>473</v>
      </c>
      <c r="B77" s="97" t="s">
        <v>522</v>
      </c>
      <c r="C77" s="46" t="s">
        <v>523</v>
      </c>
      <c r="D77" s="43" t="s">
        <v>783</v>
      </c>
      <c r="E77" s="42"/>
      <c r="F77" s="44" t="str">
        <f t="shared" si="5"/>
        <v>C08</v>
      </c>
      <c r="G77" s="42" t="str">
        <f t="shared" si="6"/>
        <v>村尾彰了</v>
      </c>
      <c r="H77" s="43" t="s">
        <v>457</v>
      </c>
      <c r="I77" s="43" t="s">
        <v>781</v>
      </c>
      <c r="J77" s="56">
        <v>1982</v>
      </c>
      <c r="K77" s="54">
        <f t="shared" si="8"/>
        <v>33</v>
      </c>
      <c r="L77" s="44" t="str">
        <f t="shared" si="7"/>
        <v>OK</v>
      </c>
      <c r="M77" s="85" t="s">
        <v>951</v>
      </c>
    </row>
    <row r="78" spans="1:13" s="41" customFormat="1" ht="13.5">
      <c r="A78" s="42" t="s">
        <v>395</v>
      </c>
      <c r="B78" s="97" t="s">
        <v>1100</v>
      </c>
      <c r="C78" s="46" t="s">
        <v>525</v>
      </c>
      <c r="D78" s="43" t="s">
        <v>783</v>
      </c>
      <c r="E78" s="42"/>
      <c r="F78" s="44" t="str">
        <f t="shared" si="5"/>
        <v>C09</v>
      </c>
      <c r="G78" s="42" t="str">
        <f t="shared" si="6"/>
        <v>荒浪順次</v>
      </c>
      <c r="H78" s="43" t="s">
        <v>457</v>
      </c>
      <c r="I78" s="43" t="s">
        <v>781</v>
      </c>
      <c r="J78" s="56">
        <v>1977</v>
      </c>
      <c r="K78" s="54">
        <f t="shared" si="8"/>
        <v>38</v>
      </c>
      <c r="L78" s="44" t="str">
        <f t="shared" si="7"/>
        <v>OK</v>
      </c>
      <c r="M78" s="85" t="s">
        <v>911</v>
      </c>
    </row>
    <row r="79" spans="1:13" s="41" customFormat="1" ht="13.5">
      <c r="A79" s="42" t="s">
        <v>478</v>
      </c>
      <c r="B79" s="97" t="s">
        <v>527</v>
      </c>
      <c r="C79" s="46" t="s">
        <v>528</v>
      </c>
      <c r="D79" s="43" t="s">
        <v>783</v>
      </c>
      <c r="E79" s="42"/>
      <c r="F79" s="44" t="str">
        <f t="shared" si="5"/>
        <v>C10</v>
      </c>
      <c r="G79" s="42" t="str">
        <f t="shared" si="6"/>
        <v>中本隆司</v>
      </c>
      <c r="H79" s="43" t="s">
        <v>457</v>
      </c>
      <c r="I79" s="43" t="s">
        <v>781</v>
      </c>
      <c r="J79" s="56">
        <v>1968</v>
      </c>
      <c r="K79" s="54">
        <f t="shared" si="8"/>
        <v>47</v>
      </c>
      <c r="L79" s="44" t="str">
        <f t="shared" si="7"/>
        <v>OK</v>
      </c>
      <c r="M79" s="84" t="s">
        <v>380</v>
      </c>
    </row>
    <row r="80" spans="1:13" s="41" customFormat="1" ht="13.5">
      <c r="A80" s="42" t="s">
        <v>481</v>
      </c>
      <c r="B80" s="97" t="s">
        <v>536</v>
      </c>
      <c r="C80" s="46" t="s">
        <v>537</v>
      </c>
      <c r="D80" s="43" t="s">
        <v>783</v>
      </c>
      <c r="E80" s="42"/>
      <c r="F80" s="44" t="str">
        <f t="shared" si="5"/>
        <v>C11</v>
      </c>
      <c r="G80" s="42" t="str">
        <f t="shared" si="6"/>
        <v>小山　嶺</v>
      </c>
      <c r="H80" s="43" t="s">
        <v>457</v>
      </c>
      <c r="I80" s="43" t="s">
        <v>781</v>
      </c>
      <c r="J80" s="56">
        <v>1986</v>
      </c>
      <c r="K80" s="54">
        <f t="shared" si="8"/>
        <v>29</v>
      </c>
      <c r="L80" s="44" t="str">
        <f t="shared" si="7"/>
        <v>OK</v>
      </c>
      <c r="M80" s="84" t="s">
        <v>380</v>
      </c>
    </row>
    <row r="81" spans="1:13" s="41" customFormat="1" ht="13.5">
      <c r="A81" s="42" t="s">
        <v>484</v>
      </c>
      <c r="B81" s="97" t="s">
        <v>539</v>
      </c>
      <c r="C81" s="46" t="s">
        <v>540</v>
      </c>
      <c r="D81" s="43" t="s">
        <v>783</v>
      </c>
      <c r="E81" s="42"/>
      <c r="F81" s="44" t="str">
        <f t="shared" si="5"/>
        <v>C12</v>
      </c>
      <c r="G81" s="42" t="str">
        <f t="shared" si="6"/>
        <v>鉄川聡志</v>
      </c>
      <c r="H81" s="43" t="s">
        <v>457</v>
      </c>
      <c r="I81" s="43" t="s">
        <v>781</v>
      </c>
      <c r="J81" s="56">
        <v>1986</v>
      </c>
      <c r="K81" s="54">
        <f t="shared" si="8"/>
        <v>29</v>
      </c>
      <c r="L81" s="44" t="str">
        <f t="shared" si="7"/>
        <v>OK</v>
      </c>
      <c r="M81" s="85" t="s">
        <v>375</v>
      </c>
    </row>
    <row r="82" spans="1:13" s="41" customFormat="1" ht="13.5">
      <c r="A82" s="42" t="s">
        <v>487</v>
      </c>
      <c r="B82" s="97" t="s">
        <v>552</v>
      </c>
      <c r="C82" s="46" t="s">
        <v>553</v>
      </c>
      <c r="D82" s="43" t="s">
        <v>783</v>
      </c>
      <c r="E82" s="42"/>
      <c r="F82" s="44" t="str">
        <f t="shared" si="5"/>
        <v>C13</v>
      </c>
      <c r="G82" s="42" t="str">
        <f t="shared" si="6"/>
        <v>名合佑介</v>
      </c>
      <c r="H82" s="43" t="s">
        <v>457</v>
      </c>
      <c r="I82" s="43" t="s">
        <v>781</v>
      </c>
      <c r="J82" s="56">
        <v>1986</v>
      </c>
      <c r="K82" s="54">
        <f t="shared" si="8"/>
        <v>29</v>
      </c>
      <c r="L82" s="44" t="str">
        <f t="shared" si="7"/>
        <v>OK</v>
      </c>
      <c r="M82" s="84" t="s">
        <v>380</v>
      </c>
    </row>
    <row r="83" spans="1:13" s="41" customFormat="1" ht="13.5">
      <c r="A83" s="42" t="s">
        <v>490</v>
      </c>
      <c r="B83" s="97" t="s">
        <v>555</v>
      </c>
      <c r="C83" s="46" t="s">
        <v>556</v>
      </c>
      <c r="D83" s="43" t="s">
        <v>783</v>
      </c>
      <c r="E83" s="42"/>
      <c r="F83" s="44" t="str">
        <f t="shared" si="5"/>
        <v>C14</v>
      </c>
      <c r="G83" s="42" t="str">
        <f t="shared" si="6"/>
        <v>宮道祐介</v>
      </c>
      <c r="H83" s="43" t="s">
        <v>457</v>
      </c>
      <c r="I83" s="43" t="s">
        <v>781</v>
      </c>
      <c r="J83" s="56">
        <v>1983</v>
      </c>
      <c r="K83" s="54">
        <f t="shared" si="8"/>
        <v>32</v>
      </c>
      <c r="L83" s="44" t="str">
        <f t="shared" si="7"/>
        <v>OK</v>
      </c>
      <c r="M83" s="85" t="s">
        <v>377</v>
      </c>
    </row>
    <row r="84" spans="1:13" s="41" customFormat="1" ht="13.5">
      <c r="A84" s="42" t="s">
        <v>492</v>
      </c>
      <c r="B84" s="97" t="s">
        <v>562</v>
      </c>
      <c r="C84" s="46" t="s">
        <v>563</v>
      </c>
      <c r="D84" s="43" t="s">
        <v>783</v>
      </c>
      <c r="E84" s="42"/>
      <c r="F84" s="44" t="str">
        <f t="shared" si="5"/>
        <v>C15</v>
      </c>
      <c r="G84" s="42" t="str">
        <f t="shared" si="6"/>
        <v>本間靖教</v>
      </c>
      <c r="H84" s="43" t="s">
        <v>1101</v>
      </c>
      <c r="I84" s="43" t="s">
        <v>781</v>
      </c>
      <c r="J84" s="56">
        <v>1985</v>
      </c>
      <c r="K84" s="54">
        <f t="shared" si="8"/>
        <v>30</v>
      </c>
      <c r="L84" s="44" t="str">
        <f t="shared" si="7"/>
        <v>OK</v>
      </c>
      <c r="M84" s="84" t="s">
        <v>380</v>
      </c>
    </row>
    <row r="85" spans="1:13" s="41" customFormat="1" ht="13.5">
      <c r="A85" s="42" t="s">
        <v>493</v>
      </c>
      <c r="B85" s="98" t="s">
        <v>566</v>
      </c>
      <c r="C85" s="98" t="s">
        <v>567</v>
      </c>
      <c r="D85" s="43" t="s">
        <v>783</v>
      </c>
      <c r="E85" s="42"/>
      <c r="F85" s="44" t="str">
        <f t="shared" si="5"/>
        <v>C16</v>
      </c>
      <c r="G85" s="48" t="str">
        <f t="shared" si="6"/>
        <v>並河智加</v>
      </c>
      <c r="H85" s="43" t="s">
        <v>457</v>
      </c>
      <c r="I85" s="43" t="s">
        <v>782</v>
      </c>
      <c r="J85" s="56">
        <v>1979</v>
      </c>
      <c r="K85" s="54">
        <f t="shared" si="8"/>
        <v>36</v>
      </c>
      <c r="L85" s="44" t="str">
        <f t="shared" si="7"/>
        <v>OK</v>
      </c>
      <c r="M85" s="85" t="s">
        <v>377</v>
      </c>
    </row>
    <row r="86" spans="1:13" s="41" customFormat="1" ht="13.5">
      <c r="A86" s="42" t="s">
        <v>495</v>
      </c>
      <c r="B86" s="43" t="s">
        <v>1102</v>
      </c>
      <c r="C86" s="43" t="s">
        <v>571</v>
      </c>
      <c r="D86" s="43" t="s">
        <v>783</v>
      </c>
      <c r="E86" s="42"/>
      <c r="F86" s="44" t="str">
        <f t="shared" si="5"/>
        <v>C17</v>
      </c>
      <c r="G86" s="42" t="str">
        <f t="shared" si="6"/>
        <v>橘　崇博</v>
      </c>
      <c r="H86" s="43" t="s">
        <v>457</v>
      </c>
      <c r="I86" s="43" t="s">
        <v>781</v>
      </c>
      <c r="J86" s="56">
        <v>1980</v>
      </c>
      <c r="K86" s="54">
        <f t="shared" si="8"/>
        <v>35</v>
      </c>
      <c r="L86" s="44" t="str">
        <f t="shared" si="7"/>
        <v>OK</v>
      </c>
      <c r="M86" s="84" t="s">
        <v>380</v>
      </c>
    </row>
    <row r="87" spans="1:13" s="41" customFormat="1" ht="13.5">
      <c r="A87" s="42" t="s">
        <v>497</v>
      </c>
      <c r="B87" s="46" t="s">
        <v>398</v>
      </c>
      <c r="C87" s="46" t="s">
        <v>572</v>
      </c>
      <c r="D87" s="43" t="s">
        <v>783</v>
      </c>
      <c r="E87" s="42"/>
      <c r="F87" s="44" t="str">
        <f t="shared" si="5"/>
        <v>C18</v>
      </c>
      <c r="G87" s="42" t="str">
        <f t="shared" si="6"/>
        <v>岡本　彰</v>
      </c>
      <c r="H87" s="43" t="s">
        <v>457</v>
      </c>
      <c r="I87" s="43" t="s">
        <v>781</v>
      </c>
      <c r="J87" s="56">
        <v>1986</v>
      </c>
      <c r="K87" s="54">
        <f t="shared" si="8"/>
        <v>29</v>
      </c>
      <c r="L87" s="44" t="str">
        <f t="shared" si="7"/>
        <v>OK</v>
      </c>
      <c r="M87" s="85" t="s">
        <v>375</v>
      </c>
    </row>
    <row r="88" spans="1:13" s="41" customFormat="1" ht="13.5">
      <c r="A88" s="42" t="s">
        <v>498</v>
      </c>
      <c r="B88" s="46" t="s">
        <v>573</v>
      </c>
      <c r="C88" s="46" t="s">
        <v>574</v>
      </c>
      <c r="D88" s="43" t="s">
        <v>783</v>
      </c>
      <c r="E88" s="42"/>
      <c r="F88" s="44" t="str">
        <f t="shared" si="5"/>
        <v>C19</v>
      </c>
      <c r="G88" s="42" t="str">
        <f t="shared" si="6"/>
        <v>辻井貴大</v>
      </c>
      <c r="H88" s="43" t="s">
        <v>457</v>
      </c>
      <c r="I88" s="43" t="s">
        <v>781</v>
      </c>
      <c r="J88" s="56">
        <v>1992</v>
      </c>
      <c r="K88" s="54">
        <f t="shared" si="8"/>
        <v>23</v>
      </c>
      <c r="L88" s="44" t="str">
        <f t="shared" si="7"/>
        <v>OK</v>
      </c>
      <c r="M88" s="84" t="s">
        <v>380</v>
      </c>
    </row>
    <row r="89" spans="1:13" s="41" customFormat="1" ht="13.5">
      <c r="A89" s="42" t="s">
        <v>501</v>
      </c>
      <c r="B89" s="46" t="s">
        <v>576</v>
      </c>
      <c r="C89" s="46" t="s">
        <v>577</v>
      </c>
      <c r="D89" s="43" t="s">
        <v>783</v>
      </c>
      <c r="E89" s="42"/>
      <c r="F89" s="44" t="str">
        <f t="shared" si="5"/>
        <v>C20</v>
      </c>
      <c r="G89" s="42" t="str">
        <f t="shared" si="6"/>
        <v>寺岡淳平</v>
      </c>
      <c r="H89" s="43" t="s">
        <v>457</v>
      </c>
      <c r="I89" s="43" t="s">
        <v>781</v>
      </c>
      <c r="J89" s="56">
        <v>1990</v>
      </c>
      <c r="K89" s="54">
        <f t="shared" si="8"/>
        <v>25</v>
      </c>
      <c r="L89" s="44" t="str">
        <f t="shared" si="7"/>
        <v>OK</v>
      </c>
      <c r="M89" s="84" t="s">
        <v>380</v>
      </c>
    </row>
    <row r="90" spans="1:13" s="41" customFormat="1" ht="13.5">
      <c r="A90" s="42" t="s">
        <v>504</v>
      </c>
      <c r="B90" s="46" t="s">
        <v>578</v>
      </c>
      <c r="C90" s="46" t="s">
        <v>579</v>
      </c>
      <c r="D90" s="43" t="s">
        <v>783</v>
      </c>
      <c r="E90" s="42"/>
      <c r="F90" s="44" t="str">
        <f t="shared" si="5"/>
        <v>C21</v>
      </c>
      <c r="G90" s="42" t="str">
        <f t="shared" si="6"/>
        <v>牛尾紳之介</v>
      </c>
      <c r="H90" s="43" t="s">
        <v>457</v>
      </c>
      <c r="I90" s="43" t="s">
        <v>781</v>
      </c>
      <c r="J90" s="56">
        <v>1984</v>
      </c>
      <c r="K90" s="54">
        <f t="shared" si="8"/>
        <v>31</v>
      </c>
      <c r="L90" s="44" t="str">
        <f t="shared" si="7"/>
        <v>OK</v>
      </c>
      <c r="M90" s="84" t="s">
        <v>380</v>
      </c>
    </row>
    <row r="91" spans="1:13" s="41" customFormat="1" ht="13.5">
      <c r="A91" s="42" t="s">
        <v>505</v>
      </c>
      <c r="B91" s="46" t="s">
        <v>416</v>
      </c>
      <c r="C91" s="46" t="s">
        <v>580</v>
      </c>
      <c r="D91" s="43" t="s">
        <v>783</v>
      </c>
      <c r="E91" s="42"/>
      <c r="F91" s="44" t="str">
        <f t="shared" si="5"/>
        <v>C22</v>
      </c>
      <c r="G91" s="42" t="str">
        <f t="shared" si="6"/>
        <v>松岡　遼</v>
      </c>
      <c r="H91" s="43" t="s">
        <v>457</v>
      </c>
      <c r="I91" s="43" t="s">
        <v>781</v>
      </c>
      <c r="J91" s="56">
        <v>1983</v>
      </c>
      <c r="K91" s="54">
        <f t="shared" si="8"/>
        <v>32</v>
      </c>
      <c r="L91" s="44" t="str">
        <f t="shared" si="7"/>
        <v>OK</v>
      </c>
      <c r="M91" s="84" t="s">
        <v>380</v>
      </c>
    </row>
    <row r="92" spans="1:13" s="41" customFormat="1" ht="13.5">
      <c r="A92" s="42" t="s">
        <v>508</v>
      </c>
      <c r="B92" s="46" t="s">
        <v>1015</v>
      </c>
      <c r="C92" s="46" t="s">
        <v>914</v>
      </c>
      <c r="D92" s="43" t="s">
        <v>783</v>
      </c>
      <c r="E92" s="42"/>
      <c r="F92" s="44" t="str">
        <f t="shared" si="5"/>
        <v>C23</v>
      </c>
      <c r="G92" s="42" t="str">
        <f t="shared" si="6"/>
        <v>西　裕紀</v>
      </c>
      <c r="H92" s="43" t="s">
        <v>457</v>
      </c>
      <c r="I92" s="43" t="s">
        <v>781</v>
      </c>
      <c r="J92" s="56">
        <v>1974</v>
      </c>
      <c r="K92" s="54">
        <f t="shared" si="8"/>
        <v>41</v>
      </c>
      <c r="L92" s="44" t="str">
        <f t="shared" si="7"/>
        <v>OK</v>
      </c>
      <c r="M92" s="84" t="s">
        <v>380</v>
      </c>
    </row>
    <row r="93" spans="1:13" s="41" customFormat="1" ht="13.5">
      <c r="A93" s="42" t="s">
        <v>511</v>
      </c>
      <c r="B93" s="46" t="s">
        <v>915</v>
      </c>
      <c r="C93" s="46" t="s">
        <v>916</v>
      </c>
      <c r="D93" s="43" t="s">
        <v>783</v>
      </c>
      <c r="E93" s="42"/>
      <c r="F93" s="44" t="str">
        <f t="shared" si="5"/>
        <v>C24</v>
      </c>
      <c r="G93" s="42" t="str">
        <f t="shared" si="6"/>
        <v>石田恵二</v>
      </c>
      <c r="H93" s="43" t="s">
        <v>457</v>
      </c>
      <c r="I93" s="43" t="s">
        <v>781</v>
      </c>
      <c r="J93" s="56">
        <v>1972</v>
      </c>
      <c r="K93" s="54">
        <f t="shared" si="8"/>
        <v>43</v>
      </c>
      <c r="L93" s="44" t="str">
        <f t="shared" si="7"/>
        <v>OK</v>
      </c>
      <c r="M93" s="84" t="s">
        <v>380</v>
      </c>
    </row>
    <row r="94" spans="1:13" s="41" customFormat="1" ht="13.5">
      <c r="A94" s="42" t="s">
        <v>512</v>
      </c>
      <c r="B94" s="42" t="s">
        <v>820</v>
      </c>
      <c r="C94" s="42" t="s">
        <v>926</v>
      </c>
      <c r="D94" s="43" t="s">
        <v>783</v>
      </c>
      <c r="E94" s="42"/>
      <c r="F94" s="44" t="str">
        <f t="shared" si="5"/>
        <v>C25</v>
      </c>
      <c r="G94" s="42" t="str">
        <f t="shared" si="6"/>
        <v>田中英夫</v>
      </c>
      <c r="H94" s="43" t="s">
        <v>457</v>
      </c>
      <c r="I94" s="43" t="s">
        <v>781</v>
      </c>
      <c r="J94" s="56">
        <v>1980</v>
      </c>
      <c r="K94" s="54">
        <f t="shared" si="8"/>
        <v>35</v>
      </c>
      <c r="L94" s="44" t="str">
        <f t="shared" si="7"/>
        <v>OK</v>
      </c>
      <c r="M94" s="85" t="s">
        <v>375</v>
      </c>
    </row>
    <row r="95" spans="1:13" s="41" customFormat="1" ht="13.5">
      <c r="A95" s="42" t="s">
        <v>515</v>
      </c>
      <c r="B95" s="42" t="s">
        <v>1103</v>
      </c>
      <c r="C95" s="42" t="s">
        <v>1104</v>
      </c>
      <c r="D95" s="43" t="s">
        <v>783</v>
      </c>
      <c r="E95" s="42"/>
      <c r="F95" s="44" t="str">
        <f t="shared" si="5"/>
        <v>C26</v>
      </c>
      <c r="G95" s="42" t="str">
        <f t="shared" si="6"/>
        <v>北村直史</v>
      </c>
      <c r="H95" s="43" t="s">
        <v>457</v>
      </c>
      <c r="I95" s="43" t="s">
        <v>781</v>
      </c>
      <c r="J95" s="56">
        <v>1987</v>
      </c>
      <c r="K95" s="54">
        <f t="shared" si="8"/>
        <v>28</v>
      </c>
      <c r="L95" s="44" t="str">
        <f t="shared" si="7"/>
        <v>OK</v>
      </c>
      <c r="M95" s="84" t="s">
        <v>380</v>
      </c>
    </row>
    <row r="96" spans="1:13" s="41" customFormat="1" ht="13.5">
      <c r="A96" s="42" t="s">
        <v>516</v>
      </c>
      <c r="B96" s="42" t="s">
        <v>1105</v>
      </c>
      <c r="C96" s="42" t="s">
        <v>1106</v>
      </c>
      <c r="D96" s="43" t="s">
        <v>783</v>
      </c>
      <c r="E96" s="42"/>
      <c r="F96" s="44" t="str">
        <f t="shared" si="5"/>
        <v>C27</v>
      </c>
      <c r="G96" s="42" t="str">
        <f t="shared" si="6"/>
        <v>久保田泰成</v>
      </c>
      <c r="H96" s="43" t="s">
        <v>457</v>
      </c>
      <c r="I96" s="43" t="s">
        <v>781</v>
      </c>
      <c r="J96" s="56">
        <v>1985</v>
      </c>
      <c r="K96" s="54">
        <f t="shared" si="8"/>
        <v>30</v>
      </c>
      <c r="L96" s="44" t="str">
        <f t="shared" si="7"/>
        <v>OK</v>
      </c>
      <c r="M96" s="84" t="s">
        <v>380</v>
      </c>
    </row>
    <row r="97" spans="1:13" s="41" customFormat="1" ht="13.5">
      <c r="A97" s="42" t="s">
        <v>517</v>
      </c>
      <c r="B97" s="42" t="s">
        <v>1107</v>
      </c>
      <c r="C97" s="139" t="s">
        <v>1108</v>
      </c>
      <c r="D97" s="43" t="s">
        <v>783</v>
      </c>
      <c r="E97" s="42"/>
      <c r="F97" s="44" t="str">
        <f t="shared" si="5"/>
        <v>C28</v>
      </c>
      <c r="G97" s="42" t="str">
        <f t="shared" si="6"/>
        <v>石川和洋</v>
      </c>
      <c r="H97" s="43" t="s">
        <v>457</v>
      </c>
      <c r="I97" s="43" t="s">
        <v>781</v>
      </c>
      <c r="J97" s="56">
        <v>1979</v>
      </c>
      <c r="K97" s="54">
        <f t="shared" si="8"/>
        <v>36</v>
      </c>
      <c r="L97" s="44" t="str">
        <f t="shared" si="7"/>
        <v>OK</v>
      </c>
      <c r="M97" s="85" t="s">
        <v>1109</v>
      </c>
    </row>
    <row r="98" spans="1:13" s="41" customFormat="1" ht="13.5">
      <c r="A98" s="42" t="s">
        <v>520</v>
      </c>
      <c r="B98" s="97" t="s">
        <v>464</v>
      </c>
      <c r="C98" s="97" t="s">
        <v>465</v>
      </c>
      <c r="D98" s="43" t="s">
        <v>783</v>
      </c>
      <c r="E98" s="42"/>
      <c r="F98" s="44" t="str">
        <f t="shared" si="5"/>
        <v>C29</v>
      </c>
      <c r="G98" s="42" t="str">
        <f t="shared" si="6"/>
        <v>奥田康博</v>
      </c>
      <c r="H98" s="43" t="s">
        <v>457</v>
      </c>
      <c r="I98" s="43" t="s">
        <v>781</v>
      </c>
      <c r="J98" s="56">
        <v>1966</v>
      </c>
      <c r="K98" s="54">
        <f t="shared" si="8"/>
        <v>49</v>
      </c>
      <c r="L98" s="44" t="str">
        <f t="shared" si="7"/>
        <v>OK</v>
      </c>
      <c r="M98" s="84" t="s">
        <v>380</v>
      </c>
    </row>
    <row r="99" spans="1:13" s="41" customFormat="1" ht="13.5">
      <c r="A99" s="42" t="s">
        <v>521</v>
      </c>
      <c r="B99" s="97" t="s">
        <v>470</v>
      </c>
      <c r="C99" s="97" t="s">
        <v>471</v>
      </c>
      <c r="D99" s="43" t="s">
        <v>783</v>
      </c>
      <c r="E99" s="42"/>
      <c r="F99" s="44" t="str">
        <f t="shared" si="5"/>
        <v>C30</v>
      </c>
      <c r="G99" s="42" t="str">
        <f t="shared" si="6"/>
        <v>上戸幸次</v>
      </c>
      <c r="H99" s="43" t="s">
        <v>457</v>
      </c>
      <c r="I99" s="43" t="s">
        <v>781</v>
      </c>
      <c r="J99" s="56">
        <v>1963</v>
      </c>
      <c r="K99" s="54">
        <f t="shared" si="8"/>
        <v>52</v>
      </c>
      <c r="L99" s="44" t="str">
        <f t="shared" si="7"/>
        <v>OK</v>
      </c>
      <c r="M99" s="85" t="s">
        <v>377</v>
      </c>
    </row>
    <row r="100" spans="1:13" s="41" customFormat="1" ht="13.5">
      <c r="A100" s="42" t="s">
        <v>524</v>
      </c>
      <c r="B100" s="97" t="s">
        <v>474</v>
      </c>
      <c r="C100" s="97" t="s">
        <v>475</v>
      </c>
      <c r="D100" s="43" t="s">
        <v>783</v>
      </c>
      <c r="E100" s="42"/>
      <c r="F100" s="44" t="str">
        <f t="shared" si="5"/>
        <v>C31</v>
      </c>
      <c r="G100" s="42" t="str">
        <f t="shared" si="6"/>
        <v>山崎茂智</v>
      </c>
      <c r="H100" s="43" t="s">
        <v>457</v>
      </c>
      <c r="I100" s="43" t="s">
        <v>781</v>
      </c>
      <c r="J100" s="56">
        <v>1963</v>
      </c>
      <c r="K100" s="54">
        <f t="shared" si="8"/>
        <v>52</v>
      </c>
      <c r="L100" s="44" t="str">
        <f t="shared" si="7"/>
        <v>OK</v>
      </c>
      <c r="M100" s="85" t="s">
        <v>376</v>
      </c>
    </row>
    <row r="101" spans="1:13" s="41" customFormat="1" ht="13.5">
      <c r="A101" s="42" t="s">
        <v>526</v>
      </c>
      <c r="B101" s="97" t="s">
        <v>476</v>
      </c>
      <c r="C101" s="97" t="s">
        <v>477</v>
      </c>
      <c r="D101" s="43" t="s">
        <v>783</v>
      </c>
      <c r="E101" s="42"/>
      <c r="F101" s="44" t="str">
        <f t="shared" si="5"/>
        <v>C32</v>
      </c>
      <c r="G101" s="42" t="str">
        <f t="shared" si="6"/>
        <v>秋山太助</v>
      </c>
      <c r="H101" s="43" t="s">
        <v>457</v>
      </c>
      <c r="I101" s="43" t="s">
        <v>781</v>
      </c>
      <c r="J101" s="56">
        <v>1975</v>
      </c>
      <c r="K101" s="54">
        <f t="shared" si="8"/>
        <v>40</v>
      </c>
      <c r="L101" s="44" t="str">
        <f t="shared" si="7"/>
        <v>OK</v>
      </c>
      <c r="M101" s="84" t="s">
        <v>380</v>
      </c>
    </row>
    <row r="102" spans="1:13" s="41" customFormat="1" ht="13.5">
      <c r="A102" s="42" t="s">
        <v>529</v>
      </c>
      <c r="B102" s="97" t="s">
        <v>479</v>
      </c>
      <c r="C102" s="97" t="s">
        <v>480</v>
      </c>
      <c r="D102" s="43" t="s">
        <v>783</v>
      </c>
      <c r="E102" s="42"/>
      <c r="F102" s="44" t="str">
        <f t="shared" si="5"/>
        <v>C33</v>
      </c>
      <c r="G102" s="42" t="str">
        <f t="shared" si="6"/>
        <v>廣瀬智也</v>
      </c>
      <c r="H102" s="43" t="s">
        <v>457</v>
      </c>
      <c r="I102" s="43" t="s">
        <v>781</v>
      </c>
      <c r="J102" s="56">
        <v>1977</v>
      </c>
      <c r="K102" s="54">
        <f t="shared" si="8"/>
        <v>38</v>
      </c>
      <c r="L102" s="44" t="str">
        <f t="shared" si="7"/>
        <v>OK</v>
      </c>
      <c r="M102" s="84" t="s">
        <v>380</v>
      </c>
    </row>
    <row r="103" spans="1:13" s="41" customFormat="1" ht="13.5">
      <c r="A103" s="42" t="s">
        <v>532</v>
      </c>
      <c r="B103" s="97" t="s">
        <v>482</v>
      </c>
      <c r="C103" s="97" t="s">
        <v>483</v>
      </c>
      <c r="D103" s="43" t="s">
        <v>783</v>
      </c>
      <c r="E103" s="42"/>
      <c r="F103" s="44" t="str">
        <f t="shared" si="5"/>
        <v>C34</v>
      </c>
      <c r="G103" s="42" t="str">
        <f t="shared" si="6"/>
        <v>玉川敬三</v>
      </c>
      <c r="H103" s="43" t="s">
        <v>457</v>
      </c>
      <c r="I103" s="43" t="s">
        <v>781</v>
      </c>
      <c r="J103" s="56">
        <v>1969</v>
      </c>
      <c r="K103" s="54">
        <f t="shared" si="8"/>
        <v>46</v>
      </c>
      <c r="L103" s="44" t="str">
        <f t="shared" si="7"/>
        <v>OK</v>
      </c>
      <c r="M103" s="84" t="s">
        <v>380</v>
      </c>
    </row>
    <row r="104" spans="1:13" s="41" customFormat="1" ht="13.5">
      <c r="A104" s="42" t="s">
        <v>535</v>
      </c>
      <c r="B104" s="97" t="s">
        <v>485</v>
      </c>
      <c r="C104" s="97" t="s">
        <v>486</v>
      </c>
      <c r="D104" s="43" t="s">
        <v>783</v>
      </c>
      <c r="E104" s="42"/>
      <c r="F104" s="44" t="str">
        <f t="shared" si="5"/>
        <v>C35</v>
      </c>
      <c r="G104" s="42" t="str">
        <f t="shared" si="6"/>
        <v>太田圭亮</v>
      </c>
      <c r="H104" s="43" t="s">
        <v>457</v>
      </c>
      <c r="I104" s="43" t="s">
        <v>781</v>
      </c>
      <c r="J104" s="56">
        <v>1981</v>
      </c>
      <c r="K104" s="54">
        <f t="shared" si="8"/>
        <v>34</v>
      </c>
      <c r="L104" s="44" t="str">
        <f t="shared" si="7"/>
        <v>OK</v>
      </c>
      <c r="M104" s="84" t="s">
        <v>380</v>
      </c>
    </row>
    <row r="105" spans="1:13" s="41" customFormat="1" ht="13.5">
      <c r="A105" s="42" t="s">
        <v>538</v>
      </c>
      <c r="B105" s="97" t="s">
        <v>488</v>
      </c>
      <c r="C105" s="97" t="s">
        <v>489</v>
      </c>
      <c r="D105" s="43" t="s">
        <v>783</v>
      </c>
      <c r="E105" s="42"/>
      <c r="F105" s="44" t="str">
        <f t="shared" si="5"/>
        <v>C36</v>
      </c>
      <c r="G105" s="42" t="str">
        <f t="shared" si="6"/>
        <v>園田智明</v>
      </c>
      <c r="H105" s="43" t="s">
        <v>457</v>
      </c>
      <c r="I105" s="43" t="s">
        <v>781</v>
      </c>
      <c r="J105" s="56">
        <v>1967</v>
      </c>
      <c r="K105" s="54">
        <f t="shared" si="8"/>
        <v>48</v>
      </c>
      <c r="L105" s="44" t="str">
        <f t="shared" si="7"/>
        <v>OK</v>
      </c>
      <c r="M105" s="85" t="s">
        <v>375</v>
      </c>
    </row>
    <row r="106" spans="1:13" s="41" customFormat="1" ht="13.5">
      <c r="A106" s="42" t="s">
        <v>541</v>
      </c>
      <c r="B106" s="97" t="s">
        <v>502</v>
      </c>
      <c r="C106" s="97" t="s">
        <v>503</v>
      </c>
      <c r="D106" s="43" t="s">
        <v>783</v>
      </c>
      <c r="E106" s="42"/>
      <c r="F106" s="44" t="str">
        <f t="shared" si="5"/>
        <v>C37</v>
      </c>
      <c r="G106" s="42" t="str">
        <f t="shared" si="6"/>
        <v>馬場英年</v>
      </c>
      <c r="H106" s="43" t="s">
        <v>457</v>
      </c>
      <c r="I106" s="43" t="s">
        <v>781</v>
      </c>
      <c r="J106" s="56">
        <v>1980</v>
      </c>
      <c r="K106" s="54">
        <f t="shared" si="8"/>
        <v>35</v>
      </c>
      <c r="L106" s="44" t="str">
        <f t="shared" si="7"/>
        <v>OK</v>
      </c>
      <c r="M106" s="84" t="s">
        <v>380</v>
      </c>
    </row>
    <row r="107" spans="1:13" s="41" customFormat="1" ht="13.5">
      <c r="A107" s="42" t="s">
        <v>542</v>
      </c>
      <c r="B107" s="97" t="s">
        <v>543</v>
      </c>
      <c r="C107" s="46" t="s">
        <v>544</v>
      </c>
      <c r="D107" s="43" t="s">
        <v>783</v>
      </c>
      <c r="E107" s="42"/>
      <c r="F107" s="44" t="str">
        <f t="shared" si="5"/>
        <v>C38</v>
      </c>
      <c r="G107" s="42" t="str">
        <f t="shared" si="6"/>
        <v>牟田真人</v>
      </c>
      <c r="H107" s="43" t="s">
        <v>457</v>
      </c>
      <c r="I107" s="43" t="s">
        <v>781</v>
      </c>
      <c r="J107" s="56">
        <v>1987</v>
      </c>
      <c r="K107" s="54">
        <f t="shared" si="8"/>
        <v>28</v>
      </c>
      <c r="L107" s="44" t="str">
        <f t="shared" si="7"/>
        <v>OK</v>
      </c>
      <c r="M107" s="84" t="s">
        <v>380</v>
      </c>
    </row>
    <row r="108" spans="1:13" s="41" customFormat="1" ht="13.5">
      <c r="A108" s="42" t="s">
        <v>545</v>
      </c>
      <c r="B108" s="46" t="s">
        <v>407</v>
      </c>
      <c r="C108" s="46" t="s">
        <v>406</v>
      </c>
      <c r="D108" s="43" t="s">
        <v>783</v>
      </c>
      <c r="E108" s="42"/>
      <c r="F108" s="44" t="str">
        <f t="shared" si="5"/>
        <v>C39</v>
      </c>
      <c r="G108" s="42" t="str">
        <f t="shared" si="6"/>
        <v>田中正行</v>
      </c>
      <c r="H108" s="43" t="s">
        <v>457</v>
      </c>
      <c r="I108" s="43" t="s">
        <v>781</v>
      </c>
      <c r="J108" s="56">
        <v>1980</v>
      </c>
      <c r="K108" s="54">
        <f t="shared" si="8"/>
        <v>35</v>
      </c>
      <c r="L108" s="44" t="str">
        <f t="shared" si="7"/>
        <v>OK</v>
      </c>
      <c r="M108" s="85" t="s">
        <v>375</v>
      </c>
    </row>
    <row r="109" spans="1:13" s="41" customFormat="1" ht="13.5">
      <c r="A109" s="42" t="s">
        <v>548</v>
      </c>
      <c r="B109" s="42" t="s">
        <v>820</v>
      </c>
      <c r="C109" s="42" t="s">
        <v>1110</v>
      </c>
      <c r="D109" s="43" t="s">
        <v>783</v>
      </c>
      <c r="E109" s="42"/>
      <c r="F109" s="44" t="str">
        <f t="shared" si="5"/>
        <v>C40</v>
      </c>
      <c r="G109" s="42" t="str">
        <f t="shared" si="6"/>
        <v>田中精一</v>
      </c>
      <c r="H109" s="43" t="s">
        <v>457</v>
      </c>
      <c r="I109" s="43" t="s">
        <v>781</v>
      </c>
      <c r="J109" s="56">
        <v>1974</v>
      </c>
      <c r="K109" s="54">
        <f t="shared" si="8"/>
        <v>41</v>
      </c>
      <c r="L109" s="44" t="str">
        <f t="shared" si="7"/>
        <v>OK</v>
      </c>
      <c r="M109" s="140" t="s">
        <v>375</v>
      </c>
    </row>
    <row r="110" spans="1:13" s="41" customFormat="1" ht="13.5">
      <c r="A110" s="42" t="s">
        <v>551</v>
      </c>
      <c r="B110" s="42" t="s">
        <v>1111</v>
      </c>
      <c r="C110" s="42" t="s">
        <v>1112</v>
      </c>
      <c r="D110" s="43" t="s">
        <v>783</v>
      </c>
      <c r="E110" s="42"/>
      <c r="F110" s="44" t="str">
        <f>A110</f>
        <v>C41</v>
      </c>
      <c r="G110" s="42" t="str">
        <f>B110&amp;C110</f>
        <v>光岡翼</v>
      </c>
      <c r="H110" s="43" t="s">
        <v>457</v>
      </c>
      <c r="I110" s="43" t="s">
        <v>781</v>
      </c>
      <c r="J110" s="56">
        <v>1988</v>
      </c>
      <c r="K110" s="54">
        <f t="shared" si="8"/>
        <v>27</v>
      </c>
      <c r="L110" s="44" t="str">
        <f t="shared" si="7"/>
        <v>OK</v>
      </c>
      <c r="M110" s="84" t="s">
        <v>380</v>
      </c>
    </row>
    <row r="111" spans="1:13" s="41" customFormat="1" ht="13.5">
      <c r="A111" s="42" t="s">
        <v>554</v>
      </c>
      <c r="B111" s="42" t="s">
        <v>1005</v>
      </c>
      <c r="C111" s="42" t="s">
        <v>1113</v>
      </c>
      <c r="D111" s="43" t="s">
        <v>783</v>
      </c>
      <c r="E111" s="42"/>
      <c r="F111" s="44" t="str">
        <f>A111</f>
        <v>C42</v>
      </c>
      <c r="G111" s="42" t="str">
        <f>B111&amp;C111</f>
        <v>神山孝行</v>
      </c>
      <c r="H111" s="43" t="s">
        <v>457</v>
      </c>
      <c r="I111" s="43" t="s">
        <v>781</v>
      </c>
      <c r="J111" s="56">
        <v>1984</v>
      </c>
      <c r="K111" s="54">
        <f t="shared" si="8"/>
        <v>31</v>
      </c>
      <c r="L111" s="44" t="str">
        <f t="shared" si="7"/>
        <v>OK</v>
      </c>
      <c r="M111" s="84" t="s">
        <v>380</v>
      </c>
    </row>
    <row r="112" spans="1:13" s="41" customFormat="1" ht="13.5">
      <c r="A112" s="42" t="s">
        <v>557</v>
      </c>
      <c r="B112" s="97" t="s">
        <v>513</v>
      </c>
      <c r="C112" s="46" t="s">
        <v>514</v>
      </c>
      <c r="D112" s="43" t="s">
        <v>783</v>
      </c>
      <c r="E112" s="42"/>
      <c r="F112" s="44" t="str">
        <f aca="true" t="shared" si="9" ref="F112:F120">A112</f>
        <v>C43</v>
      </c>
      <c r="G112" s="42" t="str">
        <f aca="true" t="shared" si="10" ref="G112:G120">B112&amp;C112</f>
        <v>湯本芳明</v>
      </c>
      <c r="H112" s="43" t="s">
        <v>457</v>
      </c>
      <c r="I112" s="43" t="s">
        <v>781</v>
      </c>
      <c r="J112" s="56">
        <v>1952</v>
      </c>
      <c r="K112" s="54">
        <f t="shared" si="8"/>
        <v>63</v>
      </c>
      <c r="L112" s="44" t="str">
        <f t="shared" si="7"/>
        <v>OK</v>
      </c>
      <c r="M112" s="85" t="s">
        <v>375</v>
      </c>
    </row>
    <row r="113" spans="1:13" s="41" customFormat="1" ht="13.5">
      <c r="A113" s="42" t="s">
        <v>1114</v>
      </c>
      <c r="B113" s="97" t="s">
        <v>546</v>
      </c>
      <c r="C113" s="46" t="s">
        <v>547</v>
      </c>
      <c r="D113" s="43" t="s">
        <v>783</v>
      </c>
      <c r="E113" s="42"/>
      <c r="F113" s="44" t="str">
        <f t="shared" si="9"/>
        <v>C44</v>
      </c>
      <c r="G113" s="42" t="str">
        <f t="shared" si="10"/>
        <v>高橋雄祐</v>
      </c>
      <c r="H113" s="43" t="s">
        <v>457</v>
      </c>
      <c r="I113" s="43" t="s">
        <v>781</v>
      </c>
      <c r="J113" s="56">
        <v>1985</v>
      </c>
      <c r="K113" s="54">
        <f t="shared" si="8"/>
        <v>30</v>
      </c>
      <c r="L113" s="44" t="str">
        <f t="shared" si="7"/>
        <v>OK</v>
      </c>
      <c r="M113" s="85" t="s">
        <v>379</v>
      </c>
    </row>
    <row r="114" spans="1:13" s="41" customFormat="1" ht="13.5">
      <c r="A114" s="42" t="s">
        <v>560</v>
      </c>
      <c r="B114" s="97" t="s">
        <v>549</v>
      </c>
      <c r="C114" s="46" t="s">
        <v>550</v>
      </c>
      <c r="D114" s="43" t="s">
        <v>783</v>
      </c>
      <c r="E114" s="42"/>
      <c r="F114" s="44" t="str">
        <f t="shared" si="9"/>
        <v>C45</v>
      </c>
      <c r="G114" s="42" t="str">
        <f t="shared" si="10"/>
        <v>吉本泰二</v>
      </c>
      <c r="H114" s="43" t="s">
        <v>457</v>
      </c>
      <c r="I114" s="43" t="s">
        <v>781</v>
      </c>
      <c r="J114" s="56">
        <v>1976</v>
      </c>
      <c r="K114" s="54">
        <f t="shared" si="8"/>
        <v>39</v>
      </c>
      <c r="L114" s="44" t="str">
        <f t="shared" si="7"/>
        <v>OK</v>
      </c>
      <c r="M114" s="84" t="s">
        <v>380</v>
      </c>
    </row>
    <row r="115" spans="1:13" s="41" customFormat="1" ht="13.5">
      <c r="A115" s="42" t="s">
        <v>561</v>
      </c>
      <c r="B115" s="99" t="s">
        <v>568</v>
      </c>
      <c r="C115" s="99" t="s">
        <v>569</v>
      </c>
      <c r="D115" s="43" t="s">
        <v>783</v>
      </c>
      <c r="E115" s="42"/>
      <c r="F115" s="44" t="str">
        <f t="shared" si="9"/>
        <v>C46</v>
      </c>
      <c r="G115" s="42" t="str">
        <f t="shared" si="10"/>
        <v>坂居優介</v>
      </c>
      <c r="H115" s="43" t="s">
        <v>457</v>
      </c>
      <c r="I115" s="43" t="s">
        <v>781</v>
      </c>
      <c r="J115" s="56">
        <v>1982</v>
      </c>
      <c r="K115" s="54">
        <f t="shared" si="8"/>
        <v>33</v>
      </c>
      <c r="L115" s="44" t="str">
        <f t="shared" si="7"/>
        <v>OK</v>
      </c>
      <c r="M115" s="85" t="s">
        <v>379</v>
      </c>
    </row>
    <row r="116" spans="1:13" s="41" customFormat="1" ht="13.5">
      <c r="A116" s="42" t="s">
        <v>564</v>
      </c>
      <c r="B116" s="49" t="s">
        <v>917</v>
      </c>
      <c r="C116" s="49" t="s">
        <v>918</v>
      </c>
      <c r="D116" s="43" t="s">
        <v>783</v>
      </c>
      <c r="E116" s="42"/>
      <c r="F116" s="44" t="str">
        <f t="shared" si="9"/>
        <v>C47</v>
      </c>
      <c r="G116" s="48" t="str">
        <f t="shared" si="10"/>
        <v>浅田亜祐子</v>
      </c>
      <c r="H116" s="43" t="s">
        <v>457</v>
      </c>
      <c r="I116" s="43" t="s">
        <v>919</v>
      </c>
      <c r="J116" s="56">
        <v>1984</v>
      </c>
      <c r="K116" s="54">
        <f t="shared" si="8"/>
        <v>31</v>
      </c>
      <c r="L116" s="44" t="str">
        <f t="shared" si="7"/>
        <v>OK</v>
      </c>
      <c r="M116" s="85" t="s">
        <v>911</v>
      </c>
    </row>
    <row r="117" spans="1:13" s="41" customFormat="1" ht="13.5">
      <c r="A117" s="42" t="s">
        <v>565</v>
      </c>
      <c r="B117" s="97" t="s">
        <v>1115</v>
      </c>
      <c r="C117" s="97" t="s">
        <v>1116</v>
      </c>
      <c r="D117" s="43" t="s">
        <v>783</v>
      </c>
      <c r="E117" s="42"/>
      <c r="F117" s="44" t="str">
        <f t="shared" si="9"/>
        <v>C48</v>
      </c>
      <c r="G117" s="42" t="str">
        <f t="shared" si="10"/>
        <v>赤木拓</v>
      </c>
      <c r="H117" s="43" t="s">
        <v>457</v>
      </c>
      <c r="I117" s="43" t="s">
        <v>781</v>
      </c>
      <c r="J117" s="56">
        <v>1980</v>
      </c>
      <c r="K117" s="54">
        <f t="shared" si="8"/>
        <v>35</v>
      </c>
      <c r="L117" s="44" t="str">
        <f t="shared" si="7"/>
        <v>OK</v>
      </c>
      <c r="M117" s="85" t="s">
        <v>375</v>
      </c>
    </row>
    <row r="118" spans="1:13" s="41" customFormat="1" ht="13.5">
      <c r="A118" s="42" t="s">
        <v>1117</v>
      </c>
      <c r="B118" s="97" t="s">
        <v>530</v>
      </c>
      <c r="C118" s="46" t="s">
        <v>531</v>
      </c>
      <c r="D118" s="43" t="s">
        <v>783</v>
      </c>
      <c r="E118" s="42"/>
      <c r="F118" s="44" t="str">
        <f t="shared" si="9"/>
        <v>C49</v>
      </c>
      <c r="G118" s="42" t="str">
        <f t="shared" si="10"/>
        <v>住谷岳司</v>
      </c>
      <c r="H118" s="43" t="s">
        <v>457</v>
      </c>
      <c r="I118" s="43" t="s">
        <v>781</v>
      </c>
      <c r="J118" s="56">
        <v>1967</v>
      </c>
      <c r="K118" s="54">
        <f t="shared" si="8"/>
        <v>48</v>
      </c>
      <c r="L118" s="44" t="str">
        <f t="shared" si="7"/>
        <v>OK</v>
      </c>
      <c r="M118" s="85" t="s">
        <v>952</v>
      </c>
    </row>
    <row r="119" spans="1:15" s="41" customFormat="1" ht="13.5">
      <c r="A119" s="42" t="s">
        <v>570</v>
      </c>
      <c r="B119" s="97" t="s">
        <v>533</v>
      </c>
      <c r="C119" s="46" t="s">
        <v>534</v>
      </c>
      <c r="D119" s="43" t="s">
        <v>783</v>
      </c>
      <c r="E119" s="42"/>
      <c r="F119" s="44" t="str">
        <f t="shared" si="9"/>
        <v>C50</v>
      </c>
      <c r="G119" s="42" t="str">
        <f t="shared" si="10"/>
        <v>永田寛教</v>
      </c>
      <c r="H119" s="43" t="s">
        <v>457</v>
      </c>
      <c r="I119" s="43" t="s">
        <v>781</v>
      </c>
      <c r="J119" s="56">
        <v>1981</v>
      </c>
      <c r="K119" s="54">
        <f t="shared" si="8"/>
        <v>34</v>
      </c>
      <c r="L119" s="44" t="str">
        <f t="shared" si="7"/>
        <v>OK</v>
      </c>
      <c r="M119" s="85" t="s">
        <v>379</v>
      </c>
      <c r="O119" s="59"/>
    </row>
    <row r="120" spans="1:15" s="41" customFormat="1" ht="13.5">
      <c r="A120" s="42" t="s">
        <v>1118</v>
      </c>
      <c r="B120" s="139" t="s">
        <v>1119</v>
      </c>
      <c r="C120" s="139" t="s">
        <v>575</v>
      </c>
      <c r="D120" s="43" t="s">
        <v>1120</v>
      </c>
      <c r="E120" s="42"/>
      <c r="F120" s="44" t="str">
        <f t="shared" si="9"/>
        <v>C51</v>
      </c>
      <c r="G120" s="42" t="str">
        <f t="shared" si="10"/>
        <v>松島理和</v>
      </c>
      <c r="H120" s="43" t="s">
        <v>457</v>
      </c>
      <c r="I120" s="43" t="s">
        <v>781</v>
      </c>
      <c r="J120" s="56">
        <v>1981</v>
      </c>
      <c r="K120" s="54">
        <f t="shared" si="8"/>
        <v>34</v>
      </c>
      <c r="L120" s="44" t="str">
        <f t="shared" si="7"/>
        <v>OK</v>
      </c>
      <c r="M120" s="85" t="s">
        <v>374</v>
      </c>
      <c r="O120" s="59"/>
    </row>
    <row r="121" spans="1:15" s="85" customFormat="1" ht="13.5">
      <c r="A121" s="42" t="s">
        <v>1121</v>
      </c>
      <c r="B121" s="139" t="s">
        <v>558</v>
      </c>
      <c r="C121" s="139" t="s">
        <v>559</v>
      </c>
      <c r="D121" s="43" t="s">
        <v>1120</v>
      </c>
      <c r="E121" s="42"/>
      <c r="F121" s="44" t="str">
        <f>A121</f>
        <v>C52</v>
      </c>
      <c r="G121" s="42" t="str">
        <f>B121&amp;C121</f>
        <v>曽我卓矢</v>
      </c>
      <c r="H121" s="43" t="s">
        <v>457</v>
      </c>
      <c r="I121" s="43" t="s">
        <v>781</v>
      </c>
      <c r="J121" s="56">
        <v>1986</v>
      </c>
      <c r="K121" s="54">
        <f t="shared" si="8"/>
        <v>29</v>
      </c>
      <c r="L121" s="44" t="str">
        <f t="shared" si="7"/>
        <v>OK</v>
      </c>
      <c r="M121" s="85" t="s">
        <v>1122</v>
      </c>
      <c r="O121" s="59"/>
    </row>
    <row r="122" spans="1:15" s="85" customFormat="1" ht="13.5">
      <c r="A122" s="42" t="s">
        <v>1123</v>
      </c>
      <c r="B122" s="49" t="s">
        <v>1124</v>
      </c>
      <c r="C122" s="49" t="s">
        <v>1125</v>
      </c>
      <c r="D122" s="43" t="s">
        <v>1126</v>
      </c>
      <c r="E122" s="42"/>
      <c r="F122" s="44" t="str">
        <f>A122</f>
        <v>C53</v>
      </c>
      <c r="G122" s="86" t="str">
        <f>B122&amp;C122</f>
        <v>大鳥有希子</v>
      </c>
      <c r="H122" s="43" t="s">
        <v>457</v>
      </c>
      <c r="I122" s="43" t="s">
        <v>1127</v>
      </c>
      <c r="J122" s="56">
        <v>1988</v>
      </c>
      <c r="K122" s="54">
        <f t="shared" si="8"/>
        <v>27</v>
      </c>
      <c r="L122" s="44" t="str">
        <f t="shared" si="7"/>
        <v>OK</v>
      </c>
      <c r="M122" s="85" t="s">
        <v>374</v>
      </c>
      <c r="O122" s="59"/>
    </row>
    <row r="123" spans="1:15" s="85" customFormat="1" ht="13.5">
      <c r="A123" s="42" t="s">
        <v>1128</v>
      </c>
      <c r="B123" s="59" t="s">
        <v>461</v>
      </c>
      <c r="C123" s="59" t="s">
        <v>462</v>
      </c>
      <c r="D123" s="59"/>
      <c r="E123" s="59"/>
      <c r="F123" s="44" t="str">
        <f>A123</f>
        <v>C54</v>
      </c>
      <c r="G123" s="42" t="str">
        <f>B123&amp;C123</f>
        <v>竹村仁志</v>
      </c>
      <c r="H123" s="43" t="s">
        <v>457</v>
      </c>
      <c r="I123" s="43" t="s">
        <v>781</v>
      </c>
      <c r="J123" s="56">
        <v>1962</v>
      </c>
      <c r="K123" s="54">
        <v>52</v>
      </c>
      <c r="L123" s="44" t="str">
        <f t="shared" si="7"/>
        <v>OK</v>
      </c>
      <c r="M123" s="42" t="s">
        <v>1129</v>
      </c>
      <c r="O123" s="59"/>
    </row>
    <row r="124" spans="1:13" s="41" customFormat="1" ht="13.5">
      <c r="A124" s="42"/>
      <c r="B124" s="49"/>
      <c r="C124" s="49"/>
      <c r="D124" s="43"/>
      <c r="E124" s="42"/>
      <c r="F124" s="44"/>
      <c r="G124" s="48"/>
      <c r="H124" s="43"/>
      <c r="I124" s="43"/>
      <c r="J124" s="56"/>
      <c r="K124" s="54"/>
      <c r="L124" s="44"/>
      <c r="M124" s="85"/>
    </row>
    <row r="125" spans="1:13" s="41" customFormat="1" ht="13.5">
      <c r="A125" s="42"/>
      <c r="B125" s="49"/>
      <c r="C125" s="49"/>
      <c r="D125" s="43"/>
      <c r="E125" s="42"/>
      <c r="F125" s="44"/>
      <c r="G125" s="48"/>
      <c r="H125" s="43"/>
      <c r="I125" s="43"/>
      <c r="J125" s="56"/>
      <c r="K125" s="54"/>
      <c r="L125" s="44"/>
      <c r="M125" s="85"/>
    </row>
    <row r="126" spans="1:13" s="41" customFormat="1" ht="13.5">
      <c r="A126" s="42"/>
      <c r="B126" s="49"/>
      <c r="C126" s="49"/>
      <c r="D126" s="43"/>
      <c r="E126" s="42"/>
      <c r="F126" s="44"/>
      <c r="G126" s="48"/>
      <c r="H126" s="43"/>
      <c r="I126" s="43"/>
      <c r="J126" s="56"/>
      <c r="K126" s="54"/>
      <c r="L126" s="44"/>
      <c r="M126" s="85"/>
    </row>
    <row r="127" spans="1:13" s="41" customFormat="1" ht="13.5">
      <c r="A127" s="42"/>
      <c r="B127" s="49"/>
      <c r="C127" s="49"/>
      <c r="D127" s="43"/>
      <c r="E127" s="42"/>
      <c r="F127" s="44"/>
      <c r="G127" s="48"/>
      <c r="H127" s="43"/>
      <c r="I127" s="43"/>
      <c r="J127" s="56"/>
      <c r="K127" s="54"/>
      <c r="L127" s="44"/>
      <c r="M127" s="85"/>
    </row>
    <row r="128" spans="1:13" s="41" customFormat="1" ht="13.5">
      <c r="A128" s="42"/>
      <c r="B128" s="49"/>
      <c r="C128" s="49"/>
      <c r="D128" s="43"/>
      <c r="E128" s="42"/>
      <c r="F128" s="44"/>
      <c r="G128" s="48"/>
      <c r="H128" s="43"/>
      <c r="I128" s="43"/>
      <c r="J128" s="56"/>
      <c r="K128" s="54"/>
      <c r="L128" s="44"/>
      <c r="M128" s="85"/>
    </row>
    <row r="129" spans="1:13" s="41" customFormat="1" ht="13.5">
      <c r="A129" s="42"/>
      <c r="B129" s="49"/>
      <c r="C129" s="49"/>
      <c r="D129" s="43"/>
      <c r="E129" s="42"/>
      <c r="F129" s="44"/>
      <c r="G129" s="48"/>
      <c r="H129" s="43"/>
      <c r="I129" s="43"/>
      <c r="J129" s="56"/>
      <c r="K129" s="54"/>
      <c r="L129" s="44"/>
      <c r="M129" s="85"/>
    </row>
    <row r="130" spans="1:13" s="41" customFormat="1" ht="13.5">
      <c r="A130" s="42"/>
      <c r="B130" s="49"/>
      <c r="C130" s="49"/>
      <c r="D130" s="43"/>
      <c r="E130" s="42"/>
      <c r="F130" s="44"/>
      <c r="G130" s="48"/>
      <c r="H130" s="43"/>
      <c r="I130" s="43"/>
      <c r="J130" s="56"/>
      <c r="K130" s="54"/>
      <c r="L130" s="44"/>
      <c r="M130" s="85"/>
    </row>
    <row r="131" spans="1:13" s="41" customFormat="1" ht="13.5">
      <c r="A131" s="42"/>
      <c r="B131" s="49"/>
      <c r="C131" s="49"/>
      <c r="D131" s="43"/>
      <c r="E131" s="42"/>
      <c r="F131" s="44"/>
      <c r="G131" s="48"/>
      <c r="H131" s="43"/>
      <c r="I131" s="43"/>
      <c r="J131" s="56"/>
      <c r="K131" s="54"/>
      <c r="L131" s="44"/>
      <c r="M131" s="85"/>
    </row>
    <row r="132" spans="1:13" s="41" customFormat="1" ht="13.5">
      <c r="A132" s="42"/>
      <c r="B132" s="49"/>
      <c r="C132" s="49"/>
      <c r="D132" s="43"/>
      <c r="E132" s="42"/>
      <c r="F132" s="44"/>
      <c r="G132" s="48"/>
      <c r="H132" s="43"/>
      <c r="I132" s="43"/>
      <c r="J132" s="56"/>
      <c r="K132" s="54"/>
      <c r="L132" s="44"/>
      <c r="M132" s="85"/>
    </row>
    <row r="133" spans="1:12" s="85" customFormat="1" ht="13.5">
      <c r="A133" s="42"/>
      <c r="B133" s="49"/>
      <c r="C133" s="49"/>
      <c r="D133" s="43"/>
      <c r="E133" s="42"/>
      <c r="F133" s="44"/>
      <c r="G133" s="48"/>
      <c r="H133" s="43"/>
      <c r="I133" s="43"/>
      <c r="J133" s="56"/>
      <c r="K133" s="54"/>
      <c r="L133" s="44">
        <f>IF(G133="","",IF(COUNTIF($G$1:$G$590,G133)&gt;1,"2重登録","OK"))</f>
      </c>
    </row>
    <row r="134" spans="1:12" s="85" customFormat="1" ht="13.5">
      <c r="A134" s="42"/>
      <c r="B134" s="49"/>
      <c r="C134" s="49"/>
      <c r="D134" s="43"/>
      <c r="E134" s="42"/>
      <c r="F134" s="44"/>
      <c r="G134" s="48"/>
      <c r="H134" s="43"/>
      <c r="I134" s="43"/>
      <c r="J134" s="56"/>
      <c r="K134" s="54"/>
      <c r="L134" s="44"/>
    </row>
    <row r="135" spans="1:12" s="85" customFormat="1" ht="13.5">
      <c r="A135" s="42"/>
      <c r="B135" s="49"/>
      <c r="C135" s="49"/>
      <c r="D135" s="43"/>
      <c r="E135" s="42"/>
      <c r="F135" s="44"/>
      <c r="G135" s="48"/>
      <c r="H135" s="43"/>
      <c r="I135" s="43"/>
      <c r="J135" s="56"/>
      <c r="K135" s="54"/>
      <c r="L135" s="44">
        <f>IF(G135="","",IF(COUNTIF($G$1:$G$590,G135)&gt;1,"2重登録","OK"))</f>
      </c>
    </row>
    <row r="136" spans="1:13" s="59" customFormat="1" ht="13.5">
      <c r="A136" s="42"/>
      <c r="B136" s="501" t="s">
        <v>1016</v>
      </c>
      <c r="C136" s="501"/>
      <c r="D136" s="509" t="s">
        <v>1130</v>
      </c>
      <c r="E136" s="509"/>
      <c r="F136" s="509"/>
      <c r="G136" s="509"/>
      <c r="H136" s="509"/>
      <c r="I136" s="42"/>
      <c r="J136" s="53"/>
      <c r="K136" s="53"/>
      <c r="L136" s="44">
        <f>IF(G136="","",IF(COUNTIF($G$1:$G$605,G136)&gt;1,"2重登録","OK"))</f>
      </c>
      <c r="M136" s="42"/>
    </row>
    <row r="137" spans="1:13" s="59" customFormat="1" ht="13.5">
      <c r="A137" s="42"/>
      <c r="B137" s="501"/>
      <c r="C137" s="501"/>
      <c r="D137" s="509"/>
      <c r="E137" s="509"/>
      <c r="F137" s="509"/>
      <c r="G137" s="509"/>
      <c r="H137" s="509"/>
      <c r="I137" s="42"/>
      <c r="J137" s="53"/>
      <c r="K137" s="53"/>
      <c r="L137" s="44">
        <f>IF(G137="","",IF(COUNTIF($G$1:$G$605,G137)&gt;1,"2重登録","OK"))</f>
      </c>
      <c r="M137" s="42"/>
    </row>
    <row r="138" spans="1:18" s="59" customFormat="1" ht="13.5">
      <c r="A138" s="42"/>
      <c r="B138" s="43"/>
      <c r="C138" s="43"/>
      <c r="D138" s="96"/>
      <c r="E138" s="42"/>
      <c r="F138" s="44">
        <f>A138</f>
        <v>0</v>
      </c>
      <c r="G138" s="42" t="s">
        <v>1131</v>
      </c>
      <c r="H138" s="502" t="s">
        <v>1132</v>
      </c>
      <c r="I138" s="502"/>
      <c r="J138" s="502"/>
      <c r="K138" s="44"/>
      <c r="L138" s="44"/>
      <c r="Q138" s="71"/>
      <c r="R138" s="71"/>
    </row>
    <row r="139" spans="2:12" s="59" customFormat="1" ht="13.5">
      <c r="B139" s="500"/>
      <c r="C139" s="500"/>
      <c r="D139" s="42"/>
      <c r="E139" s="42"/>
      <c r="F139" s="44"/>
      <c r="G139" s="76">
        <f>COUNTIF($M$133:$M$180,"東近江市")</f>
        <v>7</v>
      </c>
      <c r="H139" s="503">
        <f>($G$139/RIGHT($A$180,2))</f>
        <v>0.175</v>
      </c>
      <c r="I139" s="503"/>
      <c r="J139" s="503"/>
      <c r="K139" s="44"/>
      <c r="L139" s="44"/>
    </row>
    <row r="140" spans="2:12" s="59" customFormat="1" ht="13.5">
      <c r="B140" s="138"/>
      <c r="C140" s="138"/>
      <c r="D140" s="71" t="s">
        <v>1073</v>
      </c>
      <c r="E140" s="71"/>
      <c r="F140" s="71"/>
      <c r="G140" s="76"/>
      <c r="H140" s="77" t="s">
        <v>1074</v>
      </c>
      <c r="I140" s="137"/>
      <c r="J140" s="137"/>
      <c r="K140" s="44"/>
      <c r="L140" s="44"/>
    </row>
    <row r="141" spans="1:13" s="59" customFormat="1" ht="13.5">
      <c r="A141" s="42" t="s">
        <v>1133</v>
      </c>
      <c r="B141" s="100" t="s">
        <v>933</v>
      </c>
      <c r="C141" s="100" t="s">
        <v>1017</v>
      </c>
      <c r="D141" s="79" t="s">
        <v>1018</v>
      </c>
      <c r="E141" s="79" t="s">
        <v>1019</v>
      </c>
      <c r="F141" s="42" t="s">
        <v>1134</v>
      </c>
      <c r="G141" s="42" t="str">
        <f aca="true" t="shared" si="11" ref="G141:G180">B141&amp;C141</f>
        <v>水本佑人</v>
      </c>
      <c r="H141" s="79" t="s">
        <v>1018</v>
      </c>
      <c r="I141" s="42" t="s">
        <v>781</v>
      </c>
      <c r="J141" s="53">
        <v>1998</v>
      </c>
      <c r="K141" s="54">
        <f>IF(J141="","",(2015-J141))</f>
        <v>17</v>
      </c>
      <c r="L141" s="44" t="str">
        <f aca="true" t="shared" si="12" ref="L141:L180">IF(G141="","",IF(COUNTIF($G$1:$G$590,G141)&gt;1,"2重登録","OK"))</f>
        <v>OK</v>
      </c>
      <c r="M141" s="50" t="s">
        <v>377</v>
      </c>
    </row>
    <row r="142" spans="1:13" s="59" customFormat="1" ht="13.5">
      <c r="A142" s="42" t="s">
        <v>1020</v>
      </c>
      <c r="B142" s="100" t="s">
        <v>921</v>
      </c>
      <c r="C142" s="100" t="s">
        <v>922</v>
      </c>
      <c r="D142" s="79" t="s">
        <v>1021</v>
      </c>
      <c r="E142" s="79"/>
      <c r="F142" s="79" t="str">
        <f aca="true" t="shared" si="13" ref="F142:F180">A142</f>
        <v>F02</v>
      </c>
      <c r="G142" s="42" t="str">
        <f t="shared" si="11"/>
        <v>大島巧也</v>
      </c>
      <c r="H142" s="79" t="s">
        <v>1021</v>
      </c>
      <c r="I142" s="42" t="s">
        <v>781</v>
      </c>
      <c r="J142" s="53">
        <v>1989</v>
      </c>
      <c r="K142" s="54">
        <f aca="true" t="shared" si="14" ref="K142:K180">IF(J142="","",(2015-J142))</f>
        <v>26</v>
      </c>
      <c r="L142" s="44" t="str">
        <f t="shared" si="12"/>
        <v>OK</v>
      </c>
      <c r="M142" s="42" t="s">
        <v>947</v>
      </c>
    </row>
    <row r="143" spans="1:13" s="59" customFormat="1" ht="13.5">
      <c r="A143" s="42" t="s">
        <v>1022</v>
      </c>
      <c r="B143" s="100" t="s">
        <v>1023</v>
      </c>
      <c r="C143" s="101" t="s">
        <v>1024</v>
      </c>
      <c r="D143" s="79" t="s">
        <v>1135</v>
      </c>
      <c r="E143" s="79"/>
      <c r="F143" s="79" t="str">
        <f t="shared" si="13"/>
        <v>F03</v>
      </c>
      <c r="G143" s="42" t="str">
        <f t="shared" si="11"/>
        <v>宮岡俊勝</v>
      </c>
      <c r="H143" s="79" t="s">
        <v>1135</v>
      </c>
      <c r="I143" s="42" t="s">
        <v>781</v>
      </c>
      <c r="J143" s="53">
        <v>1966</v>
      </c>
      <c r="K143" s="54">
        <f t="shared" si="14"/>
        <v>49</v>
      </c>
      <c r="L143" s="44" t="str">
        <f t="shared" si="12"/>
        <v>OK</v>
      </c>
      <c r="M143" s="42" t="s">
        <v>911</v>
      </c>
    </row>
    <row r="144" spans="1:13" s="59" customFormat="1" ht="13.5">
      <c r="A144" s="42" t="s">
        <v>1025</v>
      </c>
      <c r="B144" s="100" t="s">
        <v>923</v>
      </c>
      <c r="C144" s="100" t="s">
        <v>924</v>
      </c>
      <c r="D144" s="79" t="s">
        <v>1018</v>
      </c>
      <c r="E144" s="79"/>
      <c r="F144" s="79" t="str">
        <f t="shared" si="13"/>
        <v>F04</v>
      </c>
      <c r="G144" s="42" t="str">
        <f t="shared" si="11"/>
        <v>土肥将博</v>
      </c>
      <c r="H144" s="79" t="s">
        <v>1018</v>
      </c>
      <c r="I144" s="42" t="s">
        <v>781</v>
      </c>
      <c r="J144" s="53">
        <v>1964</v>
      </c>
      <c r="K144" s="54">
        <f t="shared" si="14"/>
        <v>51</v>
      </c>
      <c r="L144" s="44" t="str">
        <f t="shared" si="12"/>
        <v>OK</v>
      </c>
      <c r="M144" s="45" t="s">
        <v>375</v>
      </c>
    </row>
    <row r="145" spans="1:13" s="59" customFormat="1" ht="13.5">
      <c r="A145" s="42" t="s">
        <v>1026</v>
      </c>
      <c r="B145" s="100" t="s">
        <v>359</v>
      </c>
      <c r="C145" s="100" t="s">
        <v>1027</v>
      </c>
      <c r="D145" s="79" t="s">
        <v>1030</v>
      </c>
      <c r="E145" s="79"/>
      <c r="F145" s="79" t="str">
        <f>A145</f>
        <v>F05</v>
      </c>
      <c r="G145" s="42" t="str">
        <f>B145&amp;C145</f>
        <v>奥内栄治</v>
      </c>
      <c r="H145" s="79" t="s">
        <v>1030</v>
      </c>
      <c r="I145" s="42" t="s">
        <v>781</v>
      </c>
      <c r="J145" s="53">
        <v>1969</v>
      </c>
      <c r="K145" s="54">
        <f t="shared" si="14"/>
        <v>46</v>
      </c>
      <c r="L145" s="44" t="str">
        <f t="shared" si="12"/>
        <v>OK</v>
      </c>
      <c r="M145" s="45" t="s">
        <v>375</v>
      </c>
    </row>
    <row r="146" spans="1:13" s="59" customFormat="1" ht="13.5">
      <c r="A146" s="42" t="s">
        <v>1028</v>
      </c>
      <c r="B146" s="100" t="s">
        <v>1029</v>
      </c>
      <c r="C146" s="100" t="s">
        <v>1136</v>
      </c>
      <c r="D146" s="79" t="s">
        <v>1018</v>
      </c>
      <c r="E146" s="79"/>
      <c r="F146" s="79" t="str">
        <f>A146</f>
        <v>F06</v>
      </c>
      <c r="G146" s="42" t="str">
        <f>B146&amp;C146</f>
        <v>油利 享</v>
      </c>
      <c r="H146" s="79" t="s">
        <v>1018</v>
      </c>
      <c r="I146" s="42" t="s">
        <v>892</v>
      </c>
      <c r="J146" s="53">
        <v>1955</v>
      </c>
      <c r="K146" s="54">
        <f t="shared" si="14"/>
        <v>60</v>
      </c>
      <c r="L146" s="44" t="str">
        <f t="shared" si="12"/>
        <v>OK</v>
      </c>
      <c r="M146" s="47" t="s">
        <v>380</v>
      </c>
    </row>
    <row r="147" spans="1:13" s="59" customFormat="1" ht="13.5">
      <c r="A147" s="42" t="s">
        <v>164</v>
      </c>
      <c r="B147" s="100" t="s">
        <v>925</v>
      </c>
      <c r="C147" s="100" t="s">
        <v>926</v>
      </c>
      <c r="D147" s="79" t="s">
        <v>1021</v>
      </c>
      <c r="E147" s="79"/>
      <c r="F147" s="79" t="str">
        <f t="shared" si="13"/>
        <v>F07</v>
      </c>
      <c r="G147" s="42" t="str">
        <f t="shared" si="11"/>
        <v>鈴木英夫</v>
      </c>
      <c r="H147" s="79" t="s">
        <v>1021</v>
      </c>
      <c r="I147" s="42" t="s">
        <v>781</v>
      </c>
      <c r="J147" s="53">
        <v>1955</v>
      </c>
      <c r="K147" s="54">
        <f t="shared" si="14"/>
        <v>60</v>
      </c>
      <c r="L147" s="44" t="str">
        <f t="shared" si="12"/>
        <v>OK</v>
      </c>
      <c r="M147" s="47" t="s">
        <v>380</v>
      </c>
    </row>
    <row r="148" spans="1:13" s="59" customFormat="1" ht="13.5">
      <c r="A148" s="42" t="s">
        <v>165</v>
      </c>
      <c r="B148" s="100" t="s">
        <v>927</v>
      </c>
      <c r="C148" s="100" t="s">
        <v>870</v>
      </c>
      <c r="D148" s="79" t="s">
        <v>1021</v>
      </c>
      <c r="E148" s="79"/>
      <c r="F148" s="79" t="str">
        <f t="shared" si="13"/>
        <v>F08</v>
      </c>
      <c r="G148" s="42" t="str">
        <f t="shared" si="11"/>
        <v>長谷出浩</v>
      </c>
      <c r="H148" s="79" t="s">
        <v>1021</v>
      </c>
      <c r="I148" s="42" t="s">
        <v>781</v>
      </c>
      <c r="J148" s="53">
        <v>1960</v>
      </c>
      <c r="K148" s="54">
        <f t="shared" si="14"/>
        <v>55</v>
      </c>
      <c r="L148" s="44" t="str">
        <f t="shared" si="12"/>
        <v>OK</v>
      </c>
      <c r="M148" s="47" t="s">
        <v>380</v>
      </c>
    </row>
    <row r="149" spans="1:13" s="59" customFormat="1" ht="13.5">
      <c r="A149" s="42" t="s">
        <v>166</v>
      </c>
      <c r="B149" s="100" t="s">
        <v>928</v>
      </c>
      <c r="C149" s="100" t="s">
        <v>811</v>
      </c>
      <c r="D149" s="79" t="s">
        <v>1021</v>
      </c>
      <c r="E149" s="79"/>
      <c r="F149" s="79" t="str">
        <f t="shared" si="13"/>
        <v>F09</v>
      </c>
      <c r="G149" s="42" t="str">
        <f t="shared" si="11"/>
        <v>山崎 豊</v>
      </c>
      <c r="H149" s="79" t="s">
        <v>1021</v>
      </c>
      <c r="I149" s="42" t="s">
        <v>781</v>
      </c>
      <c r="J149" s="53">
        <v>1975</v>
      </c>
      <c r="K149" s="54">
        <f t="shared" si="14"/>
        <v>40</v>
      </c>
      <c r="L149" s="44" t="str">
        <f t="shared" si="12"/>
        <v>OK</v>
      </c>
      <c r="M149" s="47" t="s">
        <v>380</v>
      </c>
    </row>
    <row r="150" spans="1:13" s="59" customFormat="1" ht="13.5">
      <c r="A150" s="42" t="s">
        <v>167</v>
      </c>
      <c r="B150" s="100" t="s">
        <v>820</v>
      </c>
      <c r="C150" s="100" t="s">
        <v>929</v>
      </c>
      <c r="D150" s="79" t="s">
        <v>1135</v>
      </c>
      <c r="E150" s="79"/>
      <c r="F150" s="79" t="str">
        <f t="shared" si="13"/>
        <v>F10</v>
      </c>
      <c r="G150" s="42" t="str">
        <f t="shared" si="11"/>
        <v>田中伸一</v>
      </c>
      <c r="H150" s="79" t="s">
        <v>1135</v>
      </c>
      <c r="I150" s="42" t="s">
        <v>781</v>
      </c>
      <c r="J150" s="53">
        <v>1964</v>
      </c>
      <c r="K150" s="54">
        <f t="shared" si="14"/>
        <v>51</v>
      </c>
      <c r="L150" s="44" t="str">
        <f t="shared" si="12"/>
        <v>OK</v>
      </c>
      <c r="M150" s="45" t="s">
        <v>909</v>
      </c>
    </row>
    <row r="151" spans="1:13" s="59" customFormat="1" ht="13.5">
      <c r="A151" s="42" t="s">
        <v>168</v>
      </c>
      <c r="B151" s="100" t="s">
        <v>866</v>
      </c>
      <c r="C151" s="101" t="s">
        <v>867</v>
      </c>
      <c r="D151" s="79" t="s">
        <v>1021</v>
      </c>
      <c r="E151" s="79"/>
      <c r="F151" s="79" t="str">
        <f t="shared" si="13"/>
        <v>F11</v>
      </c>
      <c r="G151" s="42" t="str">
        <f t="shared" si="11"/>
        <v>小路  貴</v>
      </c>
      <c r="H151" s="79" t="s">
        <v>1021</v>
      </c>
      <c r="I151" s="42" t="s">
        <v>781</v>
      </c>
      <c r="J151" s="53">
        <v>1970</v>
      </c>
      <c r="K151" s="54">
        <f t="shared" si="14"/>
        <v>45</v>
      </c>
      <c r="L151" s="44" t="str">
        <f t="shared" si="12"/>
        <v>OK</v>
      </c>
      <c r="M151" s="45" t="s">
        <v>908</v>
      </c>
    </row>
    <row r="152" spans="1:20" s="59" customFormat="1" ht="13.5">
      <c r="A152" s="42" t="s">
        <v>169</v>
      </c>
      <c r="B152" s="43" t="s">
        <v>816</v>
      </c>
      <c r="C152" s="43" t="s">
        <v>1062</v>
      </c>
      <c r="D152" s="42" t="s">
        <v>1030</v>
      </c>
      <c r="E152" s="42"/>
      <c r="F152" s="44" t="str">
        <f>A152</f>
        <v>F12</v>
      </c>
      <c r="G152" s="42" t="str">
        <f>B152&amp;C152</f>
        <v>山本将義</v>
      </c>
      <c r="H152" s="79" t="s">
        <v>1030</v>
      </c>
      <c r="I152" s="46" t="s">
        <v>895</v>
      </c>
      <c r="J152" s="56">
        <v>1986</v>
      </c>
      <c r="K152" s="54">
        <f t="shared" si="14"/>
        <v>29</v>
      </c>
      <c r="L152" s="44" t="str">
        <f t="shared" si="12"/>
        <v>OK</v>
      </c>
      <c r="M152" s="45" t="s">
        <v>377</v>
      </c>
      <c r="T152" s="71"/>
    </row>
    <row r="153" spans="1:13" s="59" customFormat="1" ht="13.5">
      <c r="A153" s="42" t="s">
        <v>170</v>
      </c>
      <c r="B153" s="100" t="s">
        <v>1063</v>
      </c>
      <c r="C153" s="100" t="s">
        <v>1064</v>
      </c>
      <c r="D153" s="79" t="s">
        <v>1021</v>
      </c>
      <c r="E153" s="79"/>
      <c r="F153" s="79" t="str">
        <f t="shared" si="13"/>
        <v>F13</v>
      </c>
      <c r="G153" s="42" t="str">
        <f t="shared" si="11"/>
        <v>磯崎太一</v>
      </c>
      <c r="H153" s="79" t="s">
        <v>1021</v>
      </c>
      <c r="I153" s="42" t="s">
        <v>781</v>
      </c>
      <c r="J153" s="53">
        <v>1982</v>
      </c>
      <c r="K153" s="54">
        <f t="shared" si="14"/>
        <v>33</v>
      </c>
      <c r="L153" s="44" t="str">
        <f t="shared" si="12"/>
        <v>OK</v>
      </c>
      <c r="M153" s="45" t="s">
        <v>1137</v>
      </c>
    </row>
    <row r="154" spans="1:13" s="59" customFormat="1" ht="13.5">
      <c r="A154" s="42" t="s">
        <v>173</v>
      </c>
      <c r="B154" s="100" t="s">
        <v>868</v>
      </c>
      <c r="C154" s="100" t="s">
        <v>930</v>
      </c>
      <c r="D154" s="79" t="s">
        <v>1018</v>
      </c>
      <c r="E154" s="79"/>
      <c r="F154" s="79" t="str">
        <f t="shared" si="13"/>
        <v>F14</v>
      </c>
      <c r="G154" s="42" t="str">
        <f t="shared" si="11"/>
        <v>清水善弘</v>
      </c>
      <c r="H154" s="79" t="s">
        <v>1018</v>
      </c>
      <c r="I154" s="42" t="s">
        <v>781</v>
      </c>
      <c r="J154" s="53">
        <v>1952</v>
      </c>
      <c r="K154" s="54">
        <f t="shared" si="14"/>
        <v>63</v>
      </c>
      <c r="L154" s="44" t="str">
        <f t="shared" si="12"/>
        <v>OK</v>
      </c>
      <c r="M154" s="45" t="s">
        <v>375</v>
      </c>
    </row>
    <row r="155" spans="1:13" s="59" customFormat="1" ht="13.5">
      <c r="A155" s="42" t="s">
        <v>174</v>
      </c>
      <c r="B155" s="100" t="s">
        <v>869</v>
      </c>
      <c r="C155" s="100" t="s">
        <v>1138</v>
      </c>
      <c r="D155" s="79" t="s">
        <v>1021</v>
      </c>
      <c r="E155" s="79"/>
      <c r="F155" s="79" t="str">
        <f t="shared" si="13"/>
        <v>F15</v>
      </c>
      <c r="G155" s="42" t="str">
        <f t="shared" si="11"/>
        <v>田村 浩</v>
      </c>
      <c r="H155" s="79" t="s">
        <v>1021</v>
      </c>
      <c r="I155" s="42" t="s">
        <v>781</v>
      </c>
      <c r="J155" s="53">
        <v>1960</v>
      </c>
      <c r="K155" s="54">
        <f t="shared" si="14"/>
        <v>55</v>
      </c>
      <c r="L155" s="44" t="str">
        <f t="shared" si="12"/>
        <v>OK</v>
      </c>
      <c r="M155" s="45" t="s">
        <v>377</v>
      </c>
    </row>
    <row r="156" spans="1:20" s="59" customFormat="1" ht="13.5">
      <c r="A156" s="42" t="s">
        <v>175</v>
      </c>
      <c r="B156" s="42" t="s">
        <v>1139</v>
      </c>
      <c r="C156" s="42" t="s">
        <v>1140</v>
      </c>
      <c r="D156" s="42" t="s">
        <v>1021</v>
      </c>
      <c r="E156" s="42"/>
      <c r="F156" s="42" t="str">
        <f>A156</f>
        <v>F16</v>
      </c>
      <c r="G156" s="42" t="str">
        <f t="shared" si="11"/>
        <v>細見征生</v>
      </c>
      <c r="H156" s="79" t="s">
        <v>1021</v>
      </c>
      <c r="I156" s="42" t="s">
        <v>781</v>
      </c>
      <c r="J156" s="53">
        <v>1965</v>
      </c>
      <c r="K156" s="54">
        <f t="shared" si="14"/>
        <v>50</v>
      </c>
      <c r="L156" s="44" t="str">
        <f t="shared" si="12"/>
        <v>OK</v>
      </c>
      <c r="M156" s="42" t="s">
        <v>911</v>
      </c>
      <c r="T156" s="71"/>
    </row>
    <row r="157" spans="1:13" s="59" customFormat="1" ht="13.5">
      <c r="A157" s="42" t="s">
        <v>176</v>
      </c>
      <c r="B157" s="101" t="s">
        <v>931</v>
      </c>
      <c r="C157" s="101" t="s">
        <v>932</v>
      </c>
      <c r="D157" s="79" t="s">
        <v>1018</v>
      </c>
      <c r="E157" s="79"/>
      <c r="F157" s="79" t="str">
        <f t="shared" si="13"/>
        <v>F17</v>
      </c>
      <c r="G157" s="42" t="str">
        <f t="shared" si="11"/>
        <v>三代康成</v>
      </c>
      <c r="H157" s="79" t="s">
        <v>1018</v>
      </c>
      <c r="I157" s="42" t="s">
        <v>781</v>
      </c>
      <c r="J157" s="53">
        <v>1968</v>
      </c>
      <c r="K157" s="54">
        <f t="shared" si="14"/>
        <v>47</v>
      </c>
      <c r="L157" s="44" t="str">
        <f t="shared" si="12"/>
        <v>OK</v>
      </c>
      <c r="M157" s="45" t="s">
        <v>375</v>
      </c>
    </row>
    <row r="158" spans="1:13" s="59" customFormat="1" ht="13.5">
      <c r="A158" s="42" t="s">
        <v>177</v>
      </c>
      <c r="B158" s="101" t="s">
        <v>933</v>
      </c>
      <c r="C158" s="101" t="s">
        <v>934</v>
      </c>
      <c r="D158" s="79" t="s">
        <v>1018</v>
      </c>
      <c r="E158" s="79"/>
      <c r="F158" s="79" t="str">
        <f t="shared" si="13"/>
        <v>F18</v>
      </c>
      <c r="G158" s="42" t="str">
        <f t="shared" si="11"/>
        <v>水本淳史</v>
      </c>
      <c r="H158" s="79" t="s">
        <v>1018</v>
      </c>
      <c r="I158" s="42" t="s">
        <v>781</v>
      </c>
      <c r="J158" s="53">
        <v>1970</v>
      </c>
      <c r="K158" s="54">
        <f t="shared" si="14"/>
        <v>45</v>
      </c>
      <c r="L158" s="44" t="str">
        <f t="shared" si="12"/>
        <v>OK</v>
      </c>
      <c r="M158" s="87" t="s">
        <v>377</v>
      </c>
    </row>
    <row r="159" spans="1:13" s="59" customFormat="1" ht="13.5">
      <c r="A159" s="42" t="s">
        <v>178</v>
      </c>
      <c r="B159" s="100" t="s">
        <v>871</v>
      </c>
      <c r="C159" s="100" t="s">
        <v>872</v>
      </c>
      <c r="D159" s="79" t="s">
        <v>1135</v>
      </c>
      <c r="E159" s="79"/>
      <c r="F159" s="79" t="str">
        <f>A159</f>
        <v>F19</v>
      </c>
      <c r="G159" s="42" t="str">
        <f>B159&amp;C159</f>
        <v>森本進太郎</v>
      </c>
      <c r="H159" s="79" t="s">
        <v>1135</v>
      </c>
      <c r="I159" s="42" t="s">
        <v>781</v>
      </c>
      <c r="J159" s="53">
        <v>1971</v>
      </c>
      <c r="K159" s="54">
        <f t="shared" si="14"/>
        <v>44</v>
      </c>
      <c r="L159" s="44" t="str">
        <f t="shared" si="12"/>
        <v>OK</v>
      </c>
      <c r="M159" s="45" t="s">
        <v>954</v>
      </c>
    </row>
    <row r="160" spans="1:19" s="59" customFormat="1" ht="13.5">
      <c r="A160" s="42" t="s">
        <v>179</v>
      </c>
      <c r="B160" s="43" t="s">
        <v>864</v>
      </c>
      <c r="C160" s="43" t="s">
        <v>865</v>
      </c>
      <c r="D160" s="79" t="s">
        <v>1135</v>
      </c>
      <c r="E160" s="42"/>
      <c r="F160" s="44" t="str">
        <f>A160</f>
        <v>F20</v>
      </c>
      <c r="G160" s="42" t="str">
        <f>B160&amp;C160</f>
        <v>軽部純一</v>
      </c>
      <c r="H160" s="79" t="s">
        <v>1135</v>
      </c>
      <c r="I160" s="46" t="s">
        <v>1141</v>
      </c>
      <c r="J160" s="56">
        <v>1984</v>
      </c>
      <c r="K160" s="54">
        <f t="shared" si="14"/>
        <v>31</v>
      </c>
      <c r="L160" s="44" t="str">
        <f t="shared" si="12"/>
        <v>OK</v>
      </c>
      <c r="M160" s="42" t="s">
        <v>953</v>
      </c>
      <c r="S160" s="71"/>
    </row>
    <row r="161" spans="1:19" s="59" customFormat="1" ht="13.5">
      <c r="A161" s="42" t="s">
        <v>180</v>
      </c>
      <c r="B161" s="43" t="s">
        <v>1142</v>
      </c>
      <c r="C161" s="43" t="s">
        <v>1143</v>
      </c>
      <c r="D161" s="79" t="s">
        <v>1021</v>
      </c>
      <c r="E161" s="42"/>
      <c r="F161" s="42" t="str">
        <f>A161</f>
        <v>F21</v>
      </c>
      <c r="G161" s="42" t="str">
        <f t="shared" si="11"/>
        <v>上田 哲</v>
      </c>
      <c r="H161" s="79" t="s">
        <v>1021</v>
      </c>
      <c r="I161" s="42" t="s">
        <v>781</v>
      </c>
      <c r="J161" s="53">
        <v>1960</v>
      </c>
      <c r="K161" s="54">
        <f t="shared" si="14"/>
        <v>55</v>
      </c>
      <c r="L161" s="44" t="str">
        <f t="shared" si="12"/>
        <v>OK</v>
      </c>
      <c r="M161" s="86" t="s">
        <v>380</v>
      </c>
      <c r="R161" s="71"/>
      <c r="S161" s="71"/>
    </row>
    <row r="162" spans="1:16" s="59" customFormat="1" ht="13.5">
      <c r="A162" s="42" t="s">
        <v>181</v>
      </c>
      <c r="B162" s="43" t="s">
        <v>1144</v>
      </c>
      <c r="C162" s="43" t="s">
        <v>1145</v>
      </c>
      <c r="D162" s="79" t="s">
        <v>1135</v>
      </c>
      <c r="E162" s="42"/>
      <c r="F162" s="42" t="str">
        <f>A162</f>
        <v>F22</v>
      </c>
      <c r="G162" s="42" t="str">
        <f t="shared" si="11"/>
        <v>用田政晴</v>
      </c>
      <c r="H162" s="79" t="s">
        <v>1135</v>
      </c>
      <c r="I162" s="42" t="s">
        <v>781</v>
      </c>
      <c r="J162" s="53">
        <v>1955</v>
      </c>
      <c r="K162" s="54">
        <f t="shared" si="14"/>
        <v>60</v>
      </c>
      <c r="L162" s="44" t="str">
        <f t="shared" si="12"/>
        <v>OK</v>
      </c>
      <c r="M162" s="42" t="s">
        <v>377</v>
      </c>
      <c r="P162" s="71"/>
    </row>
    <row r="163" spans="1:13" s="59" customFormat="1" ht="13.5">
      <c r="A163" s="42" t="s">
        <v>182</v>
      </c>
      <c r="B163" s="141" t="s">
        <v>1142</v>
      </c>
      <c r="C163" s="141" t="s">
        <v>1146</v>
      </c>
      <c r="D163" s="79" t="s">
        <v>1021</v>
      </c>
      <c r="E163" s="79"/>
      <c r="F163" s="79" t="str">
        <f t="shared" si="13"/>
        <v>F23</v>
      </c>
      <c r="G163" s="42" t="str">
        <f t="shared" si="11"/>
        <v>上田きよみ</v>
      </c>
      <c r="H163" s="79" t="s">
        <v>1021</v>
      </c>
      <c r="I163" s="42" t="s">
        <v>1014</v>
      </c>
      <c r="J163" s="53">
        <v>1960</v>
      </c>
      <c r="K163" s="54">
        <f t="shared" si="14"/>
        <v>55</v>
      </c>
      <c r="L163" s="44" t="str">
        <f t="shared" si="12"/>
        <v>OK</v>
      </c>
      <c r="M163" s="142" t="s">
        <v>380</v>
      </c>
    </row>
    <row r="164" spans="1:13" s="59" customFormat="1" ht="13.5">
      <c r="A164" s="42" t="s">
        <v>183</v>
      </c>
      <c r="B164" s="86" t="s">
        <v>1144</v>
      </c>
      <c r="C164" s="86" t="s">
        <v>1147</v>
      </c>
      <c r="D164" s="79" t="s">
        <v>1021</v>
      </c>
      <c r="E164" s="42"/>
      <c r="F164" s="44" t="str">
        <f t="shared" si="13"/>
        <v>F24</v>
      </c>
      <c r="G164" s="42" t="str">
        <f t="shared" si="11"/>
        <v>用田陽子</v>
      </c>
      <c r="H164" s="79" t="s">
        <v>1021</v>
      </c>
      <c r="I164" s="46" t="s">
        <v>1014</v>
      </c>
      <c r="J164" s="56">
        <v>1957</v>
      </c>
      <c r="K164" s="54">
        <f t="shared" si="14"/>
        <v>58</v>
      </c>
      <c r="L164" s="44" t="str">
        <f t="shared" si="12"/>
        <v>OK</v>
      </c>
      <c r="M164" s="42" t="s">
        <v>377</v>
      </c>
    </row>
    <row r="165" spans="1:13" s="59" customFormat="1" ht="13.5">
      <c r="A165" s="42" t="s">
        <v>184</v>
      </c>
      <c r="B165" s="48" t="s">
        <v>873</v>
      </c>
      <c r="C165" s="48" t="s">
        <v>1148</v>
      </c>
      <c r="D165" s="79" t="s">
        <v>1135</v>
      </c>
      <c r="E165" s="42"/>
      <c r="F165" s="42" t="str">
        <f t="shared" si="13"/>
        <v>F25</v>
      </c>
      <c r="G165" s="42" t="str">
        <f t="shared" si="11"/>
        <v>岩崎ひとみ</v>
      </c>
      <c r="H165" s="79" t="s">
        <v>1135</v>
      </c>
      <c r="I165" s="46" t="s">
        <v>1014</v>
      </c>
      <c r="J165" s="53">
        <v>1976</v>
      </c>
      <c r="K165" s="54">
        <f t="shared" si="14"/>
        <v>39</v>
      </c>
      <c r="L165" s="44" t="str">
        <f t="shared" si="12"/>
        <v>OK</v>
      </c>
      <c r="M165" s="42" t="s">
        <v>377</v>
      </c>
    </row>
    <row r="166" spans="1:13" s="59" customFormat="1" ht="13.5">
      <c r="A166" s="42" t="s">
        <v>185</v>
      </c>
      <c r="B166" s="48" t="s">
        <v>359</v>
      </c>
      <c r="C166" s="48" t="s">
        <v>999</v>
      </c>
      <c r="D166" s="79" t="s">
        <v>1030</v>
      </c>
      <c r="E166" s="42" t="s">
        <v>1031</v>
      </c>
      <c r="F166" s="44" t="str">
        <f t="shared" si="13"/>
        <v>F26</v>
      </c>
      <c r="G166" s="42" t="str">
        <f t="shared" si="11"/>
        <v>奥内菜々</v>
      </c>
      <c r="H166" s="79" t="s">
        <v>1030</v>
      </c>
      <c r="I166" s="46" t="s">
        <v>1014</v>
      </c>
      <c r="J166" s="56">
        <v>1999</v>
      </c>
      <c r="K166" s="54">
        <f t="shared" si="14"/>
        <v>16</v>
      </c>
      <c r="L166" s="44" t="str">
        <f t="shared" si="12"/>
        <v>OK</v>
      </c>
      <c r="M166" s="42" t="s">
        <v>375</v>
      </c>
    </row>
    <row r="167" spans="1:13" s="59" customFormat="1" ht="13.5">
      <c r="A167" s="42" t="s">
        <v>186</v>
      </c>
      <c r="B167" s="47" t="s">
        <v>1000</v>
      </c>
      <c r="C167" s="47" t="s">
        <v>1001</v>
      </c>
      <c r="D167" s="79" t="s">
        <v>1030</v>
      </c>
      <c r="E167" s="42" t="s">
        <v>1031</v>
      </c>
      <c r="F167" s="44" t="str">
        <f t="shared" si="13"/>
        <v>F27</v>
      </c>
      <c r="G167" s="42" t="str">
        <f t="shared" si="11"/>
        <v>植田早耶</v>
      </c>
      <c r="H167" s="79" t="s">
        <v>1030</v>
      </c>
      <c r="I167" s="46" t="s">
        <v>1014</v>
      </c>
      <c r="J167" s="56">
        <v>1999</v>
      </c>
      <c r="K167" s="54">
        <f>IF(J167="","",(2015-J167))</f>
        <v>16</v>
      </c>
      <c r="L167" s="44" t="str">
        <f t="shared" si="12"/>
        <v>OK</v>
      </c>
      <c r="M167" s="48" t="s">
        <v>380</v>
      </c>
    </row>
    <row r="168" spans="1:13" s="59" customFormat="1" ht="13.5">
      <c r="A168" s="42" t="s">
        <v>187</v>
      </c>
      <c r="B168" s="48" t="s">
        <v>941</v>
      </c>
      <c r="C168" s="48" t="s">
        <v>942</v>
      </c>
      <c r="D168" s="79" t="s">
        <v>1021</v>
      </c>
      <c r="E168" s="42"/>
      <c r="F168" s="44" t="str">
        <f t="shared" si="13"/>
        <v>F28</v>
      </c>
      <c r="G168" s="42" t="str">
        <f t="shared" si="11"/>
        <v>藤川和美</v>
      </c>
      <c r="H168" s="79" t="s">
        <v>1021</v>
      </c>
      <c r="I168" s="46" t="s">
        <v>1014</v>
      </c>
      <c r="J168" s="56">
        <v>1973</v>
      </c>
      <c r="K168" s="54">
        <f t="shared" si="14"/>
        <v>42</v>
      </c>
      <c r="L168" s="44" t="str">
        <f t="shared" si="12"/>
        <v>OK</v>
      </c>
      <c r="M168" s="42" t="s">
        <v>329</v>
      </c>
    </row>
    <row r="169" spans="1:13" s="59" customFormat="1" ht="13.5">
      <c r="A169" s="42" t="s">
        <v>188</v>
      </c>
      <c r="B169" s="48" t="s">
        <v>891</v>
      </c>
      <c r="C169" s="48" t="s">
        <v>940</v>
      </c>
      <c r="D169" s="79" t="s">
        <v>1021</v>
      </c>
      <c r="E169" s="42"/>
      <c r="F169" s="44" t="str">
        <f t="shared" si="13"/>
        <v>F29</v>
      </c>
      <c r="G169" s="42" t="str">
        <f t="shared" si="11"/>
        <v>中川由紀子</v>
      </c>
      <c r="H169" s="79" t="s">
        <v>1021</v>
      </c>
      <c r="I169" s="46" t="s">
        <v>1014</v>
      </c>
      <c r="J169" s="56">
        <v>1965</v>
      </c>
      <c r="K169" s="54">
        <f t="shared" si="14"/>
        <v>50</v>
      </c>
      <c r="L169" s="44" t="str">
        <f t="shared" si="12"/>
        <v>OK</v>
      </c>
      <c r="M169" s="42" t="s">
        <v>377</v>
      </c>
    </row>
    <row r="170" spans="1:13" s="59" customFormat="1" ht="13.5">
      <c r="A170" s="42" t="s">
        <v>189</v>
      </c>
      <c r="B170" s="48" t="s">
        <v>878</v>
      </c>
      <c r="C170" s="48" t="s">
        <v>879</v>
      </c>
      <c r="D170" s="79" t="s">
        <v>1135</v>
      </c>
      <c r="E170" s="42"/>
      <c r="F170" s="42" t="str">
        <f t="shared" si="13"/>
        <v>F30</v>
      </c>
      <c r="G170" s="42" t="str">
        <f t="shared" si="11"/>
        <v>平岩とも江</v>
      </c>
      <c r="H170" s="79" t="s">
        <v>1135</v>
      </c>
      <c r="I170" s="46" t="s">
        <v>1014</v>
      </c>
      <c r="J170" s="53">
        <v>1962</v>
      </c>
      <c r="K170" s="54">
        <f t="shared" si="14"/>
        <v>53</v>
      </c>
      <c r="L170" s="44" t="str">
        <f t="shared" si="12"/>
        <v>OK</v>
      </c>
      <c r="M170" s="42" t="s">
        <v>955</v>
      </c>
    </row>
    <row r="171" spans="1:13" s="59" customFormat="1" ht="13.5">
      <c r="A171" s="42" t="s">
        <v>190</v>
      </c>
      <c r="B171" s="48" t="s">
        <v>1006</v>
      </c>
      <c r="C171" s="48" t="s">
        <v>1070</v>
      </c>
      <c r="D171" s="42" t="s">
        <v>1021</v>
      </c>
      <c r="E171" s="42"/>
      <c r="F171" s="44" t="str">
        <f>A171</f>
        <v>F31</v>
      </c>
      <c r="G171" s="42" t="s">
        <v>1071</v>
      </c>
      <c r="H171" s="79" t="s">
        <v>1072</v>
      </c>
      <c r="I171" s="46" t="s">
        <v>1014</v>
      </c>
      <c r="J171" s="56">
        <v>1994</v>
      </c>
      <c r="K171" s="54">
        <f t="shared" si="14"/>
        <v>21</v>
      </c>
      <c r="L171" s="44" t="str">
        <f t="shared" si="12"/>
        <v>OK</v>
      </c>
      <c r="M171" s="42" t="s">
        <v>954</v>
      </c>
    </row>
    <row r="172" spans="1:13" s="59" customFormat="1" ht="13.5">
      <c r="A172" s="42" t="s">
        <v>191</v>
      </c>
      <c r="B172" s="86" t="s">
        <v>1149</v>
      </c>
      <c r="C172" s="86" t="s">
        <v>1150</v>
      </c>
      <c r="D172" s="42" t="s">
        <v>1021</v>
      </c>
      <c r="E172" s="42"/>
      <c r="F172" s="44" t="str">
        <f>A172</f>
        <v>F32</v>
      </c>
      <c r="G172" s="42" t="s">
        <v>1151</v>
      </c>
      <c r="H172" s="79" t="s">
        <v>1033</v>
      </c>
      <c r="I172" s="46" t="s">
        <v>1014</v>
      </c>
      <c r="J172" s="56">
        <v>1988</v>
      </c>
      <c r="K172" s="54">
        <f t="shared" si="14"/>
        <v>27</v>
      </c>
      <c r="L172" s="44" t="str">
        <f t="shared" si="12"/>
        <v>OK</v>
      </c>
      <c r="M172" s="42" t="s">
        <v>908</v>
      </c>
    </row>
    <row r="173" spans="1:13" s="59" customFormat="1" ht="13.5">
      <c r="A173" s="42" t="s">
        <v>193</v>
      </c>
      <c r="B173" s="48" t="s">
        <v>859</v>
      </c>
      <c r="C173" s="48" t="s">
        <v>936</v>
      </c>
      <c r="D173" s="79" t="s">
        <v>1030</v>
      </c>
      <c r="E173" s="42"/>
      <c r="F173" s="44" t="str">
        <f t="shared" si="13"/>
        <v>F33</v>
      </c>
      <c r="G173" s="42" t="str">
        <f t="shared" si="11"/>
        <v>廣部節恵</v>
      </c>
      <c r="H173" s="79" t="s">
        <v>1030</v>
      </c>
      <c r="I173" s="46" t="s">
        <v>1014</v>
      </c>
      <c r="J173" s="56">
        <v>1961</v>
      </c>
      <c r="K173" s="54">
        <f t="shared" si="14"/>
        <v>54</v>
      </c>
      <c r="L173" s="44" t="str">
        <f t="shared" si="12"/>
        <v>OK</v>
      </c>
      <c r="M173" s="42" t="s">
        <v>377</v>
      </c>
    </row>
    <row r="174" spans="1:13" s="59" customFormat="1" ht="13.5">
      <c r="A174" s="42" t="s">
        <v>194</v>
      </c>
      <c r="B174" s="48" t="s">
        <v>880</v>
      </c>
      <c r="C174" s="48" t="s">
        <v>881</v>
      </c>
      <c r="D174" s="79" t="s">
        <v>1021</v>
      </c>
      <c r="E174" s="42"/>
      <c r="F174" s="44" t="str">
        <f t="shared" si="13"/>
        <v>F34</v>
      </c>
      <c r="G174" s="42" t="str">
        <f t="shared" si="11"/>
        <v>松井美和子</v>
      </c>
      <c r="H174" s="79" t="s">
        <v>1021</v>
      </c>
      <c r="I174" s="46" t="s">
        <v>1014</v>
      </c>
      <c r="J174" s="56">
        <v>1969</v>
      </c>
      <c r="K174" s="54">
        <f t="shared" si="14"/>
        <v>46</v>
      </c>
      <c r="L174" s="44" t="str">
        <f t="shared" si="12"/>
        <v>OK</v>
      </c>
      <c r="M174" s="42" t="s">
        <v>909</v>
      </c>
    </row>
    <row r="175" spans="1:13" s="59" customFormat="1" ht="13.5">
      <c r="A175" s="42" t="s">
        <v>195</v>
      </c>
      <c r="B175" s="48" t="s">
        <v>931</v>
      </c>
      <c r="C175" s="48" t="s">
        <v>938</v>
      </c>
      <c r="D175" s="79" t="s">
        <v>1030</v>
      </c>
      <c r="E175" s="42"/>
      <c r="F175" s="42" t="str">
        <f t="shared" si="13"/>
        <v>F35</v>
      </c>
      <c r="G175" s="42" t="str">
        <f t="shared" si="11"/>
        <v>三代梨絵</v>
      </c>
      <c r="H175" s="79" t="s">
        <v>1030</v>
      </c>
      <c r="I175" s="46" t="s">
        <v>1014</v>
      </c>
      <c r="J175" s="53">
        <v>1976</v>
      </c>
      <c r="K175" s="54">
        <f t="shared" si="14"/>
        <v>39</v>
      </c>
      <c r="L175" s="44" t="str">
        <f t="shared" si="12"/>
        <v>OK</v>
      </c>
      <c r="M175" s="42" t="s">
        <v>375</v>
      </c>
    </row>
    <row r="176" spans="1:13" s="59" customFormat="1" ht="13.5">
      <c r="A176" s="42" t="s">
        <v>196</v>
      </c>
      <c r="B176" s="48" t="s">
        <v>923</v>
      </c>
      <c r="C176" s="48" t="s">
        <v>939</v>
      </c>
      <c r="D176" s="79" t="s">
        <v>1021</v>
      </c>
      <c r="E176" s="42"/>
      <c r="F176" s="44" t="str">
        <f t="shared" si="13"/>
        <v>F36</v>
      </c>
      <c r="G176" s="42" t="str">
        <f t="shared" si="11"/>
        <v>土肥祐子</v>
      </c>
      <c r="H176" s="79" t="s">
        <v>1021</v>
      </c>
      <c r="I176" s="46" t="s">
        <v>1014</v>
      </c>
      <c r="J176" s="56">
        <v>1971</v>
      </c>
      <c r="K176" s="54">
        <f t="shared" si="14"/>
        <v>44</v>
      </c>
      <c r="L176" s="44" t="str">
        <f t="shared" si="12"/>
        <v>OK</v>
      </c>
      <c r="M176" s="42" t="s">
        <v>375</v>
      </c>
    </row>
    <row r="177" spans="1:13" s="59" customFormat="1" ht="13.5">
      <c r="A177" s="42" t="s">
        <v>197</v>
      </c>
      <c r="B177" s="47" t="s">
        <v>198</v>
      </c>
      <c r="C177" s="47" t="s">
        <v>885</v>
      </c>
      <c r="D177" s="79" t="s">
        <v>1021</v>
      </c>
      <c r="E177" s="42"/>
      <c r="F177" s="44" t="str">
        <f t="shared" si="13"/>
        <v>F37</v>
      </c>
      <c r="G177" s="42" t="str">
        <f t="shared" si="11"/>
        <v>家倉美弥子</v>
      </c>
      <c r="H177" s="79" t="s">
        <v>1021</v>
      </c>
      <c r="I177" s="46" t="s">
        <v>1014</v>
      </c>
      <c r="J177" s="56">
        <v>1977</v>
      </c>
      <c r="K177" s="54">
        <f t="shared" si="14"/>
        <v>38</v>
      </c>
      <c r="L177" s="44" t="str">
        <f t="shared" si="12"/>
        <v>OK</v>
      </c>
      <c r="M177" s="42" t="s">
        <v>909</v>
      </c>
    </row>
    <row r="178" spans="1:13" s="59" customFormat="1" ht="13.5">
      <c r="A178" s="42" t="s">
        <v>199</v>
      </c>
      <c r="B178" s="48" t="s">
        <v>1152</v>
      </c>
      <c r="C178" s="48" t="s">
        <v>1153</v>
      </c>
      <c r="D178" s="79" t="s">
        <v>1021</v>
      </c>
      <c r="E178" s="42"/>
      <c r="F178" s="44" t="str">
        <f t="shared" si="13"/>
        <v>F38</v>
      </c>
      <c r="G178" s="42" t="str">
        <f t="shared" si="11"/>
        <v>中島宏美</v>
      </c>
      <c r="H178" s="79" t="s">
        <v>1021</v>
      </c>
      <c r="I178" s="46" t="s">
        <v>1014</v>
      </c>
      <c r="J178" s="56">
        <v>1979</v>
      </c>
      <c r="K178" s="54">
        <f t="shared" si="14"/>
        <v>36</v>
      </c>
      <c r="L178" s="44" t="str">
        <f t="shared" si="12"/>
        <v>OK</v>
      </c>
      <c r="M178" s="42" t="s">
        <v>911</v>
      </c>
    </row>
    <row r="179" spans="1:13" s="59" customFormat="1" ht="13.5">
      <c r="A179" s="42" t="s">
        <v>200</v>
      </c>
      <c r="B179" s="48" t="s">
        <v>201</v>
      </c>
      <c r="C179" s="48" t="s">
        <v>874</v>
      </c>
      <c r="D179" s="42" t="s">
        <v>1021</v>
      </c>
      <c r="E179" s="42"/>
      <c r="F179" s="44" t="str">
        <f t="shared" si="13"/>
        <v>F39</v>
      </c>
      <c r="G179" s="42" t="str">
        <f t="shared" si="11"/>
        <v>酒居美代子</v>
      </c>
      <c r="H179" s="79" t="s">
        <v>1021</v>
      </c>
      <c r="I179" s="46" t="s">
        <v>1014</v>
      </c>
      <c r="J179" s="56">
        <v>1957</v>
      </c>
      <c r="K179" s="54">
        <f t="shared" si="14"/>
        <v>58</v>
      </c>
      <c r="L179" s="44" t="str">
        <f t="shared" si="12"/>
        <v>OK</v>
      </c>
      <c r="M179" s="42" t="s">
        <v>908</v>
      </c>
    </row>
    <row r="180" spans="1:13" s="59" customFormat="1" ht="13.5">
      <c r="A180" s="42" t="s">
        <v>202</v>
      </c>
      <c r="B180" s="48" t="s">
        <v>886</v>
      </c>
      <c r="C180" s="48" t="s">
        <v>887</v>
      </c>
      <c r="D180" s="42" t="s">
        <v>1135</v>
      </c>
      <c r="E180" s="42"/>
      <c r="F180" s="42" t="str">
        <f t="shared" si="13"/>
        <v>F40</v>
      </c>
      <c r="G180" s="42" t="str">
        <f t="shared" si="11"/>
        <v>吉岡京子</v>
      </c>
      <c r="H180" s="79" t="s">
        <v>1135</v>
      </c>
      <c r="I180" s="46" t="s">
        <v>1014</v>
      </c>
      <c r="J180" s="53">
        <v>1959</v>
      </c>
      <c r="K180" s="54">
        <f t="shared" si="14"/>
        <v>56</v>
      </c>
      <c r="L180" s="44" t="str">
        <f t="shared" si="12"/>
        <v>OK</v>
      </c>
      <c r="M180" s="42" t="s">
        <v>1154</v>
      </c>
    </row>
    <row r="181" spans="1:13" s="59" customFormat="1" ht="13.5">
      <c r="A181" s="42"/>
      <c r="B181" s="86"/>
      <c r="C181" s="86"/>
      <c r="D181" s="42"/>
      <c r="E181" s="42"/>
      <c r="F181" s="44"/>
      <c r="G181" s="42"/>
      <c r="H181" s="79"/>
      <c r="I181" s="46"/>
      <c r="J181" s="56"/>
      <c r="K181" s="54"/>
      <c r="L181" s="44"/>
      <c r="M181" s="42"/>
    </row>
    <row r="182" spans="1:13" s="59" customFormat="1" ht="13.5">
      <c r="A182" s="42"/>
      <c r="B182" s="86"/>
      <c r="C182" s="86"/>
      <c r="D182" s="42"/>
      <c r="E182" s="42"/>
      <c r="F182" s="44"/>
      <c r="G182" s="42"/>
      <c r="H182" s="79"/>
      <c r="I182" s="46"/>
      <c r="J182" s="56"/>
      <c r="K182" s="54"/>
      <c r="L182" s="44"/>
      <c r="M182" s="42"/>
    </row>
    <row r="183" spans="1:13" s="59" customFormat="1" ht="13.5">
      <c r="A183" s="42"/>
      <c r="B183" s="43"/>
      <c r="C183" s="43"/>
      <c r="D183" s="42"/>
      <c r="E183" s="42"/>
      <c r="F183" s="44"/>
      <c r="G183" s="42"/>
      <c r="H183" s="79"/>
      <c r="I183" s="46"/>
      <c r="J183" s="56"/>
      <c r="K183" s="54"/>
      <c r="L183" s="44"/>
      <c r="M183" s="42"/>
    </row>
    <row r="184" spans="1:13" s="59" customFormat="1" ht="13.5">
      <c r="A184" s="42"/>
      <c r="B184" s="43"/>
      <c r="C184" s="43"/>
      <c r="D184" s="42"/>
      <c r="E184" s="42"/>
      <c r="F184" s="44"/>
      <c r="G184" s="42"/>
      <c r="H184" s="79"/>
      <c r="I184" s="46"/>
      <c r="J184" s="56"/>
      <c r="K184" s="54"/>
      <c r="L184" s="44"/>
      <c r="M184" s="42"/>
    </row>
    <row r="185" spans="1:13" s="59" customFormat="1" ht="13.5">
      <c r="A185" s="42"/>
      <c r="B185" s="86"/>
      <c r="C185" s="86"/>
      <c r="D185" s="42"/>
      <c r="E185" s="42"/>
      <c r="F185" s="44"/>
      <c r="G185" s="42"/>
      <c r="H185" s="79"/>
      <c r="I185" s="46"/>
      <c r="J185" s="56"/>
      <c r="K185" s="54"/>
      <c r="L185" s="44"/>
      <c r="M185" s="42"/>
    </row>
    <row r="186" spans="1:13" s="59" customFormat="1" ht="13.5">
      <c r="A186" s="42"/>
      <c r="B186" s="86"/>
      <c r="C186" s="86"/>
      <c r="D186" s="42"/>
      <c r="E186" s="42"/>
      <c r="F186" s="44"/>
      <c r="G186" s="42"/>
      <c r="H186" s="79"/>
      <c r="I186" s="46"/>
      <c r="J186" s="56"/>
      <c r="K186" s="54"/>
      <c r="L186" s="44"/>
      <c r="M186" s="42"/>
    </row>
    <row r="187" spans="1:13" s="59" customFormat="1" ht="13.5">
      <c r="A187" s="42"/>
      <c r="B187" s="86"/>
      <c r="C187" s="86"/>
      <c r="D187" s="42"/>
      <c r="E187" s="42"/>
      <c r="F187" s="44"/>
      <c r="G187" s="42"/>
      <c r="H187" s="79"/>
      <c r="I187" s="46"/>
      <c r="J187" s="56"/>
      <c r="K187" s="54"/>
      <c r="L187" s="44"/>
      <c r="M187" s="42"/>
    </row>
    <row r="188" spans="1:13" s="59" customFormat="1" ht="13.5">
      <c r="A188" s="42"/>
      <c r="B188" s="43"/>
      <c r="C188" s="43"/>
      <c r="D188" s="42"/>
      <c r="E188" s="42"/>
      <c r="F188" s="44"/>
      <c r="G188" s="42"/>
      <c r="H188" s="79"/>
      <c r="I188" s="46"/>
      <c r="J188" s="56"/>
      <c r="K188" s="54"/>
      <c r="L188" s="44"/>
      <c r="M188" s="48"/>
    </row>
    <row r="189" spans="1:13" s="59" customFormat="1" ht="13.5">
      <c r="A189" s="42"/>
      <c r="B189" s="43"/>
      <c r="C189" s="43"/>
      <c r="D189" s="42"/>
      <c r="E189" s="42"/>
      <c r="F189" s="44"/>
      <c r="G189" s="42"/>
      <c r="H189" s="79"/>
      <c r="I189" s="46"/>
      <c r="J189" s="56"/>
      <c r="K189" s="54"/>
      <c r="L189" s="44"/>
      <c r="M189" s="48"/>
    </row>
    <row r="190" spans="1:13" s="59" customFormat="1" ht="13.5">
      <c r="A190" s="42"/>
      <c r="B190" s="43"/>
      <c r="C190" s="43"/>
      <c r="D190" s="42"/>
      <c r="E190" s="42"/>
      <c r="F190" s="44"/>
      <c r="G190" s="42"/>
      <c r="H190" s="79"/>
      <c r="I190" s="46"/>
      <c r="J190" s="56"/>
      <c r="K190" s="54"/>
      <c r="L190" s="44"/>
      <c r="M190" s="48"/>
    </row>
    <row r="191" spans="1:13" s="59" customFormat="1" ht="13.5">
      <c r="A191" s="42"/>
      <c r="B191" s="43"/>
      <c r="C191" s="43"/>
      <c r="D191" s="42"/>
      <c r="E191" s="42"/>
      <c r="F191" s="44"/>
      <c r="G191" s="42"/>
      <c r="H191" s="79"/>
      <c r="I191" s="46"/>
      <c r="J191" s="56"/>
      <c r="K191" s="54"/>
      <c r="L191" s="44"/>
      <c r="M191" s="48"/>
    </row>
    <row r="192" spans="1:13" s="59" customFormat="1" ht="13.5">
      <c r="A192" s="42"/>
      <c r="B192" s="45"/>
      <c r="C192" s="45"/>
      <c r="D192" s="42"/>
      <c r="E192" s="42"/>
      <c r="F192" s="44"/>
      <c r="G192" s="42"/>
      <c r="H192" s="79"/>
      <c r="I192" s="46"/>
      <c r="J192" s="56"/>
      <c r="K192" s="54"/>
      <c r="L192" s="44">
        <f>IF(G192="","",IF(COUNTIF($G$1:$G$590,G192)&gt;1,"2重登録","OK"))</f>
      </c>
      <c r="M192" s="48"/>
    </row>
    <row r="193" spans="1:13" s="59" customFormat="1" ht="13.5">
      <c r="A193" s="42"/>
      <c r="B193" s="45"/>
      <c r="C193" s="45"/>
      <c r="D193" s="42"/>
      <c r="E193" s="42"/>
      <c r="F193" s="44"/>
      <c r="G193" s="42"/>
      <c r="H193" s="79"/>
      <c r="I193" s="46"/>
      <c r="J193" s="56"/>
      <c r="K193" s="54"/>
      <c r="L193" s="44"/>
      <c r="M193" s="48"/>
    </row>
    <row r="194" spans="1:13" s="59" customFormat="1" ht="13.5">
      <c r="A194" s="42"/>
      <c r="B194" s="45"/>
      <c r="C194" s="45"/>
      <c r="D194" s="42"/>
      <c r="E194" s="42"/>
      <c r="F194" s="44"/>
      <c r="G194" s="42"/>
      <c r="H194" s="79"/>
      <c r="I194" s="46"/>
      <c r="J194" s="56"/>
      <c r="K194" s="54"/>
      <c r="L194" s="44"/>
      <c r="M194" s="48"/>
    </row>
    <row r="195" spans="1:13" s="59" customFormat="1" ht="13.5">
      <c r="A195" s="42"/>
      <c r="B195" s="45"/>
      <c r="C195" s="45"/>
      <c r="D195" s="42"/>
      <c r="E195" s="42"/>
      <c r="F195" s="44"/>
      <c r="G195" s="42"/>
      <c r="H195" s="79"/>
      <c r="I195" s="46"/>
      <c r="J195" s="56"/>
      <c r="K195" s="54"/>
      <c r="L195" s="44"/>
      <c r="M195" s="48"/>
    </row>
    <row r="196" spans="1:13" s="59" customFormat="1" ht="13.5">
      <c r="A196" s="42"/>
      <c r="B196" s="45"/>
      <c r="C196" s="45"/>
      <c r="D196" s="42"/>
      <c r="E196" s="42"/>
      <c r="F196" s="44"/>
      <c r="G196" s="42"/>
      <c r="H196" s="79"/>
      <c r="I196" s="46"/>
      <c r="J196" s="56"/>
      <c r="K196" s="54"/>
      <c r="L196" s="44"/>
      <c r="M196" s="48"/>
    </row>
    <row r="197" spans="1:13" s="59" customFormat="1" ht="13.5">
      <c r="A197" s="42"/>
      <c r="B197" s="45"/>
      <c r="C197" s="45"/>
      <c r="D197" s="42"/>
      <c r="E197" s="42"/>
      <c r="F197" s="44"/>
      <c r="G197" s="42"/>
      <c r="H197" s="79"/>
      <c r="I197" s="46"/>
      <c r="J197" s="56"/>
      <c r="K197" s="54"/>
      <c r="L197" s="44"/>
      <c r="M197" s="48"/>
    </row>
    <row r="198" spans="1:13" s="59" customFormat="1" ht="13.5">
      <c r="A198" s="42"/>
      <c r="B198" s="45"/>
      <c r="C198" s="45"/>
      <c r="D198" s="42"/>
      <c r="E198" s="42"/>
      <c r="F198" s="44"/>
      <c r="G198" s="42"/>
      <c r="H198" s="79"/>
      <c r="I198" s="46"/>
      <c r="J198" s="56"/>
      <c r="K198" s="54"/>
      <c r="L198" s="44"/>
      <c r="M198" s="48"/>
    </row>
    <row r="199" spans="1:13" s="59" customFormat="1" ht="13.5">
      <c r="A199" s="42"/>
      <c r="B199" s="43"/>
      <c r="C199" s="502" t="s">
        <v>1155</v>
      </c>
      <c r="D199" s="502"/>
      <c r="E199" s="507" t="s">
        <v>1156</v>
      </c>
      <c r="F199" s="507"/>
      <c r="G199" s="507"/>
      <c r="H199" s="507"/>
      <c r="I199" s="46"/>
      <c r="J199" s="56"/>
      <c r="K199" s="54"/>
      <c r="L199" s="44">
        <f>IF(G199="","",IF(COUNTIF($G$1:$G$590,G199)&gt;1,"2重登録","OK"))</f>
      </c>
      <c r="M199" s="48"/>
    </row>
    <row r="200" spans="1:13" s="59" customFormat="1" ht="13.5">
      <c r="A200" s="42"/>
      <c r="B200" s="43"/>
      <c r="C200" s="502"/>
      <c r="D200" s="502"/>
      <c r="E200" s="507"/>
      <c r="F200" s="507"/>
      <c r="G200" s="507"/>
      <c r="H200" s="507"/>
      <c r="I200" s="46"/>
      <c r="J200" s="56"/>
      <c r="K200" s="54"/>
      <c r="L200" s="44">
        <f>IF(G200="","",IF(COUNTIF($G$1:$G$590,G200)&gt;1,"2重登録","OK"))</f>
      </c>
      <c r="M200" s="48"/>
    </row>
    <row r="201" spans="1:12" s="143" customFormat="1" ht="13.5">
      <c r="A201" s="42"/>
      <c r="B201" s="47"/>
      <c r="C201" s="47"/>
      <c r="D201" s="42"/>
      <c r="E201" s="42"/>
      <c r="F201" s="44"/>
      <c r="G201" s="42" t="s">
        <v>967</v>
      </c>
      <c r="H201" s="42" t="s">
        <v>968</v>
      </c>
      <c r="I201" s="42"/>
      <c r="J201" s="53"/>
      <c r="K201" s="54"/>
      <c r="L201" s="44"/>
    </row>
    <row r="202" spans="1:12" s="143" customFormat="1" ht="13.5">
      <c r="A202" s="42"/>
      <c r="B202" s="505"/>
      <c r="C202" s="505"/>
      <c r="D202" s="505"/>
      <c r="E202" s="42"/>
      <c r="F202" s="44"/>
      <c r="G202" s="76">
        <f>COUNTIF($M$205:$M$255,"東近江市")</f>
        <v>6</v>
      </c>
      <c r="H202" s="77">
        <f>(G202/RIGHT(A254,2))</f>
        <v>0.12</v>
      </c>
      <c r="I202" s="42"/>
      <c r="J202" s="53"/>
      <c r="K202" s="54"/>
      <c r="L202" s="44"/>
    </row>
    <row r="203" spans="2:12" ht="13.5">
      <c r="B203" s="505"/>
      <c r="C203" s="505"/>
      <c r="D203" s="505"/>
      <c r="F203" s="44"/>
      <c r="K203" s="54"/>
      <c r="L203" s="44"/>
    </row>
    <row r="204" spans="2:12" ht="14.25">
      <c r="B204" s="144"/>
      <c r="C204" s="144"/>
      <c r="D204" s="71" t="s">
        <v>1073</v>
      </c>
      <c r="E204" s="71"/>
      <c r="F204" s="71"/>
      <c r="G204" s="76"/>
      <c r="H204" s="77" t="s">
        <v>1074</v>
      </c>
      <c r="K204" s="54"/>
      <c r="L204" s="44"/>
    </row>
    <row r="205" spans="1:13" ht="13.5">
      <c r="A205" s="42" t="s">
        <v>1172</v>
      </c>
      <c r="B205" s="43" t="s">
        <v>586</v>
      </c>
      <c r="C205" s="43" t="s">
        <v>587</v>
      </c>
      <c r="D205" s="43" t="s">
        <v>213</v>
      </c>
      <c r="E205" s="42"/>
      <c r="F205" s="44" t="str">
        <f aca="true" t="shared" si="15" ref="F205:F254">A205</f>
        <v>G01</v>
      </c>
      <c r="G205" s="42" t="str">
        <f aca="true" t="shared" si="16" ref="G205:G254">B205&amp;C205</f>
        <v>石橋和基</v>
      </c>
      <c r="H205" s="51" t="s">
        <v>1157</v>
      </c>
      <c r="I205" s="51" t="s">
        <v>781</v>
      </c>
      <c r="J205" s="57">
        <v>1985</v>
      </c>
      <c r="K205" s="54">
        <f aca="true" t="shared" si="17" ref="K205:K254">IF(J205="","",(2012-J205))</f>
        <v>27</v>
      </c>
      <c r="L205" s="44" t="str">
        <f aca="true" t="shared" si="18" ref="L205:L254">IF(G205="","",IF(COUNTIF($G$1:$G$36,G205)&gt;1,"2重登録","OK"))</f>
        <v>OK</v>
      </c>
      <c r="M205" s="59" t="s">
        <v>378</v>
      </c>
    </row>
    <row r="206" spans="1:13" ht="13.5">
      <c r="A206" s="42" t="s">
        <v>1173</v>
      </c>
      <c r="B206" s="31" t="s">
        <v>959</v>
      </c>
      <c r="C206" s="43" t="s">
        <v>960</v>
      </c>
      <c r="D206" s="43" t="s">
        <v>207</v>
      </c>
      <c r="E206" s="42"/>
      <c r="F206" s="44" t="str">
        <f t="shared" si="15"/>
        <v>G02</v>
      </c>
      <c r="G206" s="42" t="str">
        <f>B206&amp;C206</f>
        <v>井上聖哉</v>
      </c>
      <c r="H206" s="51" t="s">
        <v>1158</v>
      </c>
      <c r="I206" s="51" t="s">
        <v>895</v>
      </c>
      <c r="J206" s="57">
        <v>1994</v>
      </c>
      <c r="K206" s="54">
        <f t="shared" si="17"/>
        <v>18</v>
      </c>
      <c r="L206" s="44" t="str">
        <f t="shared" si="18"/>
        <v>OK</v>
      </c>
      <c r="M206" s="74" t="s">
        <v>944</v>
      </c>
    </row>
    <row r="207" spans="1:13" ht="13.5">
      <c r="A207" s="42" t="s">
        <v>1174</v>
      </c>
      <c r="B207" s="103" t="s">
        <v>1002</v>
      </c>
      <c r="C207" s="43" t="s">
        <v>205</v>
      </c>
      <c r="D207" s="43" t="s">
        <v>206</v>
      </c>
      <c r="E207" s="42"/>
      <c r="F207" s="44" t="str">
        <f t="shared" si="15"/>
        <v>G03</v>
      </c>
      <c r="G207" s="42" t="str">
        <f>B207&amp;C207</f>
        <v>井ノ口弘祐</v>
      </c>
      <c r="H207" s="51" t="s">
        <v>1159</v>
      </c>
      <c r="I207" s="51" t="s">
        <v>892</v>
      </c>
      <c r="J207" s="57">
        <v>1986</v>
      </c>
      <c r="K207" s="54">
        <f t="shared" si="17"/>
        <v>26</v>
      </c>
      <c r="L207" s="44" t="str">
        <f t="shared" si="18"/>
        <v>OK</v>
      </c>
      <c r="M207" s="74" t="s">
        <v>944</v>
      </c>
    </row>
    <row r="208" spans="1:13" ht="13.5">
      <c r="A208" s="42" t="s">
        <v>1175</v>
      </c>
      <c r="B208" s="103" t="s">
        <v>1002</v>
      </c>
      <c r="C208" s="104" t="s">
        <v>1004</v>
      </c>
      <c r="D208" s="43" t="s">
        <v>211</v>
      </c>
      <c r="F208" s="44" t="str">
        <f t="shared" si="15"/>
        <v>G04</v>
      </c>
      <c r="G208" s="42" t="str">
        <f>B208&amp;C208</f>
        <v>井ノ口慎也</v>
      </c>
      <c r="H208" s="51" t="s">
        <v>1160</v>
      </c>
      <c r="I208" s="51" t="s">
        <v>829</v>
      </c>
      <c r="J208" s="57">
        <v>1991</v>
      </c>
      <c r="K208" s="54">
        <f t="shared" si="17"/>
        <v>21</v>
      </c>
      <c r="L208" s="44" t="str">
        <f t="shared" si="18"/>
        <v>OK</v>
      </c>
      <c r="M208" s="74" t="s">
        <v>944</v>
      </c>
    </row>
    <row r="209" spans="1:13" ht="13.5">
      <c r="A209" s="42" t="s">
        <v>1176</v>
      </c>
      <c r="B209" s="103" t="s">
        <v>1002</v>
      </c>
      <c r="C209" s="104" t="s">
        <v>1003</v>
      </c>
      <c r="D209" s="43" t="s">
        <v>211</v>
      </c>
      <c r="F209" s="44" t="str">
        <f t="shared" si="15"/>
        <v>G05</v>
      </c>
      <c r="G209" s="42" t="str">
        <f>B209&amp;C209</f>
        <v>井ノ口幹也</v>
      </c>
      <c r="H209" s="51" t="s">
        <v>1160</v>
      </c>
      <c r="I209" s="51" t="s">
        <v>829</v>
      </c>
      <c r="J209" s="57">
        <v>1991</v>
      </c>
      <c r="K209" s="54">
        <f t="shared" si="17"/>
        <v>21</v>
      </c>
      <c r="L209" s="44" t="str">
        <f t="shared" si="18"/>
        <v>OK</v>
      </c>
      <c r="M209" s="74" t="s">
        <v>944</v>
      </c>
    </row>
    <row r="210" spans="1:13" ht="13.5" customHeight="1">
      <c r="A210" s="42" t="s">
        <v>1177</v>
      </c>
      <c r="B210" s="43" t="s">
        <v>588</v>
      </c>
      <c r="C210" s="43" t="s">
        <v>589</v>
      </c>
      <c r="D210" s="43" t="s">
        <v>213</v>
      </c>
      <c r="E210" s="42"/>
      <c r="F210" s="44" t="str">
        <f t="shared" si="15"/>
        <v>G06</v>
      </c>
      <c r="G210" s="42" t="str">
        <f t="shared" si="16"/>
        <v>梅本彬充</v>
      </c>
      <c r="H210" s="51" t="s">
        <v>1157</v>
      </c>
      <c r="I210" s="51" t="s">
        <v>945</v>
      </c>
      <c r="J210" s="57">
        <v>1986</v>
      </c>
      <c r="K210" s="54">
        <f t="shared" si="17"/>
        <v>26</v>
      </c>
      <c r="L210" s="44" t="str">
        <f t="shared" si="18"/>
        <v>OK</v>
      </c>
      <c r="M210" s="59" t="s">
        <v>910</v>
      </c>
    </row>
    <row r="211" spans="1:13" ht="13.5" customHeight="1">
      <c r="A211" s="42" t="s">
        <v>1178</v>
      </c>
      <c r="B211" s="43" t="s">
        <v>590</v>
      </c>
      <c r="C211" s="43" t="s">
        <v>591</v>
      </c>
      <c r="D211" s="43" t="s">
        <v>1032</v>
      </c>
      <c r="E211" s="42"/>
      <c r="F211" s="44" t="str">
        <f t="shared" si="15"/>
        <v>G07</v>
      </c>
      <c r="G211" s="42" t="str">
        <f t="shared" si="16"/>
        <v>浦崎康平</v>
      </c>
      <c r="H211" s="51" t="s">
        <v>1161</v>
      </c>
      <c r="I211" s="51" t="s">
        <v>1162</v>
      </c>
      <c r="J211" s="57">
        <v>1991</v>
      </c>
      <c r="K211" s="54">
        <f t="shared" si="17"/>
        <v>21</v>
      </c>
      <c r="L211" s="44" t="str">
        <f t="shared" si="18"/>
        <v>OK</v>
      </c>
      <c r="M211" s="59" t="s">
        <v>377</v>
      </c>
    </row>
    <row r="212" spans="1:13" ht="13.5">
      <c r="A212" s="42" t="s">
        <v>1179</v>
      </c>
      <c r="B212" s="31" t="s">
        <v>208</v>
      </c>
      <c r="C212" s="43" t="s">
        <v>896</v>
      </c>
      <c r="D212" s="43" t="s">
        <v>207</v>
      </c>
      <c r="F212" s="44" t="str">
        <f t="shared" si="15"/>
        <v>G08</v>
      </c>
      <c r="G212" s="42" t="str">
        <f>B212&amp;C212</f>
        <v>岡　仁史</v>
      </c>
      <c r="H212" s="51" t="s">
        <v>1158</v>
      </c>
      <c r="I212" s="51" t="s">
        <v>895</v>
      </c>
      <c r="J212" s="57">
        <v>1971</v>
      </c>
      <c r="K212" s="54">
        <f t="shared" si="17"/>
        <v>41</v>
      </c>
      <c r="L212" s="44" t="str">
        <f t="shared" si="18"/>
        <v>OK</v>
      </c>
      <c r="M212" s="59" t="s">
        <v>373</v>
      </c>
    </row>
    <row r="213" spans="1:13" ht="13.5">
      <c r="A213" s="42" t="s">
        <v>1180</v>
      </c>
      <c r="B213" s="31" t="s">
        <v>209</v>
      </c>
      <c r="C213" s="43" t="s">
        <v>210</v>
      </c>
      <c r="D213" s="43" t="s">
        <v>211</v>
      </c>
      <c r="F213" s="44" t="str">
        <f t="shared" si="15"/>
        <v>G09</v>
      </c>
      <c r="G213" s="42" t="str">
        <f>B213&amp;C213</f>
        <v>岡田真樹</v>
      </c>
      <c r="H213" s="51" t="s">
        <v>1160</v>
      </c>
      <c r="I213" s="51" t="s">
        <v>829</v>
      </c>
      <c r="J213" s="57">
        <v>1981</v>
      </c>
      <c r="K213" s="54">
        <f t="shared" si="17"/>
        <v>31</v>
      </c>
      <c r="L213" s="44" t="str">
        <f t="shared" si="18"/>
        <v>OK</v>
      </c>
      <c r="M213" s="59" t="s">
        <v>373</v>
      </c>
    </row>
    <row r="214" spans="1:13" ht="13.5">
      <c r="A214" s="42" t="s">
        <v>1181</v>
      </c>
      <c r="B214" s="43" t="s">
        <v>398</v>
      </c>
      <c r="C214" s="43" t="s">
        <v>592</v>
      </c>
      <c r="D214" s="43" t="s">
        <v>1163</v>
      </c>
      <c r="E214" s="42"/>
      <c r="F214" s="44" t="str">
        <f t="shared" si="15"/>
        <v>G10</v>
      </c>
      <c r="G214" s="42" t="str">
        <f t="shared" si="16"/>
        <v>岡本大樹</v>
      </c>
      <c r="H214" s="51" t="s">
        <v>1164</v>
      </c>
      <c r="I214" s="51" t="s">
        <v>1141</v>
      </c>
      <c r="J214" s="57">
        <v>1982</v>
      </c>
      <c r="K214" s="54">
        <f t="shared" si="17"/>
        <v>30</v>
      </c>
      <c r="L214" s="44" t="str">
        <f t="shared" si="18"/>
        <v>OK</v>
      </c>
      <c r="M214" s="59" t="s">
        <v>943</v>
      </c>
    </row>
    <row r="215" spans="1:13" ht="13.5">
      <c r="A215" s="42" t="s">
        <v>1182</v>
      </c>
      <c r="B215" s="31" t="s">
        <v>957</v>
      </c>
      <c r="C215" s="43" t="s">
        <v>958</v>
      </c>
      <c r="D215" s="43" t="s">
        <v>204</v>
      </c>
      <c r="E215" s="42"/>
      <c r="F215" s="44" t="str">
        <f t="shared" si="15"/>
        <v>G11</v>
      </c>
      <c r="G215" s="42" t="str">
        <f>B215&amp;C215</f>
        <v>奥村隆広</v>
      </c>
      <c r="H215" s="51" t="s">
        <v>203</v>
      </c>
      <c r="I215" s="51" t="s">
        <v>371</v>
      </c>
      <c r="J215" s="57">
        <v>1976</v>
      </c>
      <c r="K215" s="54">
        <f t="shared" si="17"/>
        <v>36</v>
      </c>
      <c r="L215" s="44" t="str">
        <f t="shared" si="18"/>
        <v>OK</v>
      </c>
      <c r="M215" s="59" t="s">
        <v>373</v>
      </c>
    </row>
    <row r="216" spans="1:13" ht="13.5">
      <c r="A216" s="42" t="s">
        <v>1183</v>
      </c>
      <c r="B216" s="31" t="s">
        <v>893</v>
      </c>
      <c r="C216" s="43" t="s">
        <v>894</v>
      </c>
      <c r="D216" s="43" t="s">
        <v>207</v>
      </c>
      <c r="F216" s="44" t="str">
        <f t="shared" si="15"/>
        <v>G12</v>
      </c>
      <c r="G216" s="42" t="str">
        <f>B216&amp;C216</f>
        <v>越智友希</v>
      </c>
      <c r="H216" s="51" t="s">
        <v>1158</v>
      </c>
      <c r="I216" s="51" t="s">
        <v>895</v>
      </c>
      <c r="J216" s="57">
        <v>1986</v>
      </c>
      <c r="K216" s="54">
        <f t="shared" si="17"/>
        <v>26</v>
      </c>
      <c r="L216" s="44" t="str">
        <f t="shared" si="18"/>
        <v>OK</v>
      </c>
      <c r="M216" s="59" t="s">
        <v>376</v>
      </c>
    </row>
    <row r="217" spans="1:13" ht="13.5" customHeight="1">
      <c r="A217" s="42" t="s">
        <v>1184</v>
      </c>
      <c r="B217" s="43" t="s">
        <v>593</v>
      </c>
      <c r="C217" s="43" t="s">
        <v>594</v>
      </c>
      <c r="D217" s="43" t="s">
        <v>1163</v>
      </c>
      <c r="E217" s="42"/>
      <c r="F217" s="44" t="str">
        <f t="shared" si="15"/>
        <v>G13</v>
      </c>
      <c r="G217" s="42" t="str">
        <f t="shared" si="16"/>
        <v>鍵谷浩太</v>
      </c>
      <c r="H217" s="51" t="s">
        <v>1164</v>
      </c>
      <c r="I217" s="51" t="s">
        <v>1141</v>
      </c>
      <c r="J217" s="57">
        <v>1992</v>
      </c>
      <c r="K217" s="54">
        <f t="shared" si="17"/>
        <v>20</v>
      </c>
      <c r="L217" s="44" t="str">
        <f t="shared" si="18"/>
        <v>OK</v>
      </c>
      <c r="M217" s="59" t="str">
        <f>M211</f>
        <v>彦根市</v>
      </c>
    </row>
    <row r="218" spans="1:13" ht="13.5">
      <c r="A218" s="42" t="s">
        <v>1185</v>
      </c>
      <c r="B218" s="43" t="s">
        <v>402</v>
      </c>
      <c r="C218" s="43" t="s">
        <v>595</v>
      </c>
      <c r="D218" s="43" t="s">
        <v>1163</v>
      </c>
      <c r="E218" s="42"/>
      <c r="F218" s="44" t="str">
        <f t="shared" si="15"/>
        <v>G14</v>
      </c>
      <c r="G218" s="42" t="str">
        <f t="shared" si="16"/>
        <v>北野照幸</v>
      </c>
      <c r="H218" s="51" t="s">
        <v>1164</v>
      </c>
      <c r="I218" s="51" t="s">
        <v>1141</v>
      </c>
      <c r="J218" s="57">
        <v>1984</v>
      </c>
      <c r="K218" s="54">
        <f t="shared" si="17"/>
        <v>28</v>
      </c>
      <c r="L218" s="44" t="str">
        <f t="shared" si="18"/>
        <v>OK</v>
      </c>
      <c r="M218" s="59" t="str">
        <f>M212</f>
        <v>草津市</v>
      </c>
    </row>
    <row r="219" spans="1:13" ht="13.5">
      <c r="A219" s="42" t="s">
        <v>1186</v>
      </c>
      <c r="B219" s="43" t="s">
        <v>596</v>
      </c>
      <c r="C219" s="43" t="s">
        <v>597</v>
      </c>
      <c r="D219" s="43" t="s">
        <v>1163</v>
      </c>
      <c r="E219" s="42"/>
      <c r="F219" s="44" t="str">
        <f t="shared" si="15"/>
        <v>G15</v>
      </c>
      <c r="G219" s="42" t="str">
        <f t="shared" si="16"/>
        <v>北村　健</v>
      </c>
      <c r="H219" s="51" t="s">
        <v>1164</v>
      </c>
      <c r="I219" s="51" t="s">
        <v>1141</v>
      </c>
      <c r="J219" s="57">
        <v>1987</v>
      </c>
      <c r="K219" s="54">
        <f t="shared" si="17"/>
        <v>25</v>
      </c>
      <c r="L219" s="44" t="str">
        <f t="shared" si="18"/>
        <v>OK</v>
      </c>
      <c r="M219" s="85" t="s">
        <v>948</v>
      </c>
    </row>
    <row r="220" spans="1:13" ht="13.5">
      <c r="A220" s="42" t="s">
        <v>1187</v>
      </c>
      <c r="B220" s="31" t="s">
        <v>961</v>
      </c>
      <c r="C220" s="43" t="s">
        <v>962</v>
      </c>
      <c r="D220" s="43" t="s">
        <v>204</v>
      </c>
      <c r="E220" s="42"/>
      <c r="F220" s="44" t="str">
        <f t="shared" si="15"/>
        <v>G16</v>
      </c>
      <c r="G220" s="42" t="str">
        <f>B220&amp;C220</f>
        <v>河内滋人</v>
      </c>
      <c r="H220" s="51" t="s">
        <v>203</v>
      </c>
      <c r="I220" s="51" t="s">
        <v>371</v>
      </c>
      <c r="J220" s="57">
        <v>1986</v>
      </c>
      <c r="K220" s="54">
        <f t="shared" si="17"/>
        <v>26</v>
      </c>
      <c r="L220" s="44" t="str">
        <f t="shared" si="18"/>
        <v>OK</v>
      </c>
      <c r="M220" s="59" t="s">
        <v>943</v>
      </c>
    </row>
    <row r="221" spans="1:13" ht="13.5">
      <c r="A221" s="42" t="s">
        <v>1188</v>
      </c>
      <c r="B221" s="31" t="s">
        <v>1165</v>
      </c>
      <c r="C221" s="43" t="s">
        <v>1166</v>
      </c>
      <c r="D221" s="43" t="s">
        <v>1163</v>
      </c>
      <c r="E221" s="42"/>
      <c r="F221" s="44" t="str">
        <f t="shared" si="15"/>
        <v>G17</v>
      </c>
      <c r="G221" s="42" t="str">
        <f>B221&amp;C221</f>
        <v>小島一将</v>
      </c>
      <c r="H221" s="51" t="s">
        <v>1164</v>
      </c>
      <c r="I221" s="51" t="s">
        <v>1141</v>
      </c>
      <c r="J221" s="57">
        <v>1993</v>
      </c>
      <c r="K221" s="54">
        <v>20</v>
      </c>
      <c r="L221" s="44" t="str">
        <f t="shared" si="18"/>
        <v>OK</v>
      </c>
      <c r="M221" s="59" t="s">
        <v>366</v>
      </c>
    </row>
    <row r="222" spans="1:13" ht="13.5">
      <c r="A222" s="42" t="s">
        <v>1189</v>
      </c>
      <c r="B222" s="31" t="s">
        <v>854</v>
      </c>
      <c r="C222" s="43" t="s">
        <v>898</v>
      </c>
      <c r="D222" s="43" t="s">
        <v>211</v>
      </c>
      <c r="F222" s="44" t="str">
        <f t="shared" si="15"/>
        <v>G18</v>
      </c>
      <c r="G222" s="42" t="str">
        <f>B222&amp;C222</f>
        <v>近藤直也</v>
      </c>
      <c r="H222" s="51" t="s">
        <v>1160</v>
      </c>
      <c r="I222" s="51" t="s">
        <v>829</v>
      </c>
      <c r="J222" s="57">
        <v>1981</v>
      </c>
      <c r="K222" s="54">
        <f t="shared" si="17"/>
        <v>31</v>
      </c>
      <c r="L222" s="44" t="str">
        <f t="shared" si="18"/>
        <v>OK</v>
      </c>
      <c r="M222" s="59" t="str">
        <f>M212</f>
        <v>草津市</v>
      </c>
    </row>
    <row r="223" spans="1:13" ht="13.5">
      <c r="A223" s="42" t="s">
        <v>1190</v>
      </c>
      <c r="B223" s="31" t="s">
        <v>1167</v>
      </c>
      <c r="C223" s="71" t="s">
        <v>212</v>
      </c>
      <c r="D223" s="43" t="s">
        <v>207</v>
      </c>
      <c r="F223" s="44" t="str">
        <f t="shared" si="15"/>
        <v>G19</v>
      </c>
      <c r="G223" s="42" t="str">
        <f>B223&amp;C223</f>
        <v>辻本将士</v>
      </c>
      <c r="H223" s="51" t="s">
        <v>1158</v>
      </c>
      <c r="I223" s="51" t="s">
        <v>895</v>
      </c>
      <c r="J223" s="57">
        <v>1986</v>
      </c>
      <c r="K223" s="54">
        <f t="shared" si="17"/>
        <v>26</v>
      </c>
      <c r="L223" s="44" t="str">
        <f t="shared" si="18"/>
        <v>OK</v>
      </c>
      <c r="M223" s="59" t="s">
        <v>947</v>
      </c>
    </row>
    <row r="224" spans="1:13" ht="13.5">
      <c r="A224" s="42" t="s">
        <v>394</v>
      </c>
      <c r="B224" s="43" t="s">
        <v>409</v>
      </c>
      <c r="C224" s="43" t="s">
        <v>598</v>
      </c>
      <c r="D224" s="43" t="s">
        <v>211</v>
      </c>
      <c r="E224" s="42"/>
      <c r="F224" s="44" t="str">
        <f t="shared" si="15"/>
        <v>G20</v>
      </c>
      <c r="G224" s="42" t="str">
        <f t="shared" si="16"/>
        <v>坪田英樹</v>
      </c>
      <c r="H224" s="51" t="s">
        <v>1160</v>
      </c>
      <c r="I224" s="51" t="s">
        <v>829</v>
      </c>
      <c r="J224" s="57">
        <v>1988</v>
      </c>
      <c r="K224" s="54">
        <f t="shared" si="17"/>
        <v>24</v>
      </c>
      <c r="L224" s="44" t="str">
        <f t="shared" si="18"/>
        <v>OK</v>
      </c>
      <c r="M224" s="59" t="str">
        <f>M211</f>
        <v>彦根市</v>
      </c>
    </row>
    <row r="225" spans="1:13" ht="13.5">
      <c r="A225" s="42" t="s">
        <v>1191</v>
      </c>
      <c r="B225" s="43" t="s">
        <v>599</v>
      </c>
      <c r="C225" s="43" t="s">
        <v>600</v>
      </c>
      <c r="D225" s="43" t="s">
        <v>211</v>
      </c>
      <c r="E225" s="42"/>
      <c r="F225" s="44" t="str">
        <f t="shared" si="15"/>
        <v>G21</v>
      </c>
      <c r="G225" s="42" t="str">
        <f t="shared" si="16"/>
        <v>鶴田大地</v>
      </c>
      <c r="H225" s="51" t="s">
        <v>1160</v>
      </c>
      <c r="I225" s="51" t="s">
        <v>829</v>
      </c>
      <c r="J225" s="57">
        <v>1992</v>
      </c>
      <c r="K225" s="54">
        <f t="shared" si="17"/>
        <v>20</v>
      </c>
      <c r="L225" s="44" t="str">
        <f t="shared" si="18"/>
        <v>OK</v>
      </c>
      <c r="M225" s="145" t="s">
        <v>944</v>
      </c>
    </row>
    <row r="226" spans="1:13" ht="13.5">
      <c r="A226" s="42" t="s">
        <v>1192</v>
      </c>
      <c r="B226" s="43" t="s">
        <v>1168</v>
      </c>
      <c r="C226" s="43" t="s">
        <v>1169</v>
      </c>
      <c r="D226" s="43" t="s">
        <v>1163</v>
      </c>
      <c r="E226" s="42"/>
      <c r="F226" s="44" t="str">
        <f t="shared" si="15"/>
        <v>G22</v>
      </c>
      <c r="G226" s="42" t="str">
        <f t="shared" si="16"/>
        <v>遠池建介</v>
      </c>
      <c r="H226" s="51" t="s">
        <v>1164</v>
      </c>
      <c r="I226" s="51" t="s">
        <v>1141</v>
      </c>
      <c r="J226" s="57">
        <v>1982</v>
      </c>
      <c r="K226" s="54">
        <f t="shared" si="17"/>
        <v>30</v>
      </c>
      <c r="L226" s="44" t="str">
        <f t="shared" si="18"/>
        <v>OK</v>
      </c>
      <c r="M226" s="111" t="s">
        <v>378</v>
      </c>
    </row>
    <row r="227" spans="1:13" ht="13.5">
      <c r="A227" s="42" t="s">
        <v>1193</v>
      </c>
      <c r="B227" s="43" t="s">
        <v>601</v>
      </c>
      <c r="C227" s="43" t="s">
        <v>602</v>
      </c>
      <c r="D227" s="43" t="s">
        <v>1163</v>
      </c>
      <c r="E227" s="42"/>
      <c r="F227" s="44" t="str">
        <f t="shared" si="15"/>
        <v>G23</v>
      </c>
      <c r="G227" s="42" t="str">
        <f t="shared" si="16"/>
        <v>中澤拓馬</v>
      </c>
      <c r="H227" s="51" t="s">
        <v>1164</v>
      </c>
      <c r="I227" s="51" t="s">
        <v>1141</v>
      </c>
      <c r="J227" s="57">
        <v>1986</v>
      </c>
      <c r="K227" s="54">
        <f t="shared" si="17"/>
        <v>26</v>
      </c>
      <c r="L227" s="44" t="str">
        <f t="shared" si="18"/>
        <v>OK</v>
      </c>
      <c r="M227" s="59" t="s">
        <v>214</v>
      </c>
    </row>
    <row r="228" spans="1:13" ht="13.5">
      <c r="A228" s="42" t="s">
        <v>1194</v>
      </c>
      <c r="B228" s="43" t="s">
        <v>904</v>
      </c>
      <c r="C228" s="43" t="s">
        <v>215</v>
      </c>
      <c r="D228" s="43" t="s">
        <v>206</v>
      </c>
      <c r="E228" s="42"/>
      <c r="F228" s="44" t="str">
        <f t="shared" si="15"/>
        <v>G24</v>
      </c>
      <c r="G228" s="42" t="str">
        <f t="shared" si="16"/>
        <v>中田富憲</v>
      </c>
      <c r="H228" s="51" t="s">
        <v>1159</v>
      </c>
      <c r="I228" s="51" t="s">
        <v>892</v>
      </c>
      <c r="J228" s="57">
        <v>1960</v>
      </c>
      <c r="K228" s="54">
        <f t="shared" si="17"/>
        <v>52</v>
      </c>
      <c r="L228" s="44" t="str">
        <f t="shared" si="18"/>
        <v>OK</v>
      </c>
      <c r="M228" s="59" t="s">
        <v>376</v>
      </c>
    </row>
    <row r="229" spans="1:13" ht="13.5">
      <c r="A229" s="42" t="s">
        <v>1195</v>
      </c>
      <c r="B229" s="43" t="s">
        <v>216</v>
      </c>
      <c r="C229" s="43" t="s">
        <v>217</v>
      </c>
      <c r="D229" s="43" t="s">
        <v>207</v>
      </c>
      <c r="E229" s="42"/>
      <c r="F229" s="44" t="str">
        <f t="shared" si="15"/>
        <v>G25</v>
      </c>
      <c r="G229" s="42" t="str">
        <f t="shared" si="16"/>
        <v>鍋内雄樹</v>
      </c>
      <c r="H229" s="51" t="s">
        <v>1158</v>
      </c>
      <c r="I229" s="51" t="s">
        <v>895</v>
      </c>
      <c r="J229" s="57">
        <v>1989</v>
      </c>
      <c r="K229" s="54">
        <f t="shared" si="17"/>
        <v>23</v>
      </c>
      <c r="L229" s="44" t="str">
        <f t="shared" si="18"/>
        <v>OK</v>
      </c>
      <c r="M229" s="59" t="s">
        <v>947</v>
      </c>
    </row>
    <row r="230" spans="1:13" ht="13.5" customHeight="1">
      <c r="A230" s="42" t="s">
        <v>1196</v>
      </c>
      <c r="B230" s="42" t="s">
        <v>218</v>
      </c>
      <c r="C230" s="42" t="s">
        <v>219</v>
      </c>
      <c r="D230" s="43" t="s">
        <v>211</v>
      </c>
      <c r="F230" s="44" t="str">
        <f t="shared" si="15"/>
        <v>G26</v>
      </c>
      <c r="G230" s="42" t="str">
        <f>B230&amp;C230</f>
        <v>西原達也</v>
      </c>
      <c r="H230" s="51" t="s">
        <v>1160</v>
      </c>
      <c r="I230" s="51" t="s">
        <v>829</v>
      </c>
      <c r="J230" s="57">
        <v>1978</v>
      </c>
      <c r="K230" s="54">
        <f t="shared" si="17"/>
        <v>34</v>
      </c>
      <c r="L230" s="42" t="str">
        <f t="shared" si="18"/>
        <v>OK</v>
      </c>
      <c r="M230" s="42" t="s">
        <v>220</v>
      </c>
    </row>
    <row r="231" spans="1:13" ht="13.5">
      <c r="A231" s="42" t="s">
        <v>1197</v>
      </c>
      <c r="B231" s="31" t="s">
        <v>357</v>
      </c>
      <c r="C231" s="43" t="s">
        <v>956</v>
      </c>
      <c r="D231" s="43" t="s">
        <v>1163</v>
      </c>
      <c r="E231" s="42"/>
      <c r="F231" s="44" t="str">
        <f t="shared" si="15"/>
        <v>G27</v>
      </c>
      <c r="G231" s="42" t="str">
        <f>B231&amp;C231</f>
        <v>長谷川俊二</v>
      </c>
      <c r="H231" s="51" t="s">
        <v>1164</v>
      </c>
      <c r="I231" s="51" t="s">
        <v>1141</v>
      </c>
      <c r="J231" s="57">
        <v>1976</v>
      </c>
      <c r="K231" s="54">
        <f t="shared" si="17"/>
        <v>36</v>
      </c>
      <c r="L231" s="44" t="str">
        <f t="shared" si="18"/>
        <v>OK</v>
      </c>
      <c r="M231" s="71" t="s">
        <v>373</v>
      </c>
    </row>
    <row r="232" spans="1:13" ht="13.5">
      <c r="A232" s="42" t="s">
        <v>1198</v>
      </c>
      <c r="B232" s="43" t="s">
        <v>603</v>
      </c>
      <c r="C232" s="43" t="s">
        <v>604</v>
      </c>
      <c r="D232" s="43" t="s">
        <v>1163</v>
      </c>
      <c r="E232" s="42"/>
      <c r="F232" s="44" t="str">
        <f t="shared" si="15"/>
        <v>G28</v>
      </c>
      <c r="G232" s="42" t="str">
        <f t="shared" si="16"/>
        <v>羽月　秀</v>
      </c>
      <c r="H232" s="51" t="s">
        <v>1164</v>
      </c>
      <c r="I232" s="51" t="s">
        <v>1141</v>
      </c>
      <c r="J232" s="57">
        <v>1987</v>
      </c>
      <c r="K232" s="54">
        <f t="shared" si="17"/>
        <v>25</v>
      </c>
      <c r="L232" s="44" t="str">
        <f t="shared" si="18"/>
        <v>OK</v>
      </c>
      <c r="M232" s="74" t="s">
        <v>944</v>
      </c>
    </row>
    <row r="233" spans="1:13" ht="13.5">
      <c r="A233" s="42" t="s">
        <v>1199</v>
      </c>
      <c r="B233" s="31" t="s">
        <v>890</v>
      </c>
      <c r="C233" s="43" t="s">
        <v>221</v>
      </c>
      <c r="D233" s="43" t="s">
        <v>211</v>
      </c>
      <c r="F233" s="44" t="str">
        <f t="shared" si="15"/>
        <v>G29</v>
      </c>
      <c r="G233" s="42" t="str">
        <f>B233&amp;C233</f>
        <v>浜田　豊</v>
      </c>
      <c r="H233" s="51" t="s">
        <v>203</v>
      </c>
      <c r="I233" s="51" t="s">
        <v>371</v>
      </c>
      <c r="J233" s="57">
        <v>1985</v>
      </c>
      <c r="K233" s="54">
        <f t="shared" si="17"/>
        <v>27</v>
      </c>
      <c r="L233" s="44" t="str">
        <f t="shared" si="18"/>
        <v>OK</v>
      </c>
      <c r="M233" s="59" t="str">
        <f>M210</f>
        <v>近江八幡市</v>
      </c>
    </row>
    <row r="234" spans="1:13" ht="13.5">
      <c r="A234" s="42" t="s">
        <v>1200</v>
      </c>
      <c r="B234" s="43" t="s">
        <v>605</v>
      </c>
      <c r="C234" s="43" t="s">
        <v>606</v>
      </c>
      <c r="D234" s="43" t="s">
        <v>204</v>
      </c>
      <c r="E234" s="42"/>
      <c r="F234" s="44" t="str">
        <f t="shared" si="15"/>
        <v>G30</v>
      </c>
      <c r="G234" s="42" t="str">
        <f t="shared" si="16"/>
        <v>林　和生</v>
      </c>
      <c r="H234" s="51" t="s">
        <v>203</v>
      </c>
      <c r="I234" s="51" t="s">
        <v>371</v>
      </c>
      <c r="J234" s="57">
        <v>1986</v>
      </c>
      <c r="K234" s="54">
        <f t="shared" si="17"/>
        <v>26</v>
      </c>
      <c r="L234" s="44" t="str">
        <f t="shared" si="18"/>
        <v>OK</v>
      </c>
      <c r="M234" s="59" t="s">
        <v>378</v>
      </c>
    </row>
    <row r="235" spans="1:13" ht="13.5">
      <c r="A235" s="42" t="s">
        <v>1201</v>
      </c>
      <c r="B235" s="43" t="s">
        <v>607</v>
      </c>
      <c r="C235" s="43" t="s">
        <v>608</v>
      </c>
      <c r="D235" s="43" t="s">
        <v>1170</v>
      </c>
      <c r="E235" s="42"/>
      <c r="F235" s="44" t="str">
        <f t="shared" si="15"/>
        <v>G31</v>
      </c>
      <c r="G235" s="42" t="str">
        <f t="shared" si="16"/>
        <v>飛鷹強志</v>
      </c>
      <c r="H235" s="51" t="s">
        <v>203</v>
      </c>
      <c r="I235" s="51" t="s">
        <v>371</v>
      </c>
      <c r="J235" s="57">
        <v>1987</v>
      </c>
      <c r="K235" s="54">
        <f t="shared" si="17"/>
        <v>25</v>
      </c>
      <c r="L235" s="44" t="str">
        <f t="shared" si="18"/>
        <v>OK</v>
      </c>
      <c r="M235" s="59" t="s">
        <v>946</v>
      </c>
    </row>
    <row r="236" spans="1:13" ht="13.5">
      <c r="A236" s="42" t="s">
        <v>1202</v>
      </c>
      <c r="B236" s="43" t="s">
        <v>902</v>
      </c>
      <c r="C236" s="43" t="s">
        <v>222</v>
      </c>
      <c r="D236" s="43" t="s">
        <v>207</v>
      </c>
      <c r="E236" s="42"/>
      <c r="F236" s="44" t="str">
        <f t="shared" si="15"/>
        <v>G32</v>
      </c>
      <c r="G236" s="42" t="str">
        <f t="shared" si="16"/>
        <v>福永有史</v>
      </c>
      <c r="H236" s="51" t="s">
        <v>203</v>
      </c>
      <c r="I236" s="51" t="s">
        <v>371</v>
      </c>
      <c r="J236" s="57">
        <v>1985</v>
      </c>
      <c r="K236" s="54">
        <f t="shared" si="17"/>
        <v>27</v>
      </c>
      <c r="L236" s="44" t="str">
        <f t="shared" si="18"/>
        <v>OK</v>
      </c>
      <c r="M236" s="59" t="s">
        <v>220</v>
      </c>
    </row>
    <row r="237" spans="1:13" ht="13.5" customHeight="1">
      <c r="A237" s="42" t="s">
        <v>1203</v>
      </c>
      <c r="B237" s="42" t="s">
        <v>995</v>
      </c>
      <c r="C237" s="42" t="s">
        <v>223</v>
      </c>
      <c r="D237" s="43" t="s">
        <v>0</v>
      </c>
      <c r="F237" s="44" t="str">
        <f t="shared" si="15"/>
        <v>G33</v>
      </c>
      <c r="G237" s="42" t="str">
        <f>B237&amp;C237</f>
        <v>藤井正和</v>
      </c>
      <c r="H237" s="51" t="s">
        <v>203</v>
      </c>
      <c r="I237" s="51" t="s">
        <v>371</v>
      </c>
      <c r="J237" s="105">
        <v>1975</v>
      </c>
      <c r="K237" s="54">
        <f t="shared" si="17"/>
        <v>37</v>
      </c>
      <c r="L237" s="42" t="str">
        <f t="shared" si="18"/>
        <v>OK</v>
      </c>
      <c r="M237" s="42" t="s">
        <v>373</v>
      </c>
    </row>
    <row r="238" spans="1:13" ht="13.5" customHeight="1">
      <c r="A238" s="42" t="s">
        <v>1204</v>
      </c>
      <c r="B238" s="42" t="s">
        <v>224</v>
      </c>
      <c r="C238" s="42" t="s">
        <v>225</v>
      </c>
      <c r="D238" s="43" t="s">
        <v>1</v>
      </c>
      <c r="F238" s="44" t="str">
        <f t="shared" si="15"/>
        <v>G34</v>
      </c>
      <c r="G238" s="42" t="str">
        <f>B238&amp;C238</f>
        <v>堀場俊宏</v>
      </c>
      <c r="H238" s="51" t="s">
        <v>203</v>
      </c>
      <c r="I238" s="51" t="s">
        <v>371</v>
      </c>
      <c r="J238" s="105">
        <v>1986</v>
      </c>
      <c r="K238" s="54">
        <f t="shared" si="17"/>
        <v>26</v>
      </c>
      <c r="L238" s="42" t="str">
        <f t="shared" si="18"/>
        <v>OK</v>
      </c>
      <c r="M238" s="42" t="s">
        <v>953</v>
      </c>
    </row>
    <row r="239" spans="1:13" ht="13.5" customHeight="1">
      <c r="A239" s="42" t="s">
        <v>1205</v>
      </c>
      <c r="B239" s="42" t="s">
        <v>226</v>
      </c>
      <c r="C239" s="42" t="s">
        <v>227</v>
      </c>
      <c r="D239" s="43" t="s">
        <v>2</v>
      </c>
      <c r="F239" s="44" t="str">
        <f t="shared" si="15"/>
        <v>G35</v>
      </c>
      <c r="G239" s="42" t="str">
        <f>B239&amp;C239</f>
        <v>鈎　優介</v>
      </c>
      <c r="H239" s="51" t="s">
        <v>203</v>
      </c>
      <c r="I239" s="51" t="s">
        <v>371</v>
      </c>
      <c r="J239" s="105">
        <v>1988</v>
      </c>
      <c r="K239" s="54">
        <f t="shared" si="17"/>
        <v>24</v>
      </c>
      <c r="L239" s="42" t="str">
        <f t="shared" si="18"/>
        <v>OK</v>
      </c>
      <c r="M239" s="42" t="s">
        <v>953</v>
      </c>
    </row>
    <row r="240" spans="1:13" ht="13.5">
      <c r="A240" s="42" t="s">
        <v>1206</v>
      </c>
      <c r="B240" s="43" t="s">
        <v>437</v>
      </c>
      <c r="C240" s="43" t="s">
        <v>609</v>
      </c>
      <c r="D240" s="43" t="s">
        <v>3</v>
      </c>
      <c r="E240" s="42"/>
      <c r="F240" s="44" t="str">
        <f t="shared" si="15"/>
        <v>G36</v>
      </c>
      <c r="G240" s="42" t="str">
        <f t="shared" si="16"/>
        <v>村上朋也</v>
      </c>
      <c r="H240" s="51" t="s">
        <v>203</v>
      </c>
      <c r="I240" s="51" t="s">
        <v>371</v>
      </c>
      <c r="J240" s="57">
        <v>1982</v>
      </c>
      <c r="K240" s="54">
        <f t="shared" si="17"/>
        <v>30</v>
      </c>
      <c r="L240" s="44" t="str">
        <f t="shared" si="18"/>
        <v>OK</v>
      </c>
      <c r="M240" s="59" t="str">
        <f>M212</f>
        <v>草津市</v>
      </c>
    </row>
    <row r="241" spans="1:13" ht="13.5">
      <c r="A241" s="42" t="s">
        <v>1207</v>
      </c>
      <c r="B241" s="43" t="s">
        <v>474</v>
      </c>
      <c r="C241" s="43" t="s">
        <v>610</v>
      </c>
      <c r="D241" s="43" t="s">
        <v>204</v>
      </c>
      <c r="E241" s="42"/>
      <c r="F241" s="44" t="str">
        <f t="shared" si="15"/>
        <v>G37</v>
      </c>
      <c r="G241" s="42" t="str">
        <f t="shared" si="16"/>
        <v>山崎俊輔</v>
      </c>
      <c r="H241" s="51" t="s">
        <v>203</v>
      </c>
      <c r="I241" s="51" t="s">
        <v>371</v>
      </c>
      <c r="J241" s="57">
        <v>1982</v>
      </c>
      <c r="K241" s="54">
        <f t="shared" si="17"/>
        <v>30</v>
      </c>
      <c r="L241" s="44" t="str">
        <f t="shared" si="18"/>
        <v>OK</v>
      </c>
      <c r="M241" s="59"/>
    </row>
    <row r="242" spans="1:13" ht="13.5">
      <c r="A242" s="42" t="s">
        <v>1208</v>
      </c>
      <c r="B242" s="43" t="s">
        <v>228</v>
      </c>
      <c r="C242" s="43" t="s">
        <v>229</v>
      </c>
      <c r="D242" s="43" t="s">
        <v>204</v>
      </c>
      <c r="E242" s="42"/>
      <c r="F242" s="44" t="str">
        <f t="shared" si="15"/>
        <v>G38</v>
      </c>
      <c r="G242" s="42" t="str">
        <f t="shared" si="16"/>
        <v>吉川聖也</v>
      </c>
      <c r="H242" s="51" t="s">
        <v>203</v>
      </c>
      <c r="I242" s="51" t="s">
        <v>371</v>
      </c>
      <c r="J242" s="57">
        <v>1987</v>
      </c>
      <c r="K242" s="54">
        <f t="shared" si="17"/>
        <v>25</v>
      </c>
      <c r="L242" s="44" t="str">
        <f t="shared" si="18"/>
        <v>OK</v>
      </c>
      <c r="M242" s="59" t="s">
        <v>214</v>
      </c>
    </row>
    <row r="243" spans="1:13" ht="13.5">
      <c r="A243" s="42" t="s">
        <v>1209</v>
      </c>
      <c r="B243" s="43" t="s">
        <v>230</v>
      </c>
      <c r="C243" s="43" t="s">
        <v>231</v>
      </c>
      <c r="D243" s="43" t="s">
        <v>211</v>
      </c>
      <c r="E243" s="42"/>
      <c r="F243" s="44" t="str">
        <f t="shared" si="15"/>
        <v>G39</v>
      </c>
      <c r="G243" s="42" t="str">
        <f t="shared" si="16"/>
        <v>渡辺裕士</v>
      </c>
      <c r="H243" s="51" t="s">
        <v>203</v>
      </c>
      <c r="I243" s="51" t="s">
        <v>781</v>
      </c>
      <c r="J243" s="57">
        <v>1986</v>
      </c>
      <c r="K243" s="54">
        <f t="shared" si="17"/>
        <v>26</v>
      </c>
      <c r="L243" s="44" t="str">
        <f t="shared" si="18"/>
        <v>OK</v>
      </c>
      <c r="M243" s="59" t="s">
        <v>911</v>
      </c>
    </row>
    <row r="244" spans="1:13" ht="13.5">
      <c r="A244" s="42" t="s">
        <v>1210</v>
      </c>
      <c r="B244" s="48" t="s">
        <v>4</v>
      </c>
      <c r="C244" s="48" t="s">
        <v>611</v>
      </c>
      <c r="D244" s="43" t="s">
        <v>211</v>
      </c>
      <c r="E244" s="42"/>
      <c r="F244" s="44" t="str">
        <f t="shared" si="15"/>
        <v>G40</v>
      </c>
      <c r="G244" s="42" t="str">
        <f t="shared" si="16"/>
        <v>武田有香里</v>
      </c>
      <c r="H244" s="51" t="s">
        <v>203</v>
      </c>
      <c r="I244" s="146" t="s">
        <v>782</v>
      </c>
      <c r="J244" s="57">
        <v>1986</v>
      </c>
      <c r="K244" s="54">
        <f t="shared" si="17"/>
        <v>26</v>
      </c>
      <c r="L244" s="44" t="str">
        <f t="shared" si="18"/>
        <v>OK</v>
      </c>
      <c r="M244" s="59" t="s">
        <v>910</v>
      </c>
    </row>
    <row r="245" spans="1:13" ht="13.5">
      <c r="A245" s="42" t="s">
        <v>1211</v>
      </c>
      <c r="B245" s="48" t="s">
        <v>963</v>
      </c>
      <c r="C245" s="48" t="s">
        <v>823</v>
      </c>
      <c r="D245" s="43" t="s">
        <v>211</v>
      </c>
      <c r="F245" s="44" t="str">
        <f t="shared" si="15"/>
        <v>G41</v>
      </c>
      <c r="G245" s="42" t="str">
        <f t="shared" si="16"/>
        <v>遠藤直子</v>
      </c>
      <c r="H245" s="51" t="s">
        <v>203</v>
      </c>
      <c r="I245" s="146" t="s">
        <v>782</v>
      </c>
      <c r="J245" s="57">
        <v>1992</v>
      </c>
      <c r="K245" s="54">
        <f t="shared" si="17"/>
        <v>20</v>
      </c>
      <c r="L245" s="44" t="str">
        <f t="shared" si="18"/>
        <v>OK</v>
      </c>
      <c r="M245" s="59" t="s">
        <v>376</v>
      </c>
    </row>
    <row r="246" spans="1:13" ht="13.5">
      <c r="A246" s="42" t="s">
        <v>1212</v>
      </c>
      <c r="B246" s="106" t="s">
        <v>804</v>
      </c>
      <c r="C246" s="107" t="s">
        <v>966</v>
      </c>
      <c r="D246" s="43" t="s">
        <v>206</v>
      </c>
      <c r="F246" s="44" t="str">
        <f t="shared" si="15"/>
        <v>G42</v>
      </c>
      <c r="G246" s="42" t="str">
        <f t="shared" si="16"/>
        <v>片岡真依</v>
      </c>
      <c r="H246" s="51" t="s">
        <v>203</v>
      </c>
      <c r="I246" s="146" t="s">
        <v>782</v>
      </c>
      <c r="J246" s="57">
        <v>1992</v>
      </c>
      <c r="K246" s="54">
        <f t="shared" si="17"/>
        <v>20</v>
      </c>
      <c r="L246" s="44" t="str">
        <f t="shared" si="18"/>
        <v>OK</v>
      </c>
      <c r="M246" s="59" t="s">
        <v>948</v>
      </c>
    </row>
    <row r="247" spans="1:14" ht="13.5">
      <c r="A247" s="42" t="s">
        <v>1213</v>
      </c>
      <c r="B247" s="106" t="s">
        <v>901</v>
      </c>
      <c r="C247" s="108" t="s">
        <v>883</v>
      </c>
      <c r="D247" s="43" t="s">
        <v>211</v>
      </c>
      <c r="F247" s="44" t="str">
        <f t="shared" si="15"/>
        <v>G43</v>
      </c>
      <c r="G247" s="42" t="str">
        <f t="shared" si="16"/>
        <v>吹田幸子</v>
      </c>
      <c r="H247" s="51" t="s">
        <v>203</v>
      </c>
      <c r="I247" s="146" t="s">
        <v>782</v>
      </c>
      <c r="J247" s="57">
        <v>1982</v>
      </c>
      <c r="K247" s="54">
        <f t="shared" si="17"/>
        <v>30</v>
      </c>
      <c r="L247" s="44" t="str">
        <f t="shared" si="18"/>
        <v>OK</v>
      </c>
      <c r="M247" s="59" t="s">
        <v>220</v>
      </c>
      <c r="N247" s="147"/>
    </row>
    <row r="248" spans="1:14" ht="13.5">
      <c r="A248" s="42" t="s">
        <v>1214</v>
      </c>
      <c r="B248" s="106" t="s">
        <v>899</v>
      </c>
      <c r="C248" s="108" t="s">
        <v>900</v>
      </c>
      <c r="D248" s="43" t="s">
        <v>211</v>
      </c>
      <c r="F248" s="44" t="str">
        <f t="shared" si="15"/>
        <v>G44</v>
      </c>
      <c r="G248" s="42" t="str">
        <f t="shared" si="16"/>
        <v>玉井良枝</v>
      </c>
      <c r="H248" s="51" t="s">
        <v>203</v>
      </c>
      <c r="I248" s="146" t="s">
        <v>782</v>
      </c>
      <c r="J248" s="57">
        <v>1992</v>
      </c>
      <c r="K248" s="54">
        <f t="shared" si="17"/>
        <v>20</v>
      </c>
      <c r="L248" s="44" t="str">
        <f t="shared" si="18"/>
        <v>OK</v>
      </c>
      <c r="M248" s="59" t="s">
        <v>951</v>
      </c>
      <c r="N248" s="147"/>
    </row>
    <row r="249" spans="1:13" ht="13.5" customHeight="1">
      <c r="A249" s="42" t="s">
        <v>1215</v>
      </c>
      <c r="B249" s="86" t="s">
        <v>232</v>
      </c>
      <c r="C249" s="86" t="s">
        <v>882</v>
      </c>
      <c r="D249" s="43" t="s">
        <v>211</v>
      </c>
      <c r="F249" s="44" t="str">
        <f t="shared" si="15"/>
        <v>G45</v>
      </c>
      <c r="G249" s="42" t="str">
        <f t="shared" si="16"/>
        <v>出口和代</v>
      </c>
      <c r="H249" s="51" t="s">
        <v>203</v>
      </c>
      <c r="I249" s="146" t="s">
        <v>782</v>
      </c>
      <c r="J249" s="105">
        <v>1987</v>
      </c>
      <c r="K249" s="54">
        <f t="shared" si="17"/>
        <v>25</v>
      </c>
      <c r="L249" s="42" t="str">
        <f t="shared" si="18"/>
        <v>OK</v>
      </c>
      <c r="M249" s="148" t="s">
        <v>910</v>
      </c>
    </row>
    <row r="250" spans="1:14" ht="13.5">
      <c r="A250" s="42" t="s">
        <v>1216</v>
      </c>
      <c r="B250" s="106" t="s">
        <v>964</v>
      </c>
      <c r="C250" s="107" t="s">
        <v>965</v>
      </c>
      <c r="D250" s="43" t="s">
        <v>5</v>
      </c>
      <c r="F250" s="44" t="str">
        <f t="shared" si="15"/>
        <v>G46</v>
      </c>
      <c r="G250" s="42" t="str">
        <f t="shared" si="16"/>
        <v>深尾純子</v>
      </c>
      <c r="H250" s="51" t="s">
        <v>203</v>
      </c>
      <c r="I250" s="146" t="s">
        <v>782</v>
      </c>
      <c r="J250" s="57">
        <v>1982</v>
      </c>
      <c r="K250" s="54">
        <f t="shared" si="17"/>
        <v>30</v>
      </c>
      <c r="L250" s="44" t="str">
        <f t="shared" si="18"/>
        <v>OK</v>
      </c>
      <c r="M250" s="71" t="s">
        <v>373</v>
      </c>
      <c r="N250" s="147"/>
    </row>
    <row r="251" spans="1:14" ht="13.5">
      <c r="A251" s="42" t="s">
        <v>1217</v>
      </c>
      <c r="B251" s="106" t="s">
        <v>888</v>
      </c>
      <c r="C251" s="48" t="s">
        <v>889</v>
      </c>
      <c r="D251" s="43" t="s">
        <v>206</v>
      </c>
      <c r="F251" s="44" t="str">
        <f t="shared" si="15"/>
        <v>G47</v>
      </c>
      <c r="G251" s="42" t="str">
        <f t="shared" si="16"/>
        <v>福島麻公</v>
      </c>
      <c r="H251" s="51" t="s">
        <v>203</v>
      </c>
      <c r="I251" s="146" t="s">
        <v>782</v>
      </c>
      <c r="J251" s="57">
        <v>1989</v>
      </c>
      <c r="K251" s="54">
        <f t="shared" si="17"/>
        <v>23</v>
      </c>
      <c r="L251" s="44" t="str">
        <f t="shared" si="18"/>
        <v>OK</v>
      </c>
      <c r="M251" s="59" t="str">
        <f>M223</f>
        <v>野洲市</v>
      </c>
      <c r="N251" s="147"/>
    </row>
    <row r="252" spans="1:14" ht="13.5">
      <c r="A252" s="42" t="s">
        <v>1218</v>
      </c>
      <c r="B252" s="48" t="s">
        <v>612</v>
      </c>
      <c r="C252" s="48" t="s">
        <v>613</v>
      </c>
      <c r="D252" s="43" t="s">
        <v>204</v>
      </c>
      <c r="F252" s="44" t="str">
        <f t="shared" si="15"/>
        <v>G48</v>
      </c>
      <c r="G252" s="42" t="str">
        <f t="shared" si="16"/>
        <v>三崎真依</v>
      </c>
      <c r="H252" s="51" t="s">
        <v>203</v>
      </c>
      <c r="I252" s="146" t="s">
        <v>782</v>
      </c>
      <c r="J252" s="57">
        <v>1991</v>
      </c>
      <c r="K252" s="54">
        <f t="shared" si="17"/>
        <v>21</v>
      </c>
      <c r="L252" s="44" t="str">
        <f t="shared" si="18"/>
        <v>OK</v>
      </c>
      <c r="M252" s="59" t="s">
        <v>947</v>
      </c>
      <c r="N252" s="147"/>
    </row>
    <row r="253" spans="1:14" ht="13.5">
      <c r="A253" s="42" t="s">
        <v>1219</v>
      </c>
      <c r="B253" s="106" t="s">
        <v>816</v>
      </c>
      <c r="C253" s="108" t="s">
        <v>6</v>
      </c>
      <c r="D253" s="43" t="s">
        <v>7</v>
      </c>
      <c r="F253" s="44" t="str">
        <f t="shared" si="15"/>
        <v>G49</v>
      </c>
      <c r="G253" s="42" t="str">
        <f t="shared" si="16"/>
        <v>山本あづさ</v>
      </c>
      <c r="H253" s="51" t="s">
        <v>203</v>
      </c>
      <c r="I253" s="146" t="s">
        <v>782</v>
      </c>
      <c r="J253" s="57">
        <v>1982</v>
      </c>
      <c r="K253" s="54">
        <f t="shared" si="17"/>
        <v>30</v>
      </c>
      <c r="L253" s="44" t="str">
        <f t="shared" si="18"/>
        <v>OK</v>
      </c>
      <c r="M253" s="59"/>
      <c r="N253" s="147"/>
    </row>
    <row r="254" spans="1:13" ht="13.5" customHeight="1">
      <c r="A254" s="42" t="s">
        <v>1220</v>
      </c>
      <c r="B254" s="86" t="s">
        <v>816</v>
      </c>
      <c r="C254" s="86" t="s">
        <v>935</v>
      </c>
      <c r="D254" s="43" t="s">
        <v>8</v>
      </c>
      <c r="F254" s="44" t="str">
        <f t="shared" si="15"/>
        <v>G50</v>
      </c>
      <c r="G254" s="42" t="str">
        <f t="shared" si="16"/>
        <v>山本順子</v>
      </c>
      <c r="H254" s="51" t="s">
        <v>203</v>
      </c>
      <c r="I254" s="146" t="s">
        <v>782</v>
      </c>
      <c r="J254" s="57">
        <v>1976</v>
      </c>
      <c r="K254" s="54">
        <f t="shared" si="17"/>
        <v>36</v>
      </c>
      <c r="L254" s="42" t="str">
        <f t="shared" si="18"/>
        <v>OK</v>
      </c>
      <c r="M254" s="59" t="s">
        <v>910</v>
      </c>
    </row>
    <row r="255" spans="4:11" ht="13.5" customHeight="1">
      <c r="D255" s="43" t="s">
        <v>1032</v>
      </c>
      <c r="K255" s="54">
        <f>IF(J255="","",(2014-J255))</f>
      </c>
    </row>
    <row r="265" spans="2:13" ht="13.5" customHeight="1">
      <c r="B265" s="48"/>
      <c r="C265" s="48"/>
      <c r="D265" s="102"/>
      <c r="F265" s="44"/>
      <c r="H265" s="51"/>
      <c r="I265" s="131"/>
      <c r="J265" s="57"/>
      <c r="K265" s="54"/>
      <c r="L265" s="44"/>
      <c r="M265" s="59"/>
    </row>
    <row r="266" spans="2:13" ht="13.5" customHeight="1">
      <c r="B266" s="48"/>
      <c r="C266" s="48"/>
      <c r="D266" s="102"/>
      <c r="F266" s="44"/>
      <c r="H266" s="51"/>
      <c r="I266" s="131"/>
      <c r="J266" s="57"/>
      <c r="K266" s="54"/>
      <c r="L266" s="44"/>
      <c r="M266" s="59"/>
    </row>
    <row r="267" ht="13.5" customHeight="1">
      <c r="L267" s="44">
        <f>IF(G267="","",IF(COUNTIF($G$1:$G$590,G267)&gt;1,"2重登録","OK"))</f>
      </c>
    </row>
    <row r="268" spans="2:12" ht="13.5">
      <c r="B268" s="43"/>
      <c r="C268" s="43"/>
      <c r="D268" s="43"/>
      <c r="F268" s="44"/>
      <c r="K268" s="54">
        <f>IF(J268="","",(2014-J268))</f>
      </c>
      <c r="L268" s="44">
        <f>IF(G268="","",IF(COUNTIF($G$1:$G$590,G268)&gt;1,"2重登録","OK"))</f>
      </c>
    </row>
    <row r="269" spans="2:12" ht="13.5">
      <c r="B269" s="501" t="s">
        <v>1034</v>
      </c>
      <c r="C269" s="501"/>
      <c r="D269" s="504" t="s">
        <v>1035</v>
      </c>
      <c r="E269" s="504"/>
      <c r="F269" s="504"/>
      <c r="G269" s="504"/>
      <c r="L269" s="44"/>
    </row>
    <row r="270" spans="2:12" ht="13.5">
      <c r="B270" s="501"/>
      <c r="C270" s="501"/>
      <c r="D270" s="504"/>
      <c r="E270" s="504"/>
      <c r="F270" s="504"/>
      <c r="G270" s="504"/>
      <c r="L270" s="44"/>
    </row>
    <row r="271" spans="2:12" ht="13.5">
      <c r="B271" s="43"/>
      <c r="C271" s="43"/>
      <c r="D271" s="43"/>
      <c r="F271" s="44"/>
      <c r="G271" s="42" t="s">
        <v>967</v>
      </c>
      <c r="H271" s="502" t="s">
        <v>968</v>
      </c>
      <c r="I271" s="502"/>
      <c r="J271" s="502"/>
      <c r="K271" s="44"/>
      <c r="L271" s="44"/>
    </row>
    <row r="272" spans="2:12" ht="13.5" customHeight="1">
      <c r="B272" s="500" t="s">
        <v>1036</v>
      </c>
      <c r="C272" s="500"/>
      <c r="F272" s="44"/>
      <c r="G272" s="76">
        <f>COUNTIF($M$274:$M$303,"東近江市")</f>
        <v>16</v>
      </c>
      <c r="H272" s="503">
        <f>(G272/RIGHT(A303,2))</f>
        <v>0.5333333333333333</v>
      </c>
      <c r="I272" s="503"/>
      <c r="J272" s="503"/>
      <c r="K272" s="44"/>
      <c r="L272" s="44"/>
    </row>
    <row r="273" spans="2:12" ht="13.5" customHeight="1">
      <c r="B273" s="138"/>
      <c r="C273" s="138"/>
      <c r="D273" s="71" t="s">
        <v>1073</v>
      </c>
      <c r="E273" s="71"/>
      <c r="F273" s="71"/>
      <c r="G273" s="76"/>
      <c r="H273" s="77" t="s">
        <v>1074</v>
      </c>
      <c r="I273" s="137"/>
      <c r="J273" s="137"/>
      <c r="K273" s="44"/>
      <c r="L273" s="44"/>
    </row>
    <row r="274" spans="1:13" ht="13.5">
      <c r="A274" s="42" t="s">
        <v>615</v>
      </c>
      <c r="B274" s="43" t="s">
        <v>622</v>
      </c>
      <c r="C274" s="43" t="s">
        <v>623</v>
      </c>
      <c r="D274" s="42" t="s">
        <v>616</v>
      </c>
      <c r="F274" s="42" t="str">
        <f>A274</f>
        <v>K01</v>
      </c>
      <c r="G274" s="42" t="str">
        <f aca="true" t="shared" si="19" ref="G274:G301">B274&amp;C274</f>
        <v>小笠原光雄</v>
      </c>
      <c r="H274" s="46" t="s">
        <v>617</v>
      </c>
      <c r="I274" s="46" t="s">
        <v>781</v>
      </c>
      <c r="J274" s="56">
        <v>1963</v>
      </c>
      <c r="K274" s="54">
        <f>IF(J274="","",(2015-J274))</f>
        <v>52</v>
      </c>
      <c r="L274" s="44" t="str">
        <f aca="true" t="shared" si="20" ref="L274:L303">IF(G274="","",IF(COUNTIF($G$1:$G$584,G274)&gt;1,"2重登録","OK"))</f>
        <v>OK</v>
      </c>
      <c r="M274" s="48" t="s">
        <v>9</v>
      </c>
    </row>
    <row r="275" spans="1:13" ht="13.5">
      <c r="A275" s="42" t="s">
        <v>396</v>
      </c>
      <c r="B275" s="45" t="s">
        <v>10</v>
      </c>
      <c r="C275" s="45" t="s">
        <v>11</v>
      </c>
      <c r="D275" s="42" t="s">
        <v>616</v>
      </c>
      <c r="E275" s="42" t="s">
        <v>12</v>
      </c>
      <c r="F275" s="42" t="str">
        <f>A275</f>
        <v>K02</v>
      </c>
      <c r="G275" s="42" t="str">
        <f t="shared" si="19"/>
        <v>川上悠作</v>
      </c>
      <c r="H275" s="46" t="s">
        <v>617</v>
      </c>
      <c r="I275" s="46" t="s">
        <v>781</v>
      </c>
      <c r="J275" s="56">
        <v>2000</v>
      </c>
      <c r="K275" s="54">
        <f aca="true" t="shared" si="21" ref="K275:K303">IF(J275="","",(2015-J275))</f>
        <v>15</v>
      </c>
      <c r="L275" s="44" t="str">
        <f t="shared" si="20"/>
        <v>OK</v>
      </c>
      <c r="M275" s="48" t="s">
        <v>969</v>
      </c>
    </row>
    <row r="276" spans="1:13" ht="13.5">
      <c r="A276" s="42" t="s">
        <v>618</v>
      </c>
      <c r="B276" s="43" t="s">
        <v>625</v>
      </c>
      <c r="C276" s="43" t="s">
        <v>626</v>
      </c>
      <c r="D276" s="42" t="s">
        <v>616</v>
      </c>
      <c r="F276" s="42" t="str">
        <f aca="true" t="shared" si="22" ref="F276:F303">A276</f>
        <v>K03</v>
      </c>
      <c r="G276" s="42" t="str">
        <f t="shared" si="19"/>
        <v>川並和之</v>
      </c>
      <c r="H276" s="46" t="s">
        <v>617</v>
      </c>
      <c r="I276" s="46" t="s">
        <v>781</v>
      </c>
      <c r="J276" s="56">
        <v>1959</v>
      </c>
      <c r="K276" s="54">
        <f t="shared" si="21"/>
        <v>56</v>
      </c>
      <c r="L276" s="44" t="str">
        <f t="shared" si="20"/>
        <v>OK</v>
      </c>
      <c r="M276" s="48" t="s">
        <v>969</v>
      </c>
    </row>
    <row r="277" spans="1:13" ht="13.5">
      <c r="A277" s="42" t="s">
        <v>619</v>
      </c>
      <c r="B277" s="43" t="s">
        <v>628</v>
      </c>
      <c r="C277" s="43" t="s">
        <v>629</v>
      </c>
      <c r="D277" s="42" t="s">
        <v>616</v>
      </c>
      <c r="E277" s="42" t="s">
        <v>1037</v>
      </c>
      <c r="F277" s="42" t="str">
        <f t="shared" si="22"/>
        <v>K04</v>
      </c>
      <c r="G277" s="42" t="str">
        <f t="shared" si="19"/>
        <v>菊居龍之介</v>
      </c>
      <c r="H277" s="46" t="s">
        <v>617</v>
      </c>
      <c r="I277" s="46" t="s">
        <v>781</v>
      </c>
      <c r="J277" s="56">
        <v>1997</v>
      </c>
      <c r="K277" s="54">
        <f t="shared" si="21"/>
        <v>18</v>
      </c>
      <c r="L277" s="44" t="str">
        <f t="shared" si="20"/>
        <v>OK</v>
      </c>
      <c r="M277" s="42" t="s">
        <v>1038</v>
      </c>
    </row>
    <row r="278" spans="1:13" ht="13.5">
      <c r="A278" s="42" t="s">
        <v>620</v>
      </c>
      <c r="B278" s="43" t="s">
        <v>447</v>
      </c>
      <c r="C278" s="43" t="s">
        <v>510</v>
      </c>
      <c r="D278" s="42" t="s">
        <v>616</v>
      </c>
      <c r="F278" s="42" t="str">
        <f t="shared" si="22"/>
        <v>K05</v>
      </c>
      <c r="G278" s="42" t="str">
        <f t="shared" si="19"/>
        <v>木村善和</v>
      </c>
      <c r="H278" s="46" t="s">
        <v>617</v>
      </c>
      <c r="I278" s="46" t="s">
        <v>781</v>
      </c>
      <c r="J278" s="56">
        <v>1962</v>
      </c>
      <c r="K278" s="54">
        <f t="shared" si="21"/>
        <v>53</v>
      </c>
      <c r="L278" s="44" t="str">
        <f t="shared" si="20"/>
        <v>OK</v>
      </c>
      <c r="M278" s="42" t="s">
        <v>1039</v>
      </c>
    </row>
    <row r="279" spans="1:13" ht="13.5">
      <c r="A279" s="42" t="s">
        <v>621</v>
      </c>
      <c r="B279" s="43" t="s">
        <v>461</v>
      </c>
      <c r="C279" s="43" t="s">
        <v>634</v>
      </c>
      <c r="D279" s="42" t="s">
        <v>616</v>
      </c>
      <c r="F279" s="42" t="str">
        <f t="shared" si="22"/>
        <v>K06</v>
      </c>
      <c r="G279" s="42" t="str">
        <f t="shared" si="19"/>
        <v>竹村　治</v>
      </c>
      <c r="H279" s="46" t="s">
        <v>617</v>
      </c>
      <c r="I279" s="46" t="s">
        <v>781</v>
      </c>
      <c r="J279" s="56">
        <v>1961</v>
      </c>
      <c r="K279" s="54">
        <f t="shared" si="21"/>
        <v>54</v>
      </c>
      <c r="L279" s="44" t="str">
        <f t="shared" si="20"/>
        <v>OK</v>
      </c>
      <c r="M279" s="42" t="s">
        <v>1041</v>
      </c>
    </row>
    <row r="280" spans="1:13" ht="13.5">
      <c r="A280" s="42" t="s">
        <v>624</v>
      </c>
      <c r="B280" s="43" t="s">
        <v>409</v>
      </c>
      <c r="C280" s="43" t="s">
        <v>637</v>
      </c>
      <c r="D280" s="42" t="s">
        <v>616</v>
      </c>
      <c r="F280" s="42" t="str">
        <f t="shared" si="22"/>
        <v>K07</v>
      </c>
      <c r="G280" s="42" t="str">
        <f t="shared" si="19"/>
        <v>坪田真嘉</v>
      </c>
      <c r="H280" s="46" t="s">
        <v>617</v>
      </c>
      <c r="I280" s="46" t="s">
        <v>781</v>
      </c>
      <c r="J280" s="56">
        <v>1976</v>
      </c>
      <c r="K280" s="54">
        <f t="shared" si="21"/>
        <v>39</v>
      </c>
      <c r="L280" s="44" t="str">
        <f t="shared" si="20"/>
        <v>OK</v>
      </c>
      <c r="M280" s="48" t="s">
        <v>969</v>
      </c>
    </row>
    <row r="281" spans="1:13" ht="13.5">
      <c r="A281" s="42" t="s">
        <v>627</v>
      </c>
      <c r="B281" s="43" t="s">
        <v>640</v>
      </c>
      <c r="C281" s="43" t="s">
        <v>641</v>
      </c>
      <c r="D281" s="42" t="s">
        <v>616</v>
      </c>
      <c r="F281" s="42" t="str">
        <f t="shared" si="22"/>
        <v>K08</v>
      </c>
      <c r="G281" s="42" t="str">
        <f t="shared" si="19"/>
        <v>永里裕次</v>
      </c>
      <c r="H281" s="46" t="s">
        <v>617</v>
      </c>
      <c r="I281" s="46" t="s">
        <v>781</v>
      </c>
      <c r="J281" s="56">
        <v>1979</v>
      </c>
      <c r="K281" s="54">
        <f t="shared" si="21"/>
        <v>36</v>
      </c>
      <c r="L281" s="44" t="str">
        <f t="shared" si="20"/>
        <v>OK</v>
      </c>
      <c r="M281" s="42" t="s">
        <v>1042</v>
      </c>
    </row>
    <row r="282" spans="1:13" ht="13.5">
      <c r="A282" s="42" t="s">
        <v>630</v>
      </c>
      <c r="B282" s="43" t="s">
        <v>411</v>
      </c>
      <c r="C282" s="43" t="s">
        <v>643</v>
      </c>
      <c r="D282" s="42" t="s">
        <v>616</v>
      </c>
      <c r="F282" s="42" t="str">
        <f t="shared" si="22"/>
        <v>K09</v>
      </c>
      <c r="G282" s="42" t="str">
        <f t="shared" si="19"/>
        <v>中村喜彦</v>
      </c>
      <c r="H282" s="46" t="s">
        <v>617</v>
      </c>
      <c r="I282" s="46" t="s">
        <v>781</v>
      </c>
      <c r="J282" s="56">
        <v>1957</v>
      </c>
      <c r="K282" s="54">
        <f t="shared" si="21"/>
        <v>58</v>
      </c>
      <c r="L282" s="44" t="str">
        <f t="shared" si="20"/>
        <v>OK</v>
      </c>
      <c r="M282" s="48" t="s">
        <v>969</v>
      </c>
    </row>
    <row r="283" spans="1:13" ht="13.5">
      <c r="A283" s="42" t="s">
        <v>631</v>
      </c>
      <c r="B283" s="43" t="s">
        <v>233</v>
      </c>
      <c r="C283" s="43" t="s">
        <v>1043</v>
      </c>
      <c r="D283" s="42" t="s">
        <v>616</v>
      </c>
      <c r="F283" s="42" t="str">
        <f t="shared" si="22"/>
        <v>K10</v>
      </c>
      <c r="G283" s="42" t="str">
        <f t="shared" si="19"/>
        <v>中村浩之</v>
      </c>
      <c r="H283" s="46" t="s">
        <v>617</v>
      </c>
      <c r="I283" s="46" t="s">
        <v>781</v>
      </c>
      <c r="J283" s="56">
        <v>1981</v>
      </c>
      <c r="K283" s="54">
        <f t="shared" si="21"/>
        <v>34</v>
      </c>
      <c r="L283" s="44" t="str">
        <f t="shared" si="20"/>
        <v>OK</v>
      </c>
      <c r="M283" s="48" t="s">
        <v>969</v>
      </c>
    </row>
    <row r="284" spans="1:13" ht="13.5">
      <c r="A284" s="42" t="s">
        <v>632</v>
      </c>
      <c r="B284" s="43" t="s">
        <v>646</v>
      </c>
      <c r="C284" s="43" t="s">
        <v>647</v>
      </c>
      <c r="D284" s="42" t="s">
        <v>616</v>
      </c>
      <c r="F284" s="42" t="str">
        <f t="shared" si="22"/>
        <v>K11</v>
      </c>
      <c r="G284" s="42" t="str">
        <f t="shared" si="19"/>
        <v>宮嶋利行</v>
      </c>
      <c r="H284" s="46" t="s">
        <v>617</v>
      </c>
      <c r="I284" s="46" t="s">
        <v>781</v>
      </c>
      <c r="J284" s="56">
        <v>1961</v>
      </c>
      <c r="K284" s="54">
        <f t="shared" si="21"/>
        <v>54</v>
      </c>
      <c r="L284" s="44" t="str">
        <f t="shared" si="20"/>
        <v>OK</v>
      </c>
      <c r="M284" s="42" t="s">
        <v>1038</v>
      </c>
    </row>
    <row r="285" spans="1:13" ht="13.5">
      <c r="A285" s="42" t="s">
        <v>633</v>
      </c>
      <c r="B285" s="43" t="s">
        <v>440</v>
      </c>
      <c r="C285" s="43" t="s">
        <v>651</v>
      </c>
      <c r="D285" s="42" t="s">
        <v>616</v>
      </c>
      <c r="F285" s="42" t="str">
        <f t="shared" si="22"/>
        <v>K12</v>
      </c>
      <c r="G285" s="42" t="str">
        <f t="shared" si="19"/>
        <v>山口直彦</v>
      </c>
      <c r="H285" s="46" t="s">
        <v>617</v>
      </c>
      <c r="I285" s="46" t="s">
        <v>781</v>
      </c>
      <c r="J285" s="56">
        <v>1986</v>
      </c>
      <c r="K285" s="54">
        <f t="shared" si="21"/>
        <v>29</v>
      </c>
      <c r="L285" s="44" t="str">
        <f t="shared" si="20"/>
        <v>OK</v>
      </c>
      <c r="M285" s="48" t="s">
        <v>969</v>
      </c>
    </row>
    <row r="286" spans="1:13" ht="13.5">
      <c r="A286" s="42" t="s">
        <v>635</v>
      </c>
      <c r="B286" s="43" t="s">
        <v>440</v>
      </c>
      <c r="C286" s="43" t="s">
        <v>653</v>
      </c>
      <c r="D286" s="42" t="s">
        <v>616</v>
      </c>
      <c r="F286" s="42" t="str">
        <f t="shared" si="22"/>
        <v>K13</v>
      </c>
      <c r="G286" s="42" t="str">
        <f t="shared" si="19"/>
        <v>山口真彦</v>
      </c>
      <c r="H286" s="46" t="s">
        <v>617</v>
      </c>
      <c r="I286" s="46" t="s">
        <v>781</v>
      </c>
      <c r="J286" s="56">
        <v>1988</v>
      </c>
      <c r="K286" s="54">
        <f t="shared" si="21"/>
        <v>27</v>
      </c>
      <c r="L286" s="44" t="str">
        <f t="shared" si="20"/>
        <v>OK</v>
      </c>
      <c r="M286" s="48" t="s">
        <v>969</v>
      </c>
    </row>
    <row r="287" spans="1:13" ht="13.5">
      <c r="A287" s="42" t="s">
        <v>636</v>
      </c>
      <c r="B287" s="43" t="s">
        <v>442</v>
      </c>
      <c r="C287" s="43" t="s">
        <v>656</v>
      </c>
      <c r="D287" s="42" t="s">
        <v>616</v>
      </c>
      <c r="F287" s="42" t="str">
        <f t="shared" si="22"/>
        <v>K14</v>
      </c>
      <c r="G287" s="42" t="str">
        <f t="shared" si="19"/>
        <v>山本修平</v>
      </c>
      <c r="H287" s="46" t="s">
        <v>617</v>
      </c>
      <c r="I287" s="46" t="s">
        <v>782</v>
      </c>
      <c r="J287" s="56">
        <v>1978</v>
      </c>
      <c r="K287" s="54">
        <f t="shared" si="21"/>
        <v>37</v>
      </c>
      <c r="L287" s="44" t="str">
        <f t="shared" si="20"/>
        <v>OK</v>
      </c>
      <c r="M287" s="48" t="s">
        <v>969</v>
      </c>
    </row>
    <row r="288" spans="1:13" ht="13.5">
      <c r="A288" s="42" t="s">
        <v>638</v>
      </c>
      <c r="B288" s="48" t="s">
        <v>660</v>
      </c>
      <c r="C288" s="48" t="s">
        <v>661</v>
      </c>
      <c r="D288" s="42" t="s">
        <v>616</v>
      </c>
      <c r="F288" s="42" t="str">
        <f t="shared" si="22"/>
        <v>K15</v>
      </c>
      <c r="G288" s="42" t="str">
        <f t="shared" si="19"/>
        <v>石原はる美</v>
      </c>
      <c r="H288" s="46" t="s">
        <v>617</v>
      </c>
      <c r="I288" s="46" t="s">
        <v>782</v>
      </c>
      <c r="J288" s="56">
        <v>1964</v>
      </c>
      <c r="K288" s="54">
        <f t="shared" si="21"/>
        <v>51</v>
      </c>
      <c r="L288" s="44" t="str">
        <f t="shared" si="20"/>
        <v>OK</v>
      </c>
      <c r="M288" s="48" t="s">
        <v>969</v>
      </c>
    </row>
    <row r="289" spans="1:13" ht="13.5">
      <c r="A289" s="42" t="s">
        <v>639</v>
      </c>
      <c r="B289" s="48" t="s">
        <v>622</v>
      </c>
      <c r="C289" s="48" t="s">
        <v>665</v>
      </c>
      <c r="D289" s="42" t="s">
        <v>616</v>
      </c>
      <c r="F289" s="42" t="str">
        <f t="shared" si="22"/>
        <v>K16</v>
      </c>
      <c r="G289" s="42" t="str">
        <f t="shared" si="19"/>
        <v>小笠原容子</v>
      </c>
      <c r="H289" s="46" t="s">
        <v>617</v>
      </c>
      <c r="I289" s="46" t="s">
        <v>782</v>
      </c>
      <c r="J289" s="56">
        <v>1964</v>
      </c>
      <c r="K289" s="54">
        <f t="shared" si="21"/>
        <v>51</v>
      </c>
      <c r="L289" s="44" t="str">
        <f t="shared" si="20"/>
        <v>OK</v>
      </c>
      <c r="M289" s="48" t="s">
        <v>969</v>
      </c>
    </row>
    <row r="290" spans="1:13" ht="13.5">
      <c r="A290" s="42" t="s">
        <v>642</v>
      </c>
      <c r="B290" s="48" t="s">
        <v>666</v>
      </c>
      <c r="C290" s="48" t="s">
        <v>667</v>
      </c>
      <c r="D290" s="42" t="s">
        <v>616</v>
      </c>
      <c r="F290" s="42" t="str">
        <f t="shared" si="22"/>
        <v>K17</v>
      </c>
      <c r="G290" s="42" t="str">
        <f t="shared" si="19"/>
        <v>梶木和子</v>
      </c>
      <c r="H290" s="46" t="s">
        <v>617</v>
      </c>
      <c r="I290" s="46" t="s">
        <v>782</v>
      </c>
      <c r="J290" s="56">
        <v>1960</v>
      </c>
      <c r="K290" s="54">
        <f t="shared" si="21"/>
        <v>55</v>
      </c>
      <c r="L290" s="44" t="str">
        <f t="shared" si="20"/>
        <v>OK</v>
      </c>
      <c r="M290" s="42" t="s">
        <v>1040</v>
      </c>
    </row>
    <row r="291" spans="1:13" ht="13.5">
      <c r="A291" s="42" t="s">
        <v>644</v>
      </c>
      <c r="B291" s="48" t="s">
        <v>407</v>
      </c>
      <c r="C291" s="48" t="s">
        <v>668</v>
      </c>
      <c r="D291" s="42" t="s">
        <v>616</v>
      </c>
      <c r="F291" s="42" t="str">
        <f t="shared" si="22"/>
        <v>K18</v>
      </c>
      <c r="G291" s="42" t="str">
        <f t="shared" si="19"/>
        <v>田中和枝</v>
      </c>
      <c r="H291" s="46" t="s">
        <v>617</v>
      </c>
      <c r="I291" s="46" t="s">
        <v>782</v>
      </c>
      <c r="J291" s="56">
        <v>1965</v>
      </c>
      <c r="K291" s="54">
        <f t="shared" si="21"/>
        <v>50</v>
      </c>
      <c r="L291" s="44" t="str">
        <f t="shared" si="20"/>
        <v>OK</v>
      </c>
      <c r="M291" s="48" t="s">
        <v>969</v>
      </c>
    </row>
    <row r="292" spans="1:13" ht="13.5">
      <c r="A292" s="42" t="s">
        <v>645</v>
      </c>
      <c r="B292" s="48" t="s">
        <v>669</v>
      </c>
      <c r="C292" s="48" t="s">
        <v>581</v>
      </c>
      <c r="D292" s="42" t="s">
        <v>616</v>
      </c>
      <c r="F292" s="42" t="str">
        <f t="shared" si="22"/>
        <v>K19</v>
      </c>
      <c r="G292" s="42" t="str">
        <f t="shared" si="19"/>
        <v>永松貴子</v>
      </c>
      <c r="H292" s="46" t="s">
        <v>617</v>
      </c>
      <c r="I292" s="46" t="s">
        <v>782</v>
      </c>
      <c r="J292" s="56">
        <v>1962</v>
      </c>
      <c r="K292" s="54">
        <f t="shared" si="21"/>
        <v>53</v>
      </c>
      <c r="L292" s="44" t="str">
        <f t="shared" si="20"/>
        <v>OK</v>
      </c>
      <c r="M292" s="42" t="s">
        <v>1040</v>
      </c>
    </row>
    <row r="293" spans="1:13" ht="13.5">
      <c r="A293" s="42" t="s">
        <v>648</v>
      </c>
      <c r="B293" s="48" t="s">
        <v>670</v>
      </c>
      <c r="C293" s="48" t="s">
        <v>584</v>
      </c>
      <c r="D293" s="42" t="s">
        <v>616</v>
      </c>
      <c r="F293" s="42" t="str">
        <f t="shared" si="22"/>
        <v>K20</v>
      </c>
      <c r="G293" s="42" t="str">
        <f t="shared" si="19"/>
        <v>福永裕美</v>
      </c>
      <c r="H293" s="46" t="s">
        <v>617</v>
      </c>
      <c r="I293" s="46" t="s">
        <v>782</v>
      </c>
      <c r="J293" s="56">
        <v>1963</v>
      </c>
      <c r="K293" s="54">
        <f t="shared" si="21"/>
        <v>52</v>
      </c>
      <c r="L293" s="44" t="str">
        <f t="shared" si="20"/>
        <v>OK</v>
      </c>
      <c r="M293" s="48" t="s">
        <v>969</v>
      </c>
    </row>
    <row r="294" spans="1:13" ht="13.5">
      <c r="A294" s="42" t="s">
        <v>649</v>
      </c>
      <c r="B294" s="48" t="s">
        <v>1045</v>
      </c>
      <c r="C294" s="48" t="s">
        <v>1046</v>
      </c>
      <c r="D294" s="42" t="s">
        <v>616</v>
      </c>
      <c r="F294" s="42" t="str">
        <f t="shared" si="22"/>
        <v>K21</v>
      </c>
      <c r="G294" s="42" t="str">
        <f t="shared" si="19"/>
        <v>山口美由希</v>
      </c>
      <c r="H294" s="46" t="s">
        <v>617</v>
      </c>
      <c r="I294" s="46" t="s">
        <v>782</v>
      </c>
      <c r="J294" s="53">
        <v>1989</v>
      </c>
      <c r="K294" s="54">
        <f t="shared" si="21"/>
        <v>26</v>
      </c>
      <c r="L294" s="44" t="str">
        <f t="shared" si="20"/>
        <v>OK</v>
      </c>
      <c r="M294" s="48" t="s">
        <v>969</v>
      </c>
    </row>
    <row r="295" spans="1:13" ht="13.5">
      <c r="A295" s="42" t="s">
        <v>650</v>
      </c>
      <c r="B295" s="42" t="s">
        <v>1048</v>
      </c>
      <c r="C295" s="42" t="s">
        <v>1049</v>
      </c>
      <c r="D295" s="42" t="s">
        <v>616</v>
      </c>
      <c r="E295" s="42" t="s">
        <v>1037</v>
      </c>
      <c r="F295" s="42" t="str">
        <f t="shared" si="22"/>
        <v>K22</v>
      </c>
      <c r="G295" s="42" t="str">
        <f t="shared" si="19"/>
        <v>上村悠大</v>
      </c>
      <c r="H295" s="46" t="s">
        <v>617</v>
      </c>
      <c r="I295" s="46" t="s">
        <v>371</v>
      </c>
      <c r="J295" s="53">
        <v>2001</v>
      </c>
      <c r="K295" s="54">
        <f t="shared" si="21"/>
        <v>14</v>
      </c>
      <c r="L295" s="44" t="str">
        <f t="shared" si="20"/>
        <v>OK</v>
      </c>
      <c r="M295" s="42" t="s">
        <v>1040</v>
      </c>
    </row>
    <row r="296" spans="1:13" ht="13.5">
      <c r="A296" s="42" t="s">
        <v>652</v>
      </c>
      <c r="B296" s="43" t="s">
        <v>1050</v>
      </c>
      <c r="C296" s="43" t="s">
        <v>1051</v>
      </c>
      <c r="D296" s="43" t="s">
        <v>616</v>
      </c>
      <c r="E296" s="43"/>
      <c r="F296" s="42" t="str">
        <f t="shared" si="22"/>
        <v>K23</v>
      </c>
      <c r="G296" s="43" t="str">
        <f t="shared" si="19"/>
        <v>中西勇夫</v>
      </c>
      <c r="H296" s="46" t="s">
        <v>617</v>
      </c>
      <c r="I296" s="46" t="s">
        <v>371</v>
      </c>
      <c r="J296" s="56">
        <v>1986</v>
      </c>
      <c r="K296" s="54">
        <f t="shared" si="21"/>
        <v>29</v>
      </c>
      <c r="L296" s="44" t="str">
        <f t="shared" si="20"/>
        <v>OK</v>
      </c>
      <c r="M296" s="48" t="s">
        <v>969</v>
      </c>
    </row>
    <row r="297" spans="1:13" ht="13.5">
      <c r="A297" s="42" t="s">
        <v>654</v>
      </c>
      <c r="B297" s="43" t="s">
        <v>1052</v>
      </c>
      <c r="C297" s="42" t="s">
        <v>1053</v>
      </c>
      <c r="D297" s="43" t="s">
        <v>616</v>
      </c>
      <c r="F297" s="42" t="str">
        <f t="shared" si="22"/>
        <v>K24</v>
      </c>
      <c r="G297" s="42" t="str">
        <f t="shared" si="19"/>
        <v>大島浩範</v>
      </c>
      <c r="H297" s="46" t="s">
        <v>617</v>
      </c>
      <c r="I297" s="46" t="s">
        <v>371</v>
      </c>
      <c r="J297" s="53">
        <v>1988</v>
      </c>
      <c r="K297" s="54">
        <f t="shared" si="21"/>
        <v>27</v>
      </c>
      <c r="L297" s="44" t="str">
        <f t="shared" si="20"/>
        <v>OK</v>
      </c>
      <c r="M297" s="42" t="s">
        <v>1054</v>
      </c>
    </row>
    <row r="298" spans="1:13" ht="13.5">
      <c r="A298" s="42" t="s">
        <v>655</v>
      </c>
      <c r="B298" s="42" t="s">
        <v>897</v>
      </c>
      <c r="C298" s="42" t="s">
        <v>1065</v>
      </c>
      <c r="D298" s="43" t="s">
        <v>616</v>
      </c>
      <c r="F298" s="42" t="str">
        <f t="shared" si="22"/>
        <v>K25</v>
      </c>
      <c r="G298" s="42" t="str">
        <f t="shared" si="19"/>
        <v>佐藤雅幸</v>
      </c>
      <c r="H298" s="46" t="s">
        <v>617</v>
      </c>
      <c r="I298" s="46" t="s">
        <v>371</v>
      </c>
      <c r="J298" s="53">
        <v>1978</v>
      </c>
      <c r="K298" s="54">
        <f t="shared" si="21"/>
        <v>37</v>
      </c>
      <c r="L298" s="44" t="str">
        <f t="shared" si="20"/>
        <v>OK</v>
      </c>
      <c r="M298" s="42" t="s">
        <v>1040</v>
      </c>
    </row>
    <row r="299" spans="1:13" ht="13.5">
      <c r="A299" s="42" t="s">
        <v>657</v>
      </c>
      <c r="B299" s="42" t="s">
        <v>1048</v>
      </c>
      <c r="C299" s="42" t="s">
        <v>13</v>
      </c>
      <c r="D299" s="43" t="s">
        <v>616</v>
      </c>
      <c r="F299" s="42" t="str">
        <f t="shared" si="22"/>
        <v>K26</v>
      </c>
      <c r="G299" s="42" t="str">
        <f t="shared" si="19"/>
        <v>上村　武</v>
      </c>
      <c r="H299" s="46" t="s">
        <v>617</v>
      </c>
      <c r="I299" s="46" t="s">
        <v>371</v>
      </c>
      <c r="J299" s="53">
        <v>1978</v>
      </c>
      <c r="K299" s="54">
        <f t="shared" si="21"/>
        <v>37</v>
      </c>
      <c r="L299" s="44" t="str">
        <f t="shared" si="20"/>
        <v>OK</v>
      </c>
      <c r="M299" s="42" t="s">
        <v>1040</v>
      </c>
    </row>
    <row r="300" spans="1:13" ht="13.5">
      <c r="A300" s="42" t="s">
        <v>659</v>
      </c>
      <c r="B300" s="42" t="s">
        <v>14</v>
      </c>
      <c r="C300" s="42" t="s">
        <v>15</v>
      </c>
      <c r="D300" s="43" t="s">
        <v>616</v>
      </c>
      <c r="F300" s="42" t="str">
        <f t="shared" si="22"/>
        <v>K27</v>
      </c>
      <c r="G300" s="42" t="str">
        <f t="shared" si="19"/>
        <v>西田和教</v>
      </c>
      <c r="H300" s="46" t="s">
        <v>617</v>
      </c>
      <c r="I300" s="46" t="s">
        <v>371</v>
      </c>
      <c r="J300" s="53">
        <v>1961</v>
      </c>
      <c r="K300" s="54">
        <f t="shared" si="21"/>
        <v>54</v>
      </c>
      <c r="L300" s="44" t="str">
        <f t="shared" si="20"/>
        <v>OK</v>
      </c>
      <c r="M300" s="42" t="s">
        <v>1040</v>
      </c>
    </row>
    <row r="301" spans="1:13" ht="13.5">
      <c r="A301" s="42" t="s">
        <v>662</v>
      </c>
      <c r="B301" s="48" t="s">
        <v>1047</v>
      </c>
      <c r="C301" s="48" t="s">
        <v>16</v>
      </c>
      <c r="D301" s="43" t="s">
        <v>616</v>
      </c>
      <c r="F301" s="42" t="str">
        <f t="shared" si="22"/>
        <v>K28</v>
      </c>
      <c r="G301" s="42" t="str">
        <f t="shared" si="19"/>
        <v>村田彩子</v>
      </c>
      <c r="H301" s="46" t="s">
        <v>617</v>
      </c>
      <c r="I301" s="46" t="s">
        <v>352</v>
      </c>
      <c r="J301" s="53">
        <v>1967</v>
      </c>
      <c r="K301" s="54">
        <f t="shared" si="21"/>
        <v>48</v>
      </c>
      <c r="L301" s="44" t="str">
        <f t="shared" si="20"/>
        <v>OK</v>
      </c>
      <c r="M301" s="42" t="s">
        <v>1038</v>
      </c>
    </row>
    <row r="302" spans="1:13" ht="13.5">
      <c r="A302" s="42" t="s">
        <v>663</v>
      </c>
      <c r="B302" s="48" t="s">
        <v>876</v>
      </c>
      <c r="C302" s="48" t="s">
        <v>877</v>
      </c>
      <c r="D302" s="43" t="s">
        <v>616</v>
      </c>
      <c r="F302" s="42" t="str">
        <f t="shared" si="22"/>
        <v>K29</v>
      </c>
      <c r="G302" s="42" t="str">
        <f>B302&amp;C302</f>
        <v>布藤江実子</v>
      </c>
      <c r="H302" s="46" t="s">
        <v>617</v>
      </c>
      <c r="I302" s="46" t="s">
        <v>1014</v>
      </c>
      <c r="J302" s="56">
        <v>1965</v>
      </c>
      <c r="K302" s="54">
        <f t="shared" si="21"/>
        <v>50</v>
      </c>
      <c r="L302" s="44" t="str">
        <f t="shared" si="20"/>
        <v>OK</v>
      </c>
      <c r="M302" s="42" t="s">
        <v>1040</v>
      </c>
    </row>
    <row r="303" spans="1:13" ht="13.5">
      <c r="A303" s="42" t="s">
        <v>664</v>
      </c>
      <c r="B303" s="42" t="s">
        <v>17</v>
      </c>
      <c r="C303" s="42" t="s">
        <v>18</v>
      </c>
      <c r="D303" s="43" t="s">
        <v>616</v>
      </c>
      <c r="F303" s="42" t="str">
        <f t="shared" si="22"/>
        <v>K30</v>
      </c>
      <c r="G303" s="42" t="str">
        <f>B303&amp;C303</f>
        <v>田中　淳</v>
      </c>
      <c r="H303" s="46" t="s">
        <v>617</v>
      </c>
      <c r="I303" s="46" t="s">
        <v>371</v>
      </c>
      <c r="J303" s="53">
        <v>1989</v>
      </c>
      <c r="K303" s="54">
        <f t="shared" si="21"/>
        <v>26</v>
      </c>
      <c r="L303" s="44" t="str">
        <f t="shared" si="20"/>
        <v>OK</v>
      </c>
      <c r="M303" s="48" t="s">
        <v>969</v>
      </c>
    </row>
    <row r="304" spans="6:12" ht="13.5">
      <c r="F304" s="44"/>
      <c r="H304" s="46"/>
      <c r="I304" s="46"/>
      <c r="L304" s="44"/>
    </row>
    <row r="305" spans="6:12" ht="13.5">
      <c r="F305" s="44"/>
      <c r="H305" s="46"/>
      <c r="I305" s="46"/>
      <c r="L305" s="44"/>
    </row>
    <row r="306" spans="6:12" ht="13.5">
      <c r="F306" s="44"/>
      <c r="H306" s="46"/>
      <c r="I306" s="46"/>
      <c r="L306" s="44"/>
    </row>
    <row r="307" spans="6:12" ht="13.5">
      <c r="F307" s="44"/>
      <c r="H307" s="46"/>
      <c r="I307" s="46"/>
      <c r="L307" s="44"/>
    </row>
    <row r="308" spans="6:12" ht="13.5">
      <c r="F308" s="44"/>
      <c r="H308" s="46"/>
      <c r="I308" s="46"/>
      <c r="L308" s="44"/>
    </row>
    <row r="309" spans="6:12" ht="13.5">
      <c r="F309" s="44"/>
      <c r="H309" s="46"/>
      <c r="I309" s="46"/>
      <c r="L309" s="44"/>
    </row>
    <row r="310" spans="6:12" ht="13.5">
      <c r="F310" s="44"/>
      <c r="H310" s="46"/>
      <c r="I310" s="46"/>
      <c r="L310" s="44">
        <f aca="true" t="shared" si="23" ref="L310:L319">IF(G310="","",IF(COUNTIF($G$1:$G$590,G310)&gt;1,"2重登録","OK"))</f>
      </c>
    </row>
    <row r="311" spans="6:12" ht="13.5">
      <c r="F311" s="44"/>
      <c r="H311" s="46"/>
      <c r="I311" s="46"/>
      <c r="L311" s="44">
        <f t="shared" si="23"/>
      </c>
    </row>
    <row r="312" spans="6:12" ht="13.5">
      <c r="F312" s="44"/>
      <c r="H312" s="46"/>
      <c r="I312" s="46"/>
      <c r="L312" s="44">
        <f t="shared" si="23"/>
      </c>
    </row>
    <row r="313" spans="6:12" ht="13.5">
      <c r="F313" s="44"/>
      <c r="H313" s="46"/>
      <c r="I313" s="46"/>
      <c r="L313" s="44">
        <f t="shared" si="23"/>
      </c>
    </row>
    <row r="314" spans="6:12" ht="13.5">
      <c r="F314" s="44"/>
      <c r="H314" s="46"/>
      <c r="I314" s="46"/>
      <c r="L314" s="44">
        <f t="shared" si="23"/>
      </c>
    </row>
    <row r="315" spans="6:12" ht="13.5">
      <c r="F315" s="44"/>
      <c r="H315" s="46"/>
      <c r="I315" s="46"/>
      <c r="L315" s="44">
        <f t="shared" si="23"/>
      </c>
    </row>
    <row r="316" spans="6:12" ht="13.5">
      <c r="F316" s="44"/>
      <c r="H316" s="46"/>
      <c r="I316" s="46"/>
      <c r="L316" s="44">
        <f t="shared" si="23"/>
      </c>
    </row>
    <row r="317" spans="6:12" ht="13.5">
      <c r="F317" s="44"/>
      <c r="H317" s="46"/>
      <c r="I317" s="46"/>
      <c r="L317" s="44">
        <f t="shared" si="23"/>
      </c>
    </row>
    <row r="318" spans="6:12" ht="13.5">
      <c r="F318" s="44"/>
      <c r="H318" s="46"/>
      <c r="I318" s="46"/>
      <c r="L318" s="44">
        <f t="shared" si="23"/>
      </c>
    </row>
    <row r="319" spans="6:12" ht="13.5">
      <c r="F319" s="44"/>
      <c r="H319" s="46"/>
      <c r="I319" s="46"/>
      <c r="L319" s="44">
        <f t="shared" si="23"/>
      </c>
    </row>
    <row r="320" spans="6:12" ht="13.5">
      <c r="F320" s="44"/>
      <c r="H320" s="46"/>
      <c r="I320" s="46"/>
      <c r="L320" s="44"/>
    </row>
    <row r="321" spans="6:12" ht="13.5">
      <c r="F321" s="44"/>
      <c r="H321" s="46"/>
      <c r="I321" s="46"/>
      <c r="L321" s="44"/>
    </row>
    <row r="322" spans="6:12" ht="13.5">
      <c r="F322" s="44"/>
      <c r="H322" s="46"/>
      <c r="I322" s="46"/>
      <c r="L322" s="44"/>
    </row>
    <row r="323" spans="6:12" ht="13.5">
      <c r="F323" s="44"/>
      <c r="H323" s="46"/>
      <c r="I323" s="46"/>
      <c r="L323" s="44"/>
    </row>
    <row r="324" spans="6:12" ht="13.5">
      <c r="F324" s="44"/>
      <c r="H324" s="46"/>
      <c r="I324" s="46"/>
      <c r="L324" s="44"/>
    </row>
    <row r="325" spans="6:12" ht="13.5">
      <c r="F325" s="44"/>
      <c r="H325" s="46"/>
      <c r="I325" s="46"/>
      <c r="L325" s="44"/>
    </row>
    <row r="326" spans="6:12" ht="13.5">
      <c r="F326" s="44"/>
      <c r="H326" s="46"/>
      <c r="I326" s="46"/>
      <c r="L326" s="44"/>
    </row>
    <row r="327" spans="6:12" ht="13.5">
      <c r="F327" s="44"/>
      <c r="H327" s="46"/>
      <c r="I327" s="46"/>
      <c r="L327" s="44"/>
    </row>
    <row r="328" spans="6:12" ht="13.5">
      <c r="F328" s="44"/>
      <c r="H328" s="46"/>
      <c r="I328" s="46"/>
      <c r="L328" s="44"/>
    </row>
    <row r="329" spans="6:12" ht="13.5">
      <c r="F329" s="44"/>
      <c r="H329" s="46"/>
      <c r="I329" s="46"/>
      <c r="L329" s="44"/>
    </row>
    <row r="330" spans="6:12" ht="13.5">
      <c r="F330" s="44"/>
      <c r="H330" s="46"/>
      <c r="I330" s="46"/>
      <c r="L330" s="44">
        <f>IF(G330="","",IF(COUNTIF($G$1:$G$590,G330)&gt;1,"2重登録","OK"))</f>
      </c>
    </row>
    <row r="331" spans="6:12" ht="13.5">
      <c r="F331" s="44"/>
      <c r="H331" s="46"/>
      <c r="I331" s="46"/>
      <c r="L331" s="44">
        <f>IF(G331="","",IF(COUNTIF($G$1:$G$590,G331)&gt;1,"2重登録","OK"))</f>
      </c>
    </row>
    <row r="332" spans="2:12" ht="13.5">
      <c r="B332" s="506" t="s">
        <v>234</v>
      </c>
      <c r="C332" s="506"/>
      <c r="D332" s="507" t="s">
        <v>235</v>
      </c>
      <c r="E332" s="507"/>
      <c r="F332" s="507"/>
      <c r="G332" s="507"/>
      <c r="H332" s="46"/>
      <c r="I332" s="46"/>
      <c r="L332" s="44">
        <f>IF(G332="","",IF(COUNTIF($G$1:$G$590,G332)&gt;1,"2重登録","OK"))</f>
      </c>
    </row>
    <row r="333" spans="2:12" ht="13.5">
      <c r="B333" s="506"/>
      <c r="C333" s="506"/>
      <c r="D333" s="507"/>
      <c r="E333" s="507"/>
      <c r="F333" s="507"/>
      <c r="G333" s="507"/>
      <c r="H333" s="46"/>
      <c r="I333" s="46"/>
      <c r="L333" s="44">
        <f>IF(G333="","",IF(COUNTIF($G$1:$G$590,G333)&gt;1,"2重登録","OK"))</f>
      </c>
    </row>
    <row r="334" spans="6:12" ht="13.5">
      <c r="F334" s="44"/>
      <c r="G334" s="42" t="s">
        <v>967</v>
      </c>
      <c r="H334" s="42" t="s">
        <v>968</v>
      </c>
      <c r="I334" s="46"/>
      <c r="L334" s="44"/>
    </row>
    <row r="335" spans="6:12" ht="13.5">
      <c r="F335" s="44"/>
      <c r="G335" s="76">
        <f>COUNTIF(M336:M383,"東近江市")</f>
        <v>15</v>
      </c>
      <c r="H335" s="503">
        <f>(G335/RIGHT(A382,2))</f>
        <v>0.32608695652173914</v>
      </c>
      <c r="I335" s="503"/>
      <c r="J335" s="503"/>
      <c r="L335" s="44"/>
    </row>
    <row r="336" spans="2:12" ht="13.5">
      <c r="B336" s="45" t="s">
        <v>671</v>
      </c>
      <c r="C336" s="45"/>
      <c r="D336" s="71" t="s">
        <v>1073</v>
      </c>
      <c r="E336" s="71"/>
      <c r="F336" s="71"/>
      <c r="G336" s="76"/>
      <c r="H336" s="77" t="s">
        <v>1074</v>
      </c>
      <c r="I336" s="46"/>
      <c r="K336" s="54"/>
      <c r="L336" s="44"/>
    </row>
    <row r="337" spans="1:17" s="58" customFormat="1" ht="13.5">
      <c r="A337" s="149" t="s">
        <v>19</v>
      </c>
      <c r="B337" s="150" t="s">
        <v>672</v>
      </c>
      <c r="C337" s="150" t="s">
        <v>673</v>
      </c>
      <c r="D337" s="45" t="s">
        <v>237</v>
      </c>
      <c r="E337" s="79"/>
      <c r="F337" s="149" t="s">
        <v>19</v>
      </c>
      <c r="G337" s="42" t="str">
        <f>B337&amp;C337</f>
        <v>安久智之</v>
      </c>
      <c r="H337" s="45" t="s">
        <v>20</v>
      </c>
      <c r="I337" s="79" t="s">
        <v>21</v>
      </c>
      <c r="J337" s="151">
        <v>1982</v>
      </c>
      <c r="K337" s="54">
        <f>IF(J337="","",(2015-J337))</f>
        <v>33</v>
      </c>
      <c r="L337" s="44" t="str">
        <f aca="true" t="shared" si="24" ref="L337:L344">IF(G337="","",IF(COUNTIF($G$1:$G$651,G337)&gt;1,"2重登録","OK"))</f>
        <v>OK</v>
      </c>
      <c r="M337" s="152" t="s">
        <v>949</v>
      </c>
      <c r="Q337" s="153"/>
    </row>
    <row r="338" spans="1:13" s="58" customFormat="1" ht="13.5">
      <c r="A338" s="149" t="s">
        <v>332</v>
      </c>
      <c r="B338" s="150" t="s">
        <v>674</v>
      </c>
      <c r="C338" s="150" t="s">
        <v>675</v>
      </c>
      <c r="D338" s="45" t="s">
        <v>237</v>
      </c>
      <c r="E338" s="79"/>
      <c r="F338" s="149" t="s">
        <v>332</v>
      </c>
      <c r="G338" s="42" t="str">
        <f aca="true" t="shared" si="25" ref="G338:G381">B338&amp;C338</f>
        <v>伊藤弘将</v>
      </c>
      <c r="H338" s="45" t="s">
        <v>22</v>
      </c>
      <c r="I338" s="79" t="s">
        <v>371</v>
      </c>
      <c r="J338" s="151">
        <v>1975</v>
      </c>
      <c r="K338" s="54">
        <f aca="true" t="shared" si="26" ref="K338:K383">IF(J338="","",(2015-J338))</f>
        <v>40</v>
      </c>
      <c r="L338" s="44" t="str">
        <f t="shared" si="24"/>
        <v>OK</v>
      </c>
      <c r="M338" s="152" t="s">
        <v>949</v>
      </c>
    </row>
    <row r="339" spans="1:13" s="58" customFormat="1" ht="13.5">
      <c r="A339" s="149" t="s">
        <v>676</v>
      </c>
      <c r="B339" s="150" t="s">
        <v>333</v>
      </c>
      <c r="C339" s="150" t="s">
        <v>334</v>
      </c>
      <c r="D339" s="45" t="s">
        <v>237</v>
      </c>
      <c r="E339" s="79"/>
      <c r="F339" s="149" t="s">
        <v>676</v>
      </c>
      <c r="G339" s="42" t="str">
        <f t="shared" si="25"/>
        <v>稲泉　聡</v>
      </c>
      <c r="H339" s="45" t="s">
        <v>23</v>
      </c>
      <c r="I339" s="79" t="s">
        <v>945</v>
      </c>
      <c r="J339" s="151">
        <v>1967</v>
      </c>
      <c r="K339" s="54">
        <f t="shared" si="26"/>
        <v>48</v>
      </c>
      <c r="L339" s="44" t="str">
        <f t="shared" si="24"/>
        <v>OK</v>
      </c>
      <c r="M339" s="151" t="s">
        <v>335</v>
      </c>
    </row>
    <row r="340" spans="1:13" s="58" customFormat="1" ht="13.5">
      <c r="A340" s="149" t="s">
        <v>677</v>
      </c>
      <c r="B340" s="150" t="s">
        <v>678</v>
      </c>
      <c r="C340" s="150" t="s">
        <v>679</v>
      </c>
      <c r="D340" s="45" t="s">
        <v>238</v>
      </c>
      <c r="E340" s="79"/>
      <c r="F340" s="149" t="s">
        <v>677</v>
      </c>
      <c r="G340" s="42" t="str">
        <f t="shared" si="25"/>
        <v>岡川謙二</v>
      </c>
      <c r="H340" s="45" t="s">
        <v>24</v>
      </c>
      <c r="I340" s="79" t="s">
        <v>1055</v>
      </c>
      <c r="J340" s="151">
        <v>1967</v>
      </c>
      <c r="K340" s="54">
        <f t="shared" si="26"/>
        <v>48</v>
      </c>
      <c r="L340" s="44" t="str">
        <f t="shared" si="24"/>
        <v>OK</v>
      </c>
      <c r="M340" s="151" t="s">
        <v>335</v>
      </c>
    </row>
    <row r="341" spans="1:13" s="58" customFormat="1" ht="13.5">
      <c r="A341" s="149" t="s">
        <v>680</v>
      </c>
      <c r="B341" s="150" t="s">
        <v>681</v>
      </c>
      <c r="C341" s="150" t="s">
        <v>682</v>
      </c>
      <c r="D341" s="45" t="s">
        <v>238</v>
      </c>
      <c r="E341" s="79"/>
      <c r="F341" s="149" t="s">
        <v>680</v>
      </c>
      <c r="G341" s="42" t="str">
        <f t="shared" si="25"/>
        <v>岡田貴行</v>
      </c>
      <c r="H341" s="45" t="s">
        <v>24</v>
      </c>
      <c r="I341" s="79" t="s">
        <v>1055</v>
      </c>
      <c r="J341" s="151">
        <v>1983</v>
      </c>
      <c r="K341" s="54">
        <f t="shared" si="26"/>
        <v>32</v>
      </c>
      <c r="L341" s="44" t="str">
        <f t="shared" si="24"/>
        <v>OK</v>
      </c>
      <c r="M341" s="151" t="s">
        <v>335</v>
      </c>
    </row>
    <row r="342" spans="1:13" s="58" customFormat="1" ht="13.5">
      <c r="A342" s="149" t="s">
        <v>683</v>
      </c>
      <c r="B342" s="150" t="s">
        <v>684</v>
      </c>
      <c r="C342" s="150" t="s">
        <v>685</v>
      </c>
      <c r="D342" s="45" t="s">
        <v>238</v>
      </c>
      <c r="E342" s="79"/>
      <c r="F342" s="149" t="s">
        <v>683</v>
      </c>
      <c r="G342" s="42" t="str">
        <f t="shared" si="25"/>
        <v>河野浩一</v>
      </c>
      <c r="H342" s="45" t="s">
        <v>24</v>
      </c>
      <c r="I342" s="79" t="s">
        <v>1055</v>
      </c>
      <c r="J342" s="151">
        <v>1968</v>
      </c>
      <c r="K342" s="54">
        <f t="shared" si="26"/>
        <v>47</v>
      </c>
      <c r="L342" s="44" t="str">
        <f t="shared" si="24"/>
        <v>OK</v>
      </c>
      <c r="M342" s="152" t="s">
        <v>949</v>
      </c>
    </row>
    <row r="343" spans="1:13" s="58" customFormat="1" ht="13.5">
      <c r="A343" s="149" t="s">
        <v>686</v>
      </c>
      <c r="B343" s="150" t="s">
        <v>494</v>
      </c>
      <c r="C343" s="150" t="s">
        <v>690</v>
      </c>
      <c r="D343" s="45" t="s">
        <v>237</v>
      </c>
      <c r="E343" s="79"/>
      <c r="F343" s="149" t="s">
        <v>686</v>
      </c>
      <c r="G343" s="42" t="str">
        <f t="shared" si="25"/>
        <v>児玉雅弘</v>
      </c>
      <c r="H343" s="45" t="s">
        <v>23</v>
      </c>
      <c r="I343" s="79" t="s">
        <v>945</v>
      </c>
      <c r="J343" s="151">
        <v>1965</v>
      </c>
      <c r="K343" s="54">
        <f t="shared" si="26"/>
        <v>50</v>
      </c>
      <c r="L343" s="44" t="str">
        <f t="shared" si="24"/>
        <v>OK</v>
      </c>
      <c r="M343" s="151" t="s">
        <v>336</v>
      </c>
    </row>
    <row r="344" spans="1:13" s="58" customFormat="1" ht="13.5">
      <c r="A344" s="154" t="s">
        <v>687</v>
      </c>
      <c r="B344" s="155" t="s">
        <v>25</v>
      </c>
      <c r="C344" s="155" t="s">
        <v>26</v>
      </c>
      <c r="D344" s="45" t="s">
        <v>239</v>
      </c>
      <c r="E344" s="156"/>
      <c r="F344" s="154" t="s">
        <v>687</v>
      </c>
      <c r="G344" s="86" t="str">
        <f t="shared" si="25"/>
        <v>名田育子</v>
      </c>
      <c r="H344" s="45" t="s">
        <v>27</v>
      </c>
      <c r="I344" s="156" t="s">
        <v>28</v>
      </c>
      <c r="J344" s="157">
        <v>1953</v>
      </c>
      <c r="K344" s="54">
        <f t="shared" si="26"/>
        <v>62</v>
      </c>
      <c r="L344" s="158" t="str">
        <f t="shared" si="24"/>
        <v>OK</v>
      </c>
      <c r="M344" s="152" t="s">
        <v>949</v>
      </c>
    </row>
    <row r="345" spans="1:13" s="58" customFormat="1" ht="13.5">
      <c r="A345" s="149" t="s">
        <v>688</v>
      </c>
      <c r="B345" s="150"/>
      <c r="C345" s="150"/>
      <c r="D345" s="45" t="s">
        <v>237</v>
      </c>
      <c r="E345" s="79"/>
      <c r="F345" s="149"/>
      <c r="G345" s="42"/>
      <c r="H345" s="45" t="s">
        <v>23</v>
      </c>
      <c r="I345" s="79"/>
      <c r="J345" s="151"/>
      <c r="K345" s="54">
        <f t="shared" si="26"/>
      </c>
      <c r="L345" s="44"/>
      <c r="M345" s="152"/>
    </row>
    <row r="346" spans="1:13" s="58" customFormat="1" ht="13.5">
      <c r="A346" s="149" t="s">
        <v>689</v>
      </c>
      <c r="B346" s="150" t="s">
        <v>694</v>
      </c>
      <c r="C346" s="150" t="s">
        <v>695</v>
      </c>
      <c r="D346" s="45" t="s">
        <v>237</v>
      </c>
      <c r="E346" s="79"/>
      <c r="F346" s="149" t="s">
        <v>689</v>
      </c>
      <c r="G346" s="42" t="str">
        <f t="shared" si="25"/>
        <v>杉山邦夫</v>
      </c>
      <c r="H346" s="45" t="s">
        <v>22</v>
      </c>
      <c r="I346" s="79" t="s">
        <v>371</v>
      </c>
      <c r="J346" s="151">
        <v>1950</v>
      </c>
      <c r="K346" s="54">
        <f t="shared" si="26"/>
        <v>65</v>
      </c>
      <c r="L346" s="44" t="str">
        <f aca="true" t="shared" si="27" ref="L346:L372">IF(G346="","",IF(COUNTIF($G$1:$G$651,G346)&gt;1,"2重登録","OK"))</f>
        <v>OK</v>
      </c>
      <c r="M346" s="151" t="s">
        <v>337</v>
      </c>
    </row>
    <row r="347" spans="1:13" s="58" customFormat="1" ht="13.5">
      <c r="A347" s="149" t="s">
        <v>691</v>
      </c>
      <c r="B347" s="150" t="s">
        <v>697</v>
      </c>
      <c r="C347" s="150" t="s">
        <v>698</v>
      </c>
      <c r="D347" s="45" t="s">
        <v>236</v>
      </c>
      <c r="E347" s="79"/>
      <c r="F347" s="149" t="s">
        <v>691</v>
      </c>
      <c r="G347" s="42" t="str">
        <f t="shared" si="25"/>
        <v>杉本龍平</v>
      </c>
      <c r="H347" s="45" t="s">
        <v>22</v>
      </c>
      <c r="I347" s="79" t="s">
        <v>371</v>
      </c>
      <c r="J347" s="151">
        <v>1976</v>
      </c>
      <c r="K347" s="54">
        <f t="shared" si="26"/>
        <v>39</v>
      </c>
      <c r="L347" s="44" t="str">
        <f t="shared" si="27"/>
        <v>OK</v>
      </c>
      <c r="M347" s="151" t="s">
        <v>377</v>
      </c>
    </row>
    <row r="348" spans="1:13" s="58" customFormat="1" ht="13.5">
      <c r="A348" s="149" t="s">
        <v>692</v>
      </c>
      <c r="B348" s="150" t="s">
        <v>700</v>
      </c>
      <c r="C348" s="150" t="s">
        <v>701</v>
      </c>
      <c r="D348" s="45" t="s">
        <v>29</v>
      </c>
      <c r="E348" s="79"/>
      <c r="F348" s="149" t="s">
        <v>692</v>
      </c>
      <c r="G348" s="42" t="str">
        <f t="shared" si="25"/>
        <v>西内友也</v>
      </c>
      <c r="H348" s="45" t="s">
        <v>22</v>
      </c>
      <c r="I348" s="79" t="s">
        <v>371</v>
      </c>
      <c r="J348" s="151">
        <v>1981</v>
      </c>
      <c r="K348" s="54">
        <f t="shared" si="26"/>
        <v>34</v>
      </c>
      <c r="L348" s="44" t="str">
        <f t="shared" si="27"/>
        <v>OK</v>
      </c>
      <c r="M348" s="151" t="s">
        <v>338</v>
      </c>
    </row>
    <row r="349" spans="1:13" s="58" customFormat="1" ht="13.5">
      <c r="A349" s="149" t="s">
        <v>693</v>
      </c>
      <c r="B349" s="150" t="s">
        <v>703</v>
      </c>
      <c r="C349" s="150" t="s">
        <v>704</v>
      </c>
      <c r="D349" s="45" t="s">
        <v>30</v>
      </c>
      <c r="E349" s="79"/>
      <c r="F349" s="149" t="s">
        <v>693</v>
      </c>
      <c r="G349" s="42" t="str">
        <f t="shared" si="25"/>
        <v>川原慎洋</v>
      </c>
      <c r="H349" s="45" t="s">
        <v>22</v>
      </c>
      <c r="I349" s="79" t="s">
        <v>371</v>
      </c>
      <c r="J349" s="151">
        <v>1985</v>
      </c>
      <c r="K349" s="54">
        <f t="shared" si="26"/>
        <v>30</v>
      </c>
      <c r="L349" s="44" t="str">
        <f t="shared" si="27"/>
        <v>OK</v>
      </c>
      <c r="M349" s="151" t="s">
        <v>379</v>
      </c>
    </row>
    <row r="350" spans="1:13" s="58" customFormat="1" ht="13.5">
      <c r="A350" s="149" t="s">
        <v>696</v>
      </c>
      <c r="B350" s="150" t="s">
        <v>614</v>
      </c>
      <c r="C350" s="150" t="s">
        <v>706</v>
      </c>
      <c r="D350" s="45" t="s">
        <v>239</v>
      </c>
      <c r="E350" s="79"/>
      <c r="F350" s="149" t="s">
        <v>696</v>
      </c>
      <c r="G350" s="42" t="str">
        <f t="shared" si="25"/>
        <v>川上英二</v>
      </c>
      <c r="H350" s="45" t="s">
        <v>31</v>
      </c>
      <c r="I350" s="79" t="s">
        <v>32</v>
      </c>
      <c r="J350" s="151">
        <v>1963</v>
      </c>
      <c r="K350" s="54">
        <f t="shared" si="26"/>
        <v>52</v>
      </c>
      <c r="L350" s="44" t="str">
        <f t="shared" si="27"/>
        <v>OK</v>
      </c>
      <c r="M350" s="152" t="s">
        <v>949</v>
      </c>
    </row>
    <row r="351" spans="1:13" s="58" customFormat="1" ht="13.5">
      <c r="A351" s="149" t="s">
        <v>699</v>
      </c>
      <c r="B351" s="150" t="s">
        <v>708</v>
      </c>
      <c r="C351" s="150" t="s">
        <v>709</v>
      </c>
      <c r="D351" s="45" t="s">
        <v>237</v>
      </c>
      <c r="E351" s="79"/>
      <c r="F351" s="149" t="s">
        <v>699</v>
      </c>
      <c r="G351" s="42" t="str">
        <f t="shared" si="25"/>
        <v>泉谷純也</v>
      </c>
      <c r="H351" s="45" t="s">
        <v>23</v>
      </c>
      <c r="I351" s="79" t="s">
        <v>945</v>
      </c>
      <c r="J351" s="151">
        <v>1982</v>
      </c>
      <c r="K351" s="54">
        <f t="shared" si="26"/>
        <v>33</v>
      </c>
      <c r="L351" s="44" t="str">
        <f t="shared" si="27"/>
        <v>OK</v>
      </c>
      <c r="M351" s="152" t="s">
        <v>949</v>
      </c>
    </row>
    <row r="352" spans="1:13" s="58" customFormat="1" ht="13.5">
      <c r="A352" s="149" t="s">
        <v>702</v>
      </c>
      <c r="B352" s="150" t="s">
        <v>658</v>
      </c>
      <c r="C352" s="150" t="s">
        <v>711</v>
      </c>
      <c r="D352" s="45" t="s">
        <v>237</v>
      </c>
      <c r="E352" s="79"/>
      <c r="F352" s="149" t="s">
        <v>702</v>
      </c>
      <c r="G352" s="42" t="str">
        <f t="shared" si="25"/>
        <v>浅田隆昭</v>
      </c>
      <c r="H352" s="45" t="s">
        <v>23</v>
      </c>
      <c r="I352" s="79" t="s">
        <v>945</v>
      </c>
      <c r="J352" s="151">
        <v>1964</v>
      </c>
      <c r="K352" s="54">
        <f t="shared" si="26"/>
        <v>51</v>
      </c>
      <c r="L352" s="44" t="str">
        <f t="shared" si="27"/>
        <v>OK</v>
      </c>
      <c r="M352" s="151" t="s">
        <v>378</v>
      </c>
    </row>
    <row r="353" spans="1:13" s="58" customFormat="1" ht="13.5">
      <c r="A353" s="149" t="s">
        <v>705</v>
      </c>
      <c r="B353" s="150" t="s">
        <v>713</v>
      </c>
      <c r="C353" s="150" t="s">
        <v>714</v>
      </c>
      <c r="D353" s="45" t="s">
        <v>33</v>
      </c>
      <c r="E353" s="79"/>
      <c r="F353" s="149" t="s">
        <v>705</v>
      </c>
      <c r="G353" s="42" t="str">
        <f t="shared" si="25"/>
        <v>前田雅人</v>
      </c>
      <c r="H353" s="45" t="s">
        <v>22</v>
      </c>
      <c r="I353" s="79" t="s">
        <v>371</v>
      </c>
      <c r="J353" s="151">
        <v>1959</v>
      </c>
      <c r="K353" s="54">
        <f t="shared" si="26"/>
        <v>56</v>
      </c>
      <c r="L353" s="44" t="str">
        <f t="shared" si="27"/>
        <v>OK</v>
      </c>
      <c r="M353" s="151" t="s">
        <v>379</v>
      </c>
    </row>
    <row r="354" spans="1:13" s="58" customFormat="1" ht="13.5">
      <c r="A354" s="149" t="s">
        <v>707</v>
      </c>
      <c r="B354" s="159" t="s">
        <v>339</v>
      </c>
      <c r="C354" s="160" t="s">
        <v>340</v>
      </c>
      <c r="D354" s="45" t="s">
        <v>240</v>
      </c>
      <c r="E354" s="79"/>
      <c r="F354" s="149" t="s">
        <v>707</v>
      </c>
      <c r="G354" s="42" t="str">
        <f t="shared" si="25"/>
        <v>土田典人</v>
      </c>
      <c r="H354" s="45" t="s">
        <v>34</v>
      </c>
      <c r="I354" s="79" t="s">
        <v>35</v>
      </c>
      <c r="J354" s="151">
        <v>1964</v>
      </c>
      <c r="K354" s="54">
        <f t="shared" si="26"/>
        <v>51</v>
      </c>
      <c r="L354" s="44" t="str">
        <f t="shared" si="27"/>
        <v>OK</v>
      </c>
      <c r="M354" s="151" t="s">
        <v>377</v>
      </c>
    </row>
    <row r="355" spans="1:13" s="58" customFormat="1" ht="13.5">
      <c r="A355" s="161" t="s">
        <v>710</v>
      </c>
      <c r="B355" s="150" t="s">
        <v>241</v>
      </c>
      <c r="C355" s="150" t="s">
        <v>242</v>
      </c>
      <c r="D355" s="45" t="s">
        <v>240</v>
      </c>
      <c r="E355" s="79"/>
      <c r="F355" s="149" t="s">
        <v>710</v>
      </c>
      <c r="G355" s="42" t="str">
        <f t="shared" si="25"/>
        <v>二ツ井裕也</v>
      </c>
      <c r="H355" s="45" t="s">
        <v>36</v>
      </c>
      <c r="I355" s="79" t="s">
        <v>37</v>
      </c>
      <c r="J355" s="151">
        <v>1990</v>
      </c>
      <c r="K355" s="54">
        <f t="shared" si="26"/>
        <v>25</v>
      </c>
      <c r="L355" s="44" t="str">
        <f t="shared" si="27"/>
        <v>OK</v>
      </c>
      <c r="M355" s="152" t="s">
        <v>949</v>
      </c>
    </row>
    <row r="356" spans="1:13" s="58" customFormat="1" ht="13.5">
      <c r="A356" s="161" t="s">
        <v>712</v>
      </c>
      <c r="B356" s="150" t="s">
        <v>243</v>
      </c>
      <c r="C356" s="150" t="s">
        <v>244</v>
      </c>
      <c r="D356" s="45" t="s">
        <v>38</v>
      </c>
      <c r="E356" s="79"/>
      <c r="F356" s="149" t="s">
        <v>712</v>
      </c>
      <c r="G356" s="42" t="str">
        <f t="shared" si="25"/>
        <v>森永洋介</v>
      </c>
      <c r="H356" s="45" t="s">
        <v>23</v>
      </c>
      <c r="I356" s="79" t="s">
        <v>945</v>
      </c>
      <c r="J356" s="151">
        <v>1989</v>
      </c>
      <c r="K356" s="54">
        <f t="shared" si="26"/>
        <v>26</v>
      </c>
      <c r="L356" s="44" t="str">
        <f t="shared" si="27"/>
        <v>OK</v>
      </c>
      <c r="M356" s="149" t="s">
        <v>376</v>
      </c>
    </row>
    <row r="357" spans="1:13" s="58" customFormat="1" ht="13.5">
      <c r="A357" s="149" t="s">
        <v>715</v>
      </c>
      <c r="B357" s="150" t="s">
        <v>721</v>
      </c>
      <c r="C357" s="150" t="s">
        <v>722</v>
      </c>
      <c r="D357" s="45" t="s">
        <v>39</v>
      </c>
      <c r="E357" s="79"/>
      <c r="F357" s="149" t="s">
        <v>715</v>
      </c>
      <c r="G357" s="42" t="str">
        <f t="shared" si="25"/>
        <v>冨田哲弥</v>
      </c>
      <c r="H357" s="45" t="s">
        <v>22</v>
      </c>
      <c r="I357" s="79" t="s">
        <v>371</v>
      </c>
      <c r="J357" s="151">
        <v>1966</v>
      </c>
      <c r="K357" s="54">
        <f t="shared" si="26"/>
        <v>49</v>
      </c>
      <c r="L357" s="44" t="str">
        <f t="shared" si="27"/>
        <v>OK</v>
      </c>
      <c r="M357" s="151" t="s">
        <v>948</v>
      </c>
    </row>
    <row r="358" spans="1:13" s="58" customFormat="1" ht="13.5">
      <c r="A358" s="149" t="s">
        <v>718</v>
      </c>
      <c r="B358" s="150" t="s">
        <v>566</v>
      </c>
      <c r="C358" s="150" t="s">
        <v>724</v>
      </c>
      <c r="D358" s="45" t="s">
        <v>236</v>
      </c>
      <c r="E358" s="79"/>
      <c r="F358" s="149" t="s">
        <v>718</v>
      </c>
      <c r="G358" s="42" t="str">
        <f t="shared" si="25"/>
        <v>並河康訓</v>
      </c>
      <c r="H358" s="45" t="s">
        <v>40</v>
      </c>
      <c r="I358" s="79" t="s">
        <v>1056</v>
      </c>
      <c r="J358" s="151">
        <v>1959</v>
      </c>
      <c r="K358" s="54">
        <f t="shared" si="26"/>
        <v>56</v>
      </c>
      <c r="L358" s="44" t="str">
        <f t="shared" si="27"/>
        <v>OK</v>
      </c>
      <c r="M358" s="151" t="s">
        <v>335</v>
      </c>
    </row>
    <row r="359" spans="1:13" s="58" customFormat="1" ht="13.5">
      <c r="A359" s="149" t="s">
        <v>719</v>
      </c>
      <c r="B359" s="150" t="s">
        <v>726</v>
      </c>
      <c r="C359" s="150" t="s">
        <v>727</v>
      </c>
      <c r="D359" s="45" t="s">
        <v>238</v>
      </c>
      <c r="E359" s="79"/>
      <c r="F359" s="149" t="s">
        <v>719</v>
      </c>
      <c r="G359" s="42" t="str">
        <f t="shared" si="25"/>
        <v>名田一茂</v>
      </c>
      <c r="H359" s="45" t="s">
        <v>24</v>
      </c>
      <c r="I359" s="79" t="s">
        <v>1055</v>
      </c>
      <c r="J359" s="151">
        <v>1953</v>
      </c>
      <c r="K359" s="54">
        <f t="shared" si="26"/>
        <v>62</v>
      </c>
      <c r="L359" s="44" t="str">
        <f t="shared" si="27"/>
        <v>OK</v>
      </c>
      <c r="M359" s="151" t="s">
        <v>949</v>
      </c>
    </row>
    <row r="360" spans="1:13" s="58" customFormat="1" ht="13.5">
      <c r="A360" s="149" t="s">
        <v>720</v>
      </c>
      <c r="B360" s="150" t="s">
        <v>341</v>
      </c>
      <c r="C360" s="150" t="s">
        <v>342</v>
      </c>
      <c r="D360" s="45" t="s">
        <v>240</v>
      </c>
      <c r="E360" s="79"/>
      <c r="F360" s="149" t="s">
        <v>720</v>
      </c>
      <c r="G360" s="42" t="str">
        <f t="shared" si="25"/>
        <v>辰巳吾朗</v>
      </c>
      <c r="H360" s="45" t="s">
        <v>41</v>
      </c>
      <c r="I360" s="79" t="s">
        <v>42</v>
      </c>
      <c r="J360" s="151">
        <v>1974</v>
      </c>
      <c r="K360" s="54">
        <f t="shared" si="26"/>
        <v>41</v>
      </c>
      <c r="L360" s="44" t="str">
        <f t="shared" si="27"/>
        <v>OK</v>
      </c>
      <c r="M360" s="151" t="s">
        <v>335</v>
      </c>
    </row>
    <row r="361" spans="1:13" s="58" customFormat="1" ht="13.5">
      <c r="A361" s="149" t="s">
        <v>723</v>
      </c>
      <c r="B361" s="162" t="s">
        <v>343</v>
      </c>
      <c r="C361" s="162" t="s">
        <v>344</v>
      </c>
      <c r="D361" s="45" t="s">
        <v>238</v>
      </c>
      <c r="E361" s="79"/>
      <c r="F361" s="149" t="s">
        <v>723</v>
      </c>
      <c r="G361" s="42" t="str">
        <f t="shared" si="25"/>
        <v>米倉政已</v>
      </c>
      <c r="H361" s="45" t="s">
        <v>24</v>
      </c>
      <c r="I361" s="79" t="s">
        <v>1055</v>
      </c>
      <c r="J361" s="151">
        <v>1950</v>
      </c>
      <c r="K361" s="54">
        <f t="shared" si="26"/>
        <v>65</v>
      </c>
      <c r="L361" s="44" t="str">
        <f t="shared" si="27"/>
        <v>OK</v>
      </c>
      <c r="M361" s="151" t="s">
        <v>376</v>
      </c>
    </row>
    <row r="362" spans="1:13" s="58" customFormat="1" ht="13.5">
      <c r="A362" s="149" t="s">
        <v>725</v>
      </c>
      <c r="B362" s="163" t="s">
        <v>684</v>
      </c>
      <c r="C362" s="163" t="s">
        <v>733</v>
      </c>
      <c r="D362" s="45" t="s">
        <v>43</v>
      </c>
      <c r="E362" s="79"/>
      <c r="F362" s="149" t="s">
        <v>725</v>
      </c>
      <c r="G362" s="42" t="str">
        <f t="shared" si="25"/>
        <v>河野晶子</v>
      </c>
      <c r="H362" s="45" t="s">
        <v>22</v>
      </c>
      <c r="I362" s="79" t="s">
        <v>352</v>
      </c>
      <c r="J362" s="151">
        <v>1970</v>
      </c>
      <c r="K362" s="54">
        <f t="shared" si="26"/>
        <v>45</v>
      </c>
      <c r="L362" s="44" t="str">
        <f t="shared" si="27"/>
        <v>OK</v>
      </c>
      <c r="M362" s="151" t="s">
        <v>335</v>
      </c>
    </row>
    <row r="363" spans="1:13" s="58" customFormat="1" ht="13.5">
      <c r="A363" s="149" t="s">
        <v>728</v>
      </c>
      <c r="B363" s="163" t="s">
        <v>736</v>
      </c>
      <c r="C363" s="163" t="s">
        <v>737</v>
      </c>
      <c r="D363" s="45" t="s">
        <v>238</v>
      </c>
      <c r="E363" s="79"/>
      <c r="F363" s="149" t="s">
        <v>728</v>
      </c>
      <c r="G363" s="42" t="str">
        <f t="shared" si="25"/>
        <v>森田恵美</v>
      </c>
      <c r="H363" s="45" t="s">
        <v>24</v>
      </c>
      <c r="I363" s="79" t="s">
        <v>1057</v>
      </c>
      <c r="J363" s="151">
        <v>1971</v>
      </c>
      <c r="K363" s="54">
        <f t="shared" si="26"/>
        <v>44</v>
      </c>
      <c r="L363" s="44" t="str">
        <f t="shared" si="27"/>
        <v>OK</v>
      </c>
      <c r="M363" s="152" t="s">
        <v>949</v>
      </c>
    </row>
    <row r="364" spans="1:13" s="58" customFormat="1" ht="13.5">
      <c r="A364" s="149" t="s">
        <v>729</v>
      </c>
      <c r="B364" s="163" t="s">
        <v>582</v>
      </c>
      <c r="C364" s="163" t="s">
        <v>740</v>
      </c>
      <c r="D364" s="45" t="s">
        <v>237</v>
      </c>
      <c r="E364" s="79"/>
      <c r="F364" s="149" t="s">
        <v>729</v>
      </c>
      <c r="G364" s="42" t="str">
        <f t="shared" si="25"/>
        <v>西澤友紀</v>
      </c>
      <c r="H364" s="45" t="s">
        <v>23</v>
      </c>
      <c r="I364" s="79" t="s">
        <v>345</v>
      </c>
      <c r="J364" s="151">
        <v>1975</v>
      </c>
      <c r="K364" s="54">
        <f t="shared" si="26"/>
        <v>40</v>
      </c>
      <c r="L364" s="44" t="str">
        <f t="shared" si="27"/>
        <v>OK</v>
      </c>
      <c r="M364" s="152" t="s">
        <v>949</v>
      </c>
    </row>
    <row r="365" spans="1:13" s="58" customFormat="1" ht="13.5">
      <c r="A365" s="149" t="s">
        <v>730</v>
      </c>
      <c r="B365" s="163" t="s">
        <v>614</v>
      </c>
      <c r="C365" s="163" t="s">
        <v>585</v>
      </c>
      <c r="D365" s="45" t="s">
        <v>237</v>
      </c>
      <c r="E365" s="79"/>
      <c r="F365" s="149" t="s">
        <v>730</v>
      </c>
      <c r="G365" s="42" t="str">
        <f t="shared" si="25"/>
        <v>川上美弥子</v>
      </c>
      <c r="H365" s="45" t="s">
        <v>23</v>
      </c>
      <c r="I365" s="79" t="s">
        <v>345</v>
      </c>
      <c r="J365" s="151">
        <v>1971</v>
      </c>
      <c r="K365" s="54">
        <f t="shared" si="26"/>
        <v>44</v>
      </c>
      <c r="L365" s="44" t="str">
        <f t="shared" si="27"/>
        <v>OK</v>
      </c>
      <c r="M365" s="152" t="s">
        <v>949</v>
      </c>
    </row>
    <row r="366" spans="1:13" s="58" customFormat="1" ht="13.5">
      <c r="A366" s="149" t="s">
        <v>731</v>
      </c>
      <c r="B366" s="163" t="s">
        <v>583</v>
      </c>
      <c r="C366" s="163" t="s">
        <v>449</v>
      </c>
      <c r="D366" s="45" t="s">
        <v>237</v>
      </c>
      <c r="E366" s="79"/>
      <c r="F366" s="149" t="s">
        <v>731</v>
      </c>
      <c r="G366" s="42" t="str">
        <f t="shared" si="25"/>
        <v>速水直美</v>
      </c>
      <c r="H366" s="45" t="s">
        <v>23</v>
      </c>
      <c r="I366" s="79" t="s">
        <v>345</v>
      </c>
      <c r="J366" s="151">
        <v>1967</v>
      </c>
      <c r="K366" s="54">
        <f t="shared" si="26"/>
        <v>48</v>
      </c>
      <c r="L366" s="44" t="str">
        <f t="shared" si="27"/>
        <v>OK</v>
      </c>
      <c r="M366" s="152" t="s">
        <v>949</v>
      </c>
    </row>
    <row r="367" spans="1:13" s="58" customFormat="1" ht="13.5">
      <c r="A367" s="149" t="s">
        <v>732</v>
      </c>
      <c r="B367" s="163" t="s">
        <v>742</v>
      </c>
      <c r="C367" s="163" t="s">
        <v>743</v>
      </c>
      <c r="D367" s="45" t="s">
        <v>237</v>
      </c>
      <c r="E367" s="79"/>
      <c r="F367" s="149" t="s">
        <v>732</v>
      </c>
      <c r="G367" s="42" t="str">
        <f t="shared" si="25"/>
        <v>多田麻実</v>
      </c>
      <c r="H367" s="45" t="s">
        <v>23</v>
      </c>
      <c r="I367" s="79" t="s">
        <v>345</v>
      </c>
      <c r="J367" s="151">
        <v>1980</v>
      </c>
      <c r="K367" s="54">
        <f t="shared" si="26"/>
        <v>35</v>
      </c>
      <c r="L367" s="44" t="str">
        <f t="shared" si="27"/>
        <v>OK</v>
      </c>
      <c r="M367" s="151" t="s">
        <v>346</v>
      </c>
    </row>
    <row r="368" spans="1:13" s="58" customFormat="1" ht="13.5">
      <c r="A368" s="149" t="s">
        <v>734</v>
      </c>
      <c r="B368" s="163" t="s">
        <v>411</v>
      </c>
      <c r="C368" s="163" t="s">
        <v>744</v>
      </c>
      <c r="D368" s="45" t="s">
        <v>239</v>
      </c>
      <c r="E368" s="79"/>
      <c r="F368" s="149" t="s">
        <v>734</v>
      </c>
      <c r="G368" s="42" t="str">
        <f t="shared" si="25"/>
        <v>中村純子</v>
      </c>
      <c r="H368" s="45" t="s">
        <v>44</v>
      </c>
      <c r="I368" s="79" t="s">
        <v>347</v>
      </c>
      <c r="J368" s="151">
        <v>1982</v>
      </c>
      <c r="K368" s="54">
        <f t="shared" si="26"/>
        <v>33</v>
      </c>
      <c r="L368" s="44" t="str">
        <f t="shared" si="27"/>
        <v>OK</v>
      </c>
      <c r="M368" s="151" t="s">
        <v>346</v>
      </c>
    </row>
    <row r="369" spans="1:13" s="58" customFormat="1" ht="13.5">
      <c r="A369" s="149" t="s">
        <v>735</v>
      </c>
      <c r="B369" s="163" t="s">
        <v>745</v>
      </c>
      <c r="C369" s="163" t="s">
        <v>746</v>
      </c>
      <c r="D369" s="45" t="s">
        <v>239</v>
      </c>
      <c r="E369" s="79"/>
      <c r="F369" s="149" t="s">
        <v>735</v>
      </c>
      <c r="G369" s="42" t="str">
        <f t="shared" si="25"/>
        <v>堀田明子</v>
      </c>
      <c r="H369" s="45" t="s">
        <v>44</v>
      </c>
      <c r="I369" s="79" t="s">
        <v>347</v>
      </c>
      <c r="J369" s="151">
        <v>1970</v>
      </c>
      <c r="K369" s="54">
        <f t="shared" si="26"/>
        <v>45</v>
      </c>
      <c r="L369" s="44" t="str">
        <f t="shared" si="27"/>
        <v>OK</v>
      </c>
      <c r="M369" s="164" t="s">
        <v>949</v>
      </c>
    </row>
    <row r="370" spans="1:13" s="167" customFormat="1" ht="13.5">
      <c r="A370" s="149" t="s">
        <v>738</v>
      </c>
      <c r="B370" s="165" t="s">
        <v>348</v>
      </c>
      <c r="C370" s="165" t="s">
        <v>349</v>
      </c>
      <c r="D370" s="45" t="s">
        <v>245</v>
      </c>
      <c r="E370" s="166"/>
      <c r="F370" s="149" t="s">
        <v>738</v>
      </c>
      <c r="G370" s="42" t="str">
        <f t="shared" si="25"/>
        <v>岡川恭子</v>
      </c>
      <c r="H370" s="45" t="s">
        <v>45</v>
      </c>
      <c r="I370" s="79" t="s">
        <v>919</v>
      </c>
      <c r="J370" s="151">
        <v>1969</v>
      </c>
      <c r="K370" s="54">
        <f t="shared" si="26"/>
        <v>46</v>
      </c>
      <c r="L370" s="44" t="str">
        <f t="shared" si="27"/>
        <v>OK</v>
      </c>
      <c r="M370" s="151" t="s">
        <v>335</v>
      </c>
    </row>
    <row r="371" spans="1:13" s="58" customFormat="1" ht="13.5">
      <c r="A371" s="149" t="s">
        <v>739</v>
      </c>
      <c r="B371" s="168" t="s">
        <v>350</v>
      </c>
      <c r="C371" s="168" t="s">
        <v>351</v>
      </c>
      <c r="D371" s="45" t="s">
        <v>240</v>
      </c>
      <c r="E371" s="79"/>
      <c r="F371" s="149" t="s">
        <v>739</v>
      </c>
      <c r="G371" s="42" t="str">
        <f t="shared" si="25"/>
        <v>富田さおり</v>
      </c>
      <c r="H371" s="45" t="s">
        <v>24</v>
      </c>
      <c r="I371" s="79" t="s">
        <v>1057</v>
      </c>
      <c r="J371" s="151">
        <v>1973</v>
      </c>
      <c r="K371" s="54">
        <f t="shared" si="26"/>
        <v>42</v>
      </c>
      <c r="L371" s="44" t="str">
        <f t="shared" si="27"/>
        <v>OK</v>
      </c>
      <c r="M371" s="151" t="s">
        <v>948</v>
      </c>
    </row>
    <row r="372" spans="1:13" s="58" customFormat="1" ht="13.5">
      <c r="A372" s="149" t="s">
        <v>741</v>
      </c>
      <c r="B372" s="163" t="s">
        <v>716</v>
      </c>
      <c r="C372" s="163" t="s">
        <v>717</v>
      </c>
      <c r="D372" s="45" t="s">
        <v>236</v>
      </c>
      <c r="E372" s="79"/>
      <c r="F372" s="149" t="s">
        <v>741</v>
      </c>
      <c r="G372" s="42" t="str">
        <f t="shared" si="25"/>
        <v>大脇和世</v>
      </c>
      <c r="H372" s="45" t="s">
        <v>40</v>
      </c>
      <c r="I372" s="79" t="s">
        <v>1058</v>
      </c>
      <c r="J372" s="151">
        <v>1970</v>
      </c>
      <c r="K372" s="54">
        <f t="shared" si="26"/>
        <v>45</v>
      </c>
      <c r="L372" s="44" t="str">
        <f t="shared" si="27"/>
        <v>OK</v>
      </c>
      <c r="M372" s="151" t="s">
        <v>353</v>
      </c>
    </row>
    <row r="373" spans="1:13" ht="13.5">
      <c r="A373" s="169" t="s">
        <v>970</v>
      </c>
      <c r="B373" s="170" t="s">
        <v>971</v>
      </c>
      <c r="C373" s="170" t="s">
        <v>972</v>
      </c>
      <c r="D373" s="45" t="s">
        <v>46</v>
      </c>
      <c r="F373" s="149" t="s">
        <v>970</v>
      </c>
      <c r="G373" s="42" t="str">
        <f t="shared" si="25"/>
        <v>後藤圭介</v>
      </c>
      <c r="H373" s="45" t="s">
        <v>22</v>
      </c>
      <c r="I373" s="171" t="s">
        <v>371</v>
      </c>
      <c r="J373" s="169">
        <v>1974</v>
      </c>
      <c r="K373" s="54">
        <f t="shared" si="26"/>
        <v>41</v>
      </c>
      <c r="L373" s="44" t="str">
        <f aca="true" t="shared" si="28" ref="L373:L380">IF(B373="","",IF(COUNTIF($G$1:$G$651,B373)&gt;1,"2重登録","OK"))</f>
        <v>OK</v>
      </c>
      <c r="M373" s="169" t="s">
        <v>378</v>
      </c>
    </row>
    <row r="374" spans="1:13" ht="13.5">
      <c r="A374" s="169" t="s">
        <v>973</v>
      </c>
      <c r="B374" s="170" t="s">
        <v>357</v>
      </c>
      <c r="C374" s="170" t="s">
        <v>974</v>
      </c>
      <c r="D374" s="45" t="s">
        <v>47</v>
      </c>
      <c r="F374" s="149" t="s">
        <v>973</v>
      </c>
      <c r="G374" s="42" t="str">
        <f t="shared" si="25"/>
        <v>長谷川晃平</v>
      </c>
      <c r="H374" s="45" t="s">
        <v>22</v>
      </c>
      <c r="I374" s="171" t="s">
        <v>371</v>
      </c>
      <c r="J374" s="169">
        <v>1968</v>
      </c>
      <c r="K374" s="54">
        <f t="shared" si="26"/>
        <v>47</v>
      </c>
      <c r="L374" s="44" t="str">
        <f t="shared" si="28"/>
        <v>OK</v>
      </c>
      <c r="M374" s="169" t="s">
        <v>379</v>
      </c>
    </row>
    <row r="375" spans="1:13" ht="13.5">
      <c r="A375" s="169" t="s">
        <v>975</v>
      </c>
      <c r="B375" s="170" t="s">
        <v>976</v>
      </c>
      <c r="C375" s="170" t="s">
        <v>977</v>
      </c>
      <c r="D375" s="45" t="s">
        <v>236</v>
      </c>
      <c r="F375" s="149" t="s">
        <v>975</v>
      </c>
      <c r="G375" s="42" t="str">
        <f t="shared" si="25"/>
        <v>原田真稔</v>
      </c>
      <c r="H375" s="45" t="s">
        <v>44</v>
      </c>
      <c r="I375" s="171" t="s">
        <v>895</v>
      </c>
      <c r="J375" s="169">
        <v>1974</v>
      </c>
      <c r="K375" s="54">
        <f t="shared" si="26"/>
        <v>41</v>
      </c>
      <c r="L375" s="44" t="str">
        <f t="shared" si="28"/>
        <v>OK</v>
      </c>
      <c r="M375" s="169" t="s">
        <v>948</v>
      </c>
    </row>
    <row r="376" spans="1:13" ht="13.5">
      <c r="A376" s="169" t="s">
        <v>978</v>
      </c>
      <c r="B376" s="170" t="s">
        <v>979</v>
      </c>
      <c r="C376" s="170" t="s">
        <v>980</v>
      </c>
      <c r="D376" s="45" t="s">
        <v>48</v>
      </c>
      <c r="F376" s="149" t="s">
        <v>978</v>
      </c>
      <c r="G376" s="42" t="str">
        <f t="shared" si="25"/>
        <v>池内伸介</v>
      </c>
      <c r="H376" s="45" t="s">
        <v>40</v>
      </c>
      <c r="I376" s="171" t="s">
        <v>1056</v>
      </c>
      <c r="J376" s="169">
        <v>1983</v>
      </c>
      <c r="K376" s="54">
        <f t="shared" si="26"/>
        <v>32</v>
      </c>
      <c r="L376" s="44" t="str">
        <f t="shared" si="28"/>
        <v>OK</v>
      </c>
      <c r="M376" s="169" t="s">
        <v>379</v>
      </c>
    </row>
    <row r="377" spans="1:13" ht="13.5">
      <c r="A377" s="169" t="s">
        <v>981</v>
      </c>
      <c r="B377" s="170" t="s">
        <v>860</v>
      </c>
      <c r="C377" s="170" t="s">
        <v>49</v>
      </c>
      <c r="D377" s="45" t="s">
        <v>240</v>
      </c>
      <c r="F377" s="149" t="s">
        <v>981</v>
      </c>
      <c r="G377" s="42" t="str">
        <f t="shared" si="25"/>
        <v>藤田　彰</v>
      </c>
      <c r="H377" s="45" t="s">
        <v>50</v>
      </c>
      <c r="I377" s="171" t="s">
        <v>51</v>
      </c>
      <c r="J377" s="169">
        <v>1981</v>
      </c>
      <c r="K377" s="54">
        <f t="shared" si="26"/>
        <v>34</v>
      </c>
      <c r="L377" s="44" t="str">
        <f t="shared" si="28"/>
        <v>OK</v>
      </c>
      <c r="M377" s="169" t="s">
        <v>379</v>
      </c>
    </row>
    <row r="378" spans="1:13" ht="13.5">
      <c r="A378" s="169" t="s">
        <v>983</v>
      </c>
      <c r="B378" s="170" t="s">
        <v>984</v>
      </c>
      <c r="C378" s="170" t="s">
        <v>985</v>
      </c>
      <c r="D378" s="45" t="s">
        <v>236</v>
      </c>
      <c r="F378" s="149" t="s">
        <v>983</v>
      </c>
      <c r="G378" s="42" t="str">
        <f t="shared" si="25"/>
        <v>佐用康啓</v>
      </c>
      <c r="H378" s="45" t="s">
        <v>52</v>
      </c>
      <c r="I378" s="171" t="s">
        <v>829</v>
      </c>
      <c r="J378" s="169">
        <v>1983</v>
      </c>
      <c r="K378" s="54">
        <f t="shared" si="26"/>
        <v>32</v>
      </c>
      <c r="L378" s="44" t="str">
        <f t="shared" si="28"/>
        <v>OK</v>
      </c>
      <c r="M378" s="169" t="s">
        <v>378</v>
      </c>
    </row>
    <row r="379" spans="1:13" ht="13.5">
      <c r="A379" s="169" t="s">
        <v>986</v>
      </c>
      <c r="B379" s="170" t="s">
        <v>987</v>
      </c>
      <c r="C379" s="170" t="s">
        <v>988</v>
      </c>
      <c r="D379" s="45" t="s">
        <v>245</v>
      </c>
      <c r="F379" s="149" t="s">
        <v>986</v>
      </c>
      <c r="G379" s="42" t="str">
        <f t="shared" si="25"/>
        <v>岩田光央</v>
      </c>
      <c r="H379" s="45" t="s">
        <v>45</v>
      </c>
      <c r="I379" s="171" t="s">
        <v>892</v>
      </c>
      <c r="J379" s="169">
        <v>1985</v>
      </c>
      <c r="K379" s="54">
        <f t="shared" si="26"/>
        <v>30</v>
      </c>
      <c r="L379" s="44" t="str">
        <f t="shared" si="28"/>
        <v>OK</v>
      </c>
      <c r="M379" s="169" t="s">
        <v>374</v>
      </c>
    </row>
    <row r="380" spans="1:13" ht="13.5">
      <c r="A380" s="169" t="s">
        <v>989</v>
      </c>
      <c r="B380" s="170" t="s">
        <v>990</v>
      </c>
      <c r="C380" s="170" t="s">
        <v>53</v>
      </c>
      <c r="D380" s="45" t="s">
        <v>54</v>
      </c>
      <c r="F380" s="149" t="s">
        <v>989</v>
      </c>
      <c r="G380" s="42" t="str">
        <f t="shared" si="25"/>
        <v>月森　大</v>
      </c>
      <c r="H380" s="45" t="s">
        <v>22</v>
      </c>
      <c r="I380" s="171" t="s">
        <v>371</v>
      </c>
      <c r="J380" s="169">
        <v>1980</v>
      </c>
      <c r="K380" s="54">
        <f t="shared" si="26"/>
        <v>35</v>
      </c>
      <c r="L380" s="44" t="str">
        <f t="shared" si="28"/>
        <v>OK</v>
      </c>
      <c r="M380" s="152" t="s">
        <v>949</v>
      </c>
    </row>
    <row r="381" spans="1:13" ht="13.5">
      <c r="A381" s="169" t="s">
        <v>991</v>
      </c>
      <c r="B381" s="172" t="s">
        <v>992</v>
      </c>
      <c r="C381" s="52" t="s">
        <v>993</v>
      </c>
      <c r="D381" s="45" t="s">
        <v>237</v>
      </c>
      <c r="F381" s="149" t="s">
        <v>991</v>
      </c>
      <c r="G381" s="42" t="str">
        <f t="shared" si="25"/>
        <v>三神秀嗣</v>
      </c>
      <c r="H381" s="45" t="s">
        <v>23</v>
      </c>
      <c r="I381" s="171" t="s">
        <v>945</v>
      </c>
      <c r="J381" s="55">
        <v>1982</v>
      </c>
      <c r="K381" s="54">
        <f t="shared" si="26"/>
        <v>33</v>
      </c>
      <c r="L381" s="44" t="str">
        <f>IF(G381="","",IF(COUNTIF($G$1:$G$651,G381)&gt;1,"2重登録","OK"))</f>
        <v>OK</v>
      </c>
      <c r="M381" s="45" t="s">
        <v>148</v>
      </c>
    </row>
    <row r="382" spans="1:13" ht="13.5">
      <c r="A382" s="169" t="s">
        <v>246</v>
      </c>
      <c r="B382" s="109" t="s">
        <v>897</v>
      </c>
      <c r="C382" s="109" t="s">
        <v>247</v>
      </c>
      <c r="D382" s="45" t="s">
        <v>240</v>
      </c>
      <c r="F382" s="149" t="s">
        <v>246</v>
      </c>
      <c r="G382" s="42" t="str">
        <f>B382&amp;C382</f>
        <v>佐藤庸子</v>
      </c>
      <c r="H382" s="45" t="s">
        <v>22</v>
      </c>
      <c r="I382" s="45" t="s">
        <v>352</v>
      </c>
      <c r="J382" s="55">
        <v>1978</v>
      </c>
      <c r="K382" s="54">
        <f t="shared" si="26"/>
        <v>37</v>
      </c>
      <c r="L382" s="44" t="str">
        <f>IF(G382="","",IF(COUNTIF($G$1:$G$592,G382)&gt;1,"2重登録","OK"))</f>
        <v>OK</v>
      </c>
      <c r="M382" s="47" t="s">
        <v>949</v>
      </c>
    </row>
    <row r="383" spans="1:13" ht="13.5">
      <c r="A383" s="169" t="s">
        <v>55</v>
      </c>
      <c r="B383" s="172" t="s">
        <v>56</v>
      </c>
      <c r="C383" s="172" t="s">
        <v>57</v>
      </c>
      <c r="D383" s="45" t="s">
        <v>240</v>
      </c>
      <c r="E383" s="173"/>
      <c r="F383" s="149" t="s">
        <v>55</v>
      </c>
      <c r="G383" s="173" t="str">
        <f>B383&amp;C383</f>
        <v>遠崎大樹</v>
      </c>
      <c r="H383" s="45" t="s">
        <v>58</v>
      </c>
      <c r="I383" s="174" t="s">
        <v>59</v>
      </c>
      <c r="J383" s="175">
        <v>1985</v>
      </c>
      <c r="K383" s="54">
        <f t="shared" si="26"/>
        <v>30</v>
      </c>
      <c r="L383" s="176" t="str">
        <f>IF(G383="","",IF(COUNTIF($G$1:$G$651,G383)&gt;1,"2重登録","OK"))</f>
        <v>OK</v>
      </c>
      <c r="M383" s="177" t="s">
        <v>379</v>
      </c>
    </row>
    <row r="384" spans="2:13" ht="13.5">
      <c r="B384" s="52"/>
      <c r="C384" s="52"/>
      <c r="D384" s="45"/>
      <c r="F384" s="44"/>
      <c r="G384" s="42">
        <f>B384&amp;C384</f>
      </c>
      <c r="H384" s="45"/>
      <c r="I384" s="45"/>
      <c r="J384" s="55"/>
      <c r="K384" s="54"/>
      <c r="L384" s="44">
        <f>IF(G384="","",IF(COUNTIF($G$1:$G$590,G384)&gt;1,"2重登録","OK"))</f>
      </c>
      <c r="M384" s="45"/>
    </row>
    <row r="385" spans="2:13" ht="13.5">
      <c r="B385" s="52"/>
      <c r="C385" s="52"/>
      <c r="D385" s="45"/>
      <c r="F385" s="44"/>
      <c r="H385" s="45"/>
      <c r="I385" s="45"/>
      <c r="J385" s="55"/>
      <c r="K385" s="54"/>
      <c r="L385" s="44"/>
      <c r="M385" s="45"/>
    </row>
    <row r="386" spans="2:13" ht="13.5">
      <c r="B386" s="52"/>
      <c r="C386" s="52"/>
      <c r="D386" s="45"/>
      <c r="F386" s="44"/>
      <c r="H386" s="45"/>
      <c r="I386" s="45"/>
      <c r="J386" s="55"/>
      <c r="K386" s="54"/>
      <c r="L386" s="44"/>
      <c r="M386" s="45"/>
    </row>
    <row r="387" spans="2:13" ht="13.5">
      <c r="B387" s="52"/>
      <c r="C387" s="52"/>
      <c r="D387" s="45"/>
      <c r="F387" s="44"/>
      <c r="H387" s="45"/>
      <c r="I387" s="45"/>
      <c r="J387" s="55"/>
      <c r="K387" s="54"/>
      <c r="L387" s="44"/>
      <c r="M387" s="45"/>
    </row>
    <row r="388" spans="2:13" ht="13.5">
      <c r="B388" s="52"/>
      <c r="C388" s="52"/>
      <c r="D388" s="45"/>
      <c r="F388" s="44"/>
      <c r="H388" s="45"/>
      <c r="I388" s="45"/>
      <c r="J388" s="55"/>
      <c r="K388" s="54"/>
      <c r="L388" s="44"/>
      <c r="M388" s="45"/>
    </row>
    <row r="389" spans="2:13" ht="13.5">
      <c r="B389" s="52"/>
      <c r="C389" s="52"/>
      <c r="D389" s="45"/>
      <c r="F389" s="44"/>
      <c r="H389" s="45"/>
      <c r="I389" s="45"/>
      <c r="J389" s="55"/>
      <c r="K389" s="54"/>
      <c r="L389" s="44"/>
      <c r="M389" s="45"/>
    </row>
    <row r="390" spans="2:13" ht="13.5">
      <c r="B390" s="52"/>
      <c r="C390" s="52"/>
      <c r="D390" s="45"/>
      <c r="F390" s="44"/>
      <c r="H390" s="45"/>
      <c r="I390" s="45"/>
      <c r="J390" s="55"/>
      <c r="K390" s="54"/>
      <c r="L390" s="44"/>
      <c r="M390" s="45"/>
    </row>
    <row r="391" spans="2:13" ht="13.5">
      <c r="B391" s="52"/>
      <c r="C391" s="52"/>
      <c r="D391" s="45"/>
      <c r="F391" s="44"/>
      <c r="H391" s="45"/>
      <c r="I391" s="45"/>
      <c r="J391" s="55"/>
      <c r="K391" s="54"/>
      <c r="L391" s="44"/>
      <c r="M391" s="45"/>
    </row>
    <row r="392" spans="2:13" ht="13.5">
      <c r="B392" s="52"/>
      <c r="C392" s="52"/>
      <c r="D392" s="45"/>
      <c r="F392" s="44"/>
      <c r="H392" s="45"/>
      <c r="I392" s="45"/>
      <c r="J392" s="55"/>
      <c r="K392" s="54"/>
      <c r="L392" s="44"/>
      <c r="M392" s="45"/>
    </row>
    <row r="393" spans="2:13" ht="13.5">
      <c r="B393" s="52"/>
      <c r="C393" s="52"/>
      <c r="D393" s="45"/>
      <c r="F393" s="44"/>
      <c r="H393" s="45"/>
      <c r="I393" s="45"/>
      <c r="J393" s="55"/>
      <c r="K393" s="54"/>
      <c r="L393" s="44"/>
      <c r="M393" s="45"/>
    </row>
    <row r="394" spans="2:13" ht="13.5">
      <c r="B394" s="52"/>
      <c r="C394" s="52"/>
      <c r="D394" s="45"/>
      <c r="F394" s="44"/>
      <c r="H394" s="45"/>
      <c r="I394" s="45"/>
      <c r="J394" s="55"/>
      <c r="K394" s="54"/>
      <c r="L394" s="44"/>
      <c r="M394" s="45"/>
    </row>
    <row r="395" spans="2:13" ht="13.5">
      <c r="B395" s="52"/>
      <c r="C395" s="52"/>
      <c r="D395" s="45"/>
      <c r="F395" s="44"/>
      <c r="H395" s="45"/>
      <c r="I395" s="45"/>
      <c r="J395" s="55"/>
      <c r="K395" s="54"/>
      <c r="L395" s="44"/>
      <c r="M395" s="45"/>
    </row>
    <row r="396" spans="2:13" ht="13.5">
      <c r="B396" s="52"/>
      <c r="C396" s="52"/>
      <c r="D396" s="45"/>
      <c r="F396" s="44"/>
      <c r="H396" s="45"/>
      <c r="I396" s="45"/>
      <c r="J396" s="55"/>
      <c r="K396" s="54"/>
      <c r="L396" s="44"/>
      <c r="M396" s="45"/>
    </row>
    <row r="397" spans="2:13" ht="13.5">
      <c r="B397" s="52"/>
      <c r="C397" s="52"/>
      <c r="D397" s="45"/>
      <c r="F397" s="44"/>
      <c r="H397" s="45"/>
      <c r="I397" s="45"/>
      <c r="J397" s="55"/>
      <c r="K397" s="54"/>
      <c r="L397" s="44">
        <f>IF(G397="","",IF(COUNTIF($G$1:$G$590,G397)&gt;1,"2重登録","OK"))</f>
      </c>
      <c r="M397" s="45"/>
    </row>
    <row r="398" spans="2:12" ht="13.5">
      <c r="B398" s="501" t="s">
        <v>248</v>
      </c>
      <c r="C398" s="501"/>
      <c r="D398" s="504" t="s">
        <v>249</v>
      </c>
      <c r="E398" s="504"/>
      <c r="F398" s="504"/>
      <c r="G398" s="504"/>
      <c r="J398" s="42"/>
      <c r="K398" s="42"/>
      <c r="L398" s="44"/>
    </row>
    <row r="399" spans="2:12" ht="13.5">
      <c r="B399" s="501"/>
      <c r="C399" s="501"/>
      <c r="D399" s="504"/>
      <c r="E399" s="504"/>
      <c r="F399" s="504"/>
      <c r="G399" s="504"/>
      <c r="J399" s="42"/>
      <c r="K399" s="42"/>
      <c r="L399" s="44"/>
    </row>
    <row r="400" spans="2:12" ht="13.5">
      <c r="B400" s="43"/>
      <c r="C400" s="43"/>
      <c r="D400" s="43"/>
      <c r="F400" s="44"/>
      <c r="G400" s="42" t="s">
        <v>967</v>
      </c>
      <c r="H400" s="502" t="s">
        <v>968</v>
      </c>
      <c r="I400" s="502"/>
      <c r="J400" s="502"/>
      <c r="K400" s="44"/>
      <c r="L400" s="44"/>
    </row>
    <row r="401" spans="2:12" ht="13.5">
      <c r="B401" s="500"/>
      <c r="C401" s="500"/>
      <c r="F401" s="44"/>
      <c r="G401" s="76">
        <f>COUNTIF(M403:M412,"東近江市")</f>
        <v>5</v>
      </c>
      <c r="H401" s="503">
        <f>(G401/RIGHT(A412,2))</f>
        <v>0.5</v>
      </c>
      <c r="I401" s="503"/>
      <c r="J401" s="503"/>
      <c r="K401" s="44"/>
      <c r="L401" s="44"/>
    </row>
    <row r="402" spans="2:12" ht="13.5">
      <c r="B402" s="138"/>
      <c r="C402" s="138"/>
      <c r="D402" s="71" t="s">
        <v>1073</v>
      </c>
      <c r="E402" s="71"/>
      <c r="F402" s="71"/>
      <c r="G402" s="76"/>
      <c r="H402" s="77" t="s">
        <v>1074</v>
      </c>
      <c r="I402" s="137"/>
      <c r="J402" s="137"/>
      <c r="K402" s="44"/>
      <c r="L402" s="44"/>
    </row>
    <row r="403" spans="1:13" ht="13.5">
      <c r="A403" s="42" t="s">
        <v>60</v>
      </c>
      <c r="B403" s="43" t="s">
        <v>307</v>
      </c>
      <c r="C403" s="43" t="s">
        <v>308</v>
      </c>
      <c r="D403" s="42" t="s">
        <v>61</v>
      </c>
      <c r="F403" s="44" t="str">
        <f aca="true" t="shared" si="29" ref="F403:F412">A403</f>
        <v>Ｏ01</v>
      </c>
      <c r="G403" s="42" t="str">
        <f aca="true" t="shared" si="30" ref="G403:G412">B403&amp;C403</f>
        <v>池野稔</v>
      </c>
      <c r="H403" s="42" t="s">
        <v>62</v>
      </c>
      <c r="I403" s="46" t="s">
        <v>781</v>
      </c>
      <c r="J403" s="56">
        <v>1969</v>
      </c>
      <c r="K403" s="54">
        <f>IF(J403="","",(2015-J403))</f>
        <v>46</v>
      </c>
      <c r="L403" s="44" t="str">
        <f aca="true" t="shared" si="31" ref="L403:L412">IF(G403="","",IF(COUNTIF($G$1:$G$590,G403)&gt;1,"2重登録","OK"))</f>
        <v>OK</v>
      </c>
      <c r="M403" s="42" t="s">
        <v>1044</v>
      </c>
    </row>
    <row r="404" spans="1:13" ht="13.5">
      <c r="A404" s="42" t="s">
        <v>151</v>
      </c>
      <c r="B404" s="42" t="s">
        <v>250</v>
      </c>
      <c r="C404" s="42" t="s">
        <v>251</v>
      </c>
      <c r="D404" s="42" t="s">
        <v>61</v>
      </c>
      <c r="F404" s="42" t="str">
        <f t="shared" si="29"/>
        <v>Ｏ02</v>
      </c>
      <c r="G404" s="42" t="str">
        <f t="shared" si="30"/>
        <v>小川文雄</v>
      </c>
      <c r="H404" s="42" t="s">
        <v>62</v>
      </c>
      <c r="I404" s="46" t="s">
        <v>781</v>
      </c>
      <c r="J404" s="53">
        <v>1960</v>
      </c>
      <c r="K404" s="54">
        <f aca="true" t="shared" si="32" ref="K404:K412">IF(J404="","",(2015-J404))</f>
        <v>55</v>
      </c>
      <c r="L404" s="44" t="str">
        <f t="shared" si="31"/>
        <v>OK</v>
      </c>
      <c r="M404" s="42" t="s">
        <v>1038</v>
      </c>
    </row>
    <row r="405" spans="1:13" ht="13.5">
      <c r="A405" s="42" t="s">
        <v>152</v>
      </c>
      <c r="B405" s="42" t="s">
        <v>878</v>
      </c>
      <c r="C405" s="42" t="s">
        <v>63</v>
      </c>
      <c r="D405" s="42" t="s">
        <v>61</v>
      </c>
      <c r="F405" s="44" t="str">
        <f t="shared" si="29"/>
        <v>Ｏ03</v>
      </c>
      <c r="G405" s="42" t="str">
        <f t="shared" si="30"/>
        <v>平岩治司</v>
      </c>
      <c r="H405" s="42" t="s">
        <v>62</v>
      </c>
      <c r="I405" s="46" t="s">
        <v>781</v>
      </c>
      <c r="J405" s="56">
        <v>1955</v>
      </c>
      <c r="K405" s="54">
        <f t="shared" si="32"/>
        <v>60</v>
      </c>
      <c r="L405" s="44" t="str">
        <f t="shared" si="31"/>
        <v>OK</v>
      </c>
      <c r="M405" s="48" t="s">
        <v>969</v>
      </c>
    </row>
    <row r="406" spans="1:13" ht="13.5">
      <c r="A406" s="42" t="s">
        <v>153</v>
      </c>
      <c r="B406" s="87" t="s">
        <v>64</v>
      </c>
      <c r="C406" s="42" t="s">
        <v>65</v>
      </c>
      <c r="D406" s="42" t="s">
        <v>61</v>
      </c>
      <c r="F406" s="44" t="str">
        <f t="shared" si="29"/>
        <v>Ｏ04</v>
      </c>
      <c r="G406" s="42" t="str">
        <f t="shared" si="30"/>
        <v>久和俊彦</v>
      </c>
      <c r="H406" s="42" t="s">
        <v>62</v>
      </c>
      <c r="I406" s="46" t="s">
        <v>781</v>
      </c>
      <c r="J406" s="56">
        <v>1957</v>
      </c>
      <c r="K406" s="54">
        <f t="shared" si="32"/>
        <v>58</v>
      </c>
      <c r="L406" s="44" t="str">
        <f t="shared" si="31"/>
        <v>OK</v>
      </c>
      <c r="M406" s="43" t="s">
        <v>66</v>
      </c>
    </row>
    <row r="407" spans="1:13" ht="13.5">
      <c r="A407" s="42" t="s">
        <v>67</v>
      </c>
      <c r="B407" s="87" t="s">
        <v>842</v>
      </c>
      <c r="C407" s="87" t="s">
        <v>68</v>
      </c>
      <c r="D407" s="42" t="s">
        <v>61</v>
      </c>
      <c r="F407" s="44" t="str">
        <f t="shared" si="29"/>
        <v>Ｏ05</v>
      </c>
      <c r="G407" s="42" t="str">
        <f t="shared" si="30"/>
        <v>西村國太郎</v>
      </c>
      <c r="H407" s="42" t="s">
        <v>62</v>
      </c>
      <c r="I407" s="46" t="s">
        <v>781</v>
      </c>
      <c r="J407" s="56">
        <v>1942</v>
      </c>
      <c r="K407" s="54">
        <f t="shared" si="32"/>
        <v>73</v>
      </c>
      <c r="L407" s="44" t="str">
        <f t="shared" si="31"/>
        <v>OK</v>
      </c>
      <c r="M407" s="48" t="s">
        <v>969</v>
      </c>
    </row>
    <row r="408" spans="1:13" ht="13.5">
      <c r="A408" s="42" t="s">
        <v>154</v>
      </c>
      <c r="B408" s="48" t="s">
        <v>309</v>
      </c>
      <c r="C408" s="48" t="s">
        <v>69</v>
      </c>
      <c r="D408" s="42" t="s">
        <v>61</v>
      </c>
      <c r="F408" s="44" t="str">
        <f t="shared" si="29"/>
        <v>Ｏ06</v>
      </c>
      <c r="G408" s="42" t="str">
        <f t="shared" si="30"/>
        <v>赤堀実香</v>
      </c>
      <c r="H408" s="42" t="s">
        <v>62</v>
      </c>
      <c r="I408" s="46" t="s">
        <v>782</v>
      </c>
      <c r="J408" s="56">
        <v>1984</v>
      </c>
      <c r="K408" s="54">
        <f t="shared" si="32"/>
        <v>31</v>
      </c>
      <c r="L408" s="44" t="str">
        <f t="shared" si="31"/>
        <v>OK</v>
      </c>
      <c r="M408" s="48" t="s">
        <v>969</v>
      </c>
    </row>
    <row r="409" spans="1:13" ht="13.5">
      <c r="A409" s="42" t="s">
        <v>155</v>
      </c>
      <c r="B409" s="48" t="s">
        <v>70</v>
      </c>
      <c r="C409" s="48" t="s">
        <v>71</v>
      </c>
      <c r="D409" s="42" t="s">
        <v>61</v>
      </c>
      <c r="F409" s="44" t="str">
        <f t="shared" si="29"/>
        <v>Ｏ07</v>
      </c>
      <c r="G409" s="42" t="str">
        <f t="shared" si="30"/>
        <v>切高里美</v>
      </c>
      <c r="H409" s="42" t="s">
        <v>62</v>
      </c>
      <c r="I409" s="46" t="s">
        <v>782</v>
      </c>
      <c r="J409" s="56">
        <v>1979</v>
      </c>
      <c r="K409" s="54">
        <f t="shared" si="32"/>
        <v>36</v>
      </c>
      <c r="L409" s="44" t="str">
        <f t="shared" si="31"/>
        <v>OK</v>
      </c>
      <c r="M409" s="42" t="s">
        <v>1038</v>
      </c>
    </row>
    <row r="410" spans="1:13" ht="13.5">
      <c r="A410" s="42" t="s">
        <v>156</v>
      </c>
      <c r="B410" s="43" t="s">
        <v>72</v>
      </c>
      <c r="C410" s="43" t="s">
        <v>73</v>
      </c>
      <c r="D410" s="42" t="s">
        <v>61</v>
      </c>
      <c r="F410" s="44" t="str">
        <f t="shared" si="29"/>
        <v>Ｏ08</v>
      </c>
      <c r="G410" s="42" t="str">
        <f t="shared" si="30"/>
        <v>三上　真</v>
      </c>
      <c r="H410" s="42" t="s">
        <v>62</v>
      </c>
      <c r="I410" s="46" t="s">
        <v>781</v>
      </c>
      <c r="J410" s="56">
        <v>1989</v>
      </c>
      <c r="K410" s="54">
        <f t="shared" si="32"/>
        <v>26</v>
      </c>
      <c r="L410" s="44" t="str">
        <f t="shared" si="31"/>
        <v>OK</v>
      </c>
      <c r="M410" s="42" t="s">
        <v>1038</v>
      </c>
    </row>
    <row r="411" spans="1:13" ht="13.5">
      <c r="A411" s="42" t="s">
        <v>252</v>
      </c>
      <c r="B411" s="45" t="s">
        <v>74</v>
      </c>
      <c r="C411" s="45" t="s">
        <v>75</v>
      </c>
      <c r="D411" s="42" t="s">
        <v>61</v>
      </c>
      <c r="F411" s="44" t="str">
        <f t="shared" si="29"/>
        <v>Ｏ09</v>
      </c>
      <c r="G411" s="42" t="str">
        <f t="shared" si="30"/>
        <v>山川真悟</v>
      </c>
      <c r="H411" s="42" t="s">
        <v>62</v>
      </c>
      <c r="I411" s="46" t="s">
        <v>781</v>
      </c>
      <c r="J411" s="56">
        <v>1985</v>
      </c>
      <c r="K411" s="54">
        <f t="shared" si="32"/>
        <v>30</v>
      </c>
      <c r="L411" s="44" t="str">
        <f t="shared" si="31"/>
        <v>OK</v>
      </c>
      <c r="M411" s="48" t="s">
        <v>969</v>
      </c>
    </row>
    <row r="412" spans="1:13" ht="13.5">
      <c r="A412" s="42" t="s">
        <v>157</v>
      </c>
      <c r="B412" s="43" t="s">
        <v>1047</v>
      </c>
      <c r="C412" s="43" t="s">
        <v>76</v>
      </c>
      <c r="D412" s="42" t="s">
        <v>61</v>
      </c>
      <c r="F412" s="44" t="str">
        <f t="shared" si="29"/>
        <v>Ｏ10</v>
      </c>
      <c r="G412" s="42" t="str">
        <f t="shared" si="30"/>
        <v>村田拓弥</v>
      </c>
      <c r="H412" s="42" t="s">
        <v>62</v>
      </c>
      <c r="I412" s="46" t="s">
        <v>781</v>
      </c>
      <c r="J412" s="56">
        <v>1985</v>
      </c>
      <c r="K412" s="54">
        <f t="shared" si="32"/>
        <v>30</v>
      </c>
      <c r="L412" s="44" t="str">
        <f t="shared" si="31"/>
        <v>OK</v>
      </c>
      <c r="M412" s="48" t="s">
        <v>969</v>
      </c>
    </row>
    <row r="413" spans="2:13" ht="13.5">
      <c r="B413" s="43"/>
      <c r="C413" s="43"/>
      <c r="F413" s="44"/>
      <c r="I413" s="46"/>
      <c r="J413" s="56"/>
      <c r="K413" s="54"/>
      <c r="L413" s="44"/>
      <c r="M413" s="48"/>
    </row>
    <row r="414" spans="2:13" ht="13.5">
      <c r="B414" s="43"/>
      <c r="C414" s="43"/>
      <c r="F414" s="44"/>
      <c r="I414" s="46"/>
      <c r="J414" s="56"/>
      <c r="K414" s="54"/>
      <c r="L414" s="44"/>
      <c r="M414" s="48"/>
    </row>
    <row r="415" spans="2:13" ht="13.5">
      <c r="B415" s="43"/>
      <c r="C415" s="43"/>
      <c r="F415" s="44"/>
      <c r="I415" s="46"/>
      <c r="J415" s="56"/>
      <c r="K415" s="54"/>
      <c r="L415" s="44">
        <f>IF(G415="","",IF(COUNTIF($G$1:$G$590,G415)&gt;1,"2重登録","OK"))</f>
      </c>
      <c r="M415" s="48"/>
    </row>
    <row r="416" spans="1:9" s="59" customFormat="1" ht="13.5">
      <c r="A416" s="42"/>
      <c r="B416" s="501" t="s">
        <v>77</v>
      </c>
      <c r="C416" s="501"/>
      <c r="D416" s="504" t="s">
        <v>78</v>
      </c>
      <c r="E416" s="504"/>
      <c r="F416" s="504"/>
      <c r="G416" s="504"/>
      <c r="H416" s="504"/>
      <c r="I416" s="42"/>
    </row>
    <row r="417" spans="1:10" s="59" customFormat="1" ht="13.5">
      <c r="A417" s="42"/>
      <c r="B417" s="501"/>
      <c r="C417" s="501"/>
      <c r="D417" s="504"/>
      <c r="E417" s="504"/>
      <c r="F417" s="504"/>
      <c r="G417" s="504"/>
      <c r="H417" s="504"/>
      <c r="I417" s="44">
        <f>IF(D417="","",IF(COUNTIF($G$1:$G$590,D417)&gt;1,"2重登録","OK"))</f>
      </c>
      <c r="J417" s="42"/>
    </row>
    <row r="418" spans="1:12" s="59" customFormat="1" ht="15">
      <c r="A418" s="42"/>
      <c r="B418" s="128"/>
      <c r="C418" s="96"/>
      <c r="G418" s="42" t="s">
        <v>967</v>
      </c>
      <c r="H418" s="502" t="s">
        <v>968</v>
      </c>
      <c r="I418" s="502"/>
      <c r="J418" s="502"/>
      <c r="K418" s="44"/>
      <c r="L418" s="44"/>
    </row>
    <row r="419" spans="1:12" s="59" customFormat="1" ht="13.5">
      <c r="A419" s="42"/>
      <c r="B419" s="129"/>
      <c r="C419" s="96"/>
      <c r="G419" s="76">
        <f>COUNTIF(M422:M449,"東近江市")</f>
        <v>4</v>
      </c>
      <c r="H419" s="503">
        <f>(G419/RIGHT(A449,2))</f>
        <v>0.14285714285714285</v>
      </c>
      <c r="I419" s="503"/>
      <c r="J419" s="503"/>
      <c r="K419" s="44"/>
      <c r="L419" s="44"/>
    </row>
    <row r="420" spans="1:13" s="59" customFormat="1" ht="13.5">
      <c r="A420" s="42"/>
      <c r="B420" s="43"/>
      <c r="C420" s="43"/>
      <c r="D420" s="96"/>
      <c r="E420" s="42"/>
      <c r="F420" s="44"/>
      <c r="G420" s="42"/>
      <c r="H420" s="42"/>
      <c r="I420" s="42"/>
      <c r="J420" s="53"/>
      <c r="K420" s="54"/>
      <c r="L420" s="44"/>
      <c r="M420" s="42"/>
    </row>
    <row r="421" spans="1:13" s="59" customFormat="1" ht="13.5">
      <c r="A421" s="42"/>
      <c r="B421" s="500"/>
      <c r="C421" s="500"/>
      <c r="D421" s="71" t="s">
        <v>1073</v>
      </c>
      <c r="E421" s="71"/>
      <c r="F421" s="71"/>
      <c r="G421" s="76"/>
      <c r="H421" s="77" t="s">
        <v>1074</v>
      </c>
      <c r="I421" s="42"/>
      <c r="J421" s="53"/>
      <c r="K421" s="54" t="s">
        <v>79</v>
      </c>
      <c r="L421" s="44"/>
      <c r="M421" s="42"/>
    </row>
    <row r="422" spans="1:13" s="59" customFormat="1" ht="13.5">
      <c r="A422" s="42" t="s">
        <v>80</v>
      </c>
      <c r="B422" s="43" t="s">
        <v>256</v>
      </c>
      <c r="C422" s="43" t="s">
        <v>354</v>
      </c>
      <c r="D422" s="42" t="s">
        <v>311</v>
      </c>
      <c r="E422" s="42"/>
      <c r="F422" s="44" t="str">
        <f aca="true" t="shared" si="33" ref="F422:F449">A422</f>
        <v>P01</v>
      </c>
      <c r="G422" s="42" t="str">
        <f aca="true" t="shared" si="34" ref="G422:G448">B422&amp;C422</f>
        <v>大林久</v>
      </c>
      <c r="H422" s="46" t="s">
        <v>81</v>
      </c>
      <c r="I422" s="46" t="s">
        <v>781</v>
      </c>
      <c r="J422" s="110">
        <v>1938</v>
      </c>
      <c r="K422" s="54">
        <f aca="true" t="shared" si="35" ref="K422:K444">IF(J422="","",(2015-J422))</f>
        <v>77</v>
      </c>
      <c r="L422" s="44" t="str">
        <f>IF(G422="","",IF(COUNTIF($G$1:$G$35,G422)&gt;1,"2重登録","OK"))</f>
        <v>OK</v>
      </c>
      <c r="M422" s="43" t="s">
        <v>375</v>
      </c>
    </row>
    <row r="423" spans="1:13" s="59" customFormat="1" ht="13.5">
      <c r="A423" s="42" t="s">
        <v>82</v>
      </c>
      <c r="B423" s="43" t="s">
        <v>262</v>
      </c>
      <c r="C423" s="43" t="s">
        <v>263</v>
      </c>
      <c r="D423" s="42" t="s">
        <v>311</v>
      </c>
      <c r="E423" s="42"/>
      <c r="F423" s="44" t="str">
        <f t="shared" si="33"/>
        <v>P02</v>
      </c>
      <c r="G423" s="42" t="str">
        <f t="shared" si="34"/>
        <v>高田洋治</v>
      </c>
      <c r="H423" s="46" t="s">
        <v>81</v>
      </c>
      <c r="I423" s="46" t="s">
        <v>781</v>
      </c>
      <c r="J423" s="110">
        <v>1942</v>
      </c>
      <c r="K423" s="54">
        <f t="shared" si="35"/>
        <v>73</v>
      </c>
      <c r="L423" s="44" t="str">
        <f>IF(G423="","",IF(COUNTIF($G$1:$G$35,G423)&gt;1,"2重登録","OK"))</f>
        <v>OK</v>
      </c>
      <c r="M423" s="43" t="s">
        <v>375</v>
      </c>
    </row>
    <row r="424" spans="1:13" s="59" customFormat="1" ht="13.5">
      <c r="A424" s="42" t="s">
        <v>254</v>
      </c>
      <c r="B424" s="43" t="s">
        <v>785</v>
      </c>
      <c r="C424" s="43" t="s">
        <v>920</v>
      </c>
      <c r="D424" s="42" t="s">
        <v>311</v>
      </c>
      <c r="E424" s="42"/>
      <c r="F424" s="44" t="str">
        <f t="shared" si="33"/>
        <v>P03</v>
      </c>
      <c r="G424" s="42" t="str">
        <f t="shared" si="34"/>
        <v>中野潤</v>
      </c>
      <c r="H424" s="46" t="s">
        <v>81</v>
      </c>
      <c r="I424" s="46" t="s">
        <v>781</v>
      </c>
      <c r="J424" s="110">
        <v>1948</v>
      </c>
      <c r="K424" s="54">
        <f t="shared" si="35"/>
        <v>67</v>
      </c>
      <c r="L424" s="44" t="str">
        <f>IF(G424="","",IF(COUNTIF($G$1:$G$35,G424)&gt;1,"2重登録","OK"))</f>
        <v>OK</v>
      </c>
      <c r="M424" s="43" t="s">
        <v>951</v>
      </c>
    </row>
    <row r="425" spans="1:13" s="59" customFormat="1" ht="13.5">
      <c r="A425" s="42" t="s">
        <v>255</v>
      </c>
      <c r="B425" s="43" t="s">
        <v>785</v>
      </c>
      <c r="C425" s="43" t="s">
        <v>786</v>
      </c>
      <c r="D425" s="42" t="s">
        <v>311</v>
      </c>
      <c r="E425" s="42"/>
      <c r="F425" s="44" t="str">
        <f t="shared" si="33"/>
        <v>P04</v>
      </c>
      <c r="G425" s="42" t="str">
        <f t="shared" si="34"/>
        <v>中野哲也</v>
      </c>
      <c r="H425" s="46" t="s">
        <v>81</v>
      </c>
      <c r="I425" s="46" t="s">
        <v>781</v>
      </c>
      <c r="J425" s="110">
        <v>1947</v>
      </c>
      <c r="K425" s="54">
        <f t="shared" si="35"/>
        <v>68</v>
      </c>
      <c r="L425" s="44" t="str">
        <f>IF(G425="","",IF(COUNTIF($G$1:$G$35,G425)&gt;1,"2重登録","OK"))</f>
        <v>OK</v>
      </c>
      <c r="M425" s="43" t="s">
        <v>375</v>
      </c>
    </row>
    <row r="426" spans="1:13" s="59" customFormat="1" ht="13.5">
      <c r="A426" s="42" t="s">
        <v>257</v>
      </c>
      <c r="B426" s="42" t="s">
        <v>839</v>
      </c>
      <c r="C426" s="42" t="s">
        <v>149</v>
      </c>
      <c r="D426" s="42" t="s">
        <v>311</v>
      </c>
      <c r="E426" s="42"/>
      <c r="F426" s="44" t="str">
        <f t="shared" si="33"/>
        <v>P05</v>
      </c>
      <c r="G426" s="42" t="str">
        <f t="shared" si="34"/>
        <v>成宮廣</v>
      </c>
      <c r="H426" s="46" t="s">
        <v>81</v>
      </c>
      <c r="I426" s="46" t="s">
        <v>781</v>
      </c>
      <c r="J426" s="110">
        <v>1948</v>
      </c>
      <c r="K426" s="54">
        <f t="shared" si="35"/>
        <v>67</v>
      </c>
      <c r="L426" s="126" t="str">
        <f>IF(G426="","",IF(COUNTIF($G$1:$G$93,G426)&gt;1,"2重登録","OK"))</f>
        <v>OK</v>
      </c>
      <c r="M426" s="127" t="s">
        <v>337</v>
      </c>
    </row>
    <row r="427" spans="1:13" s="59" customFormat="1" ht="13.5">
      <c r="A427" s="42" t="s">
        <v>258</v>
      </c>
      <c r="B427" s="43" t="s">
        <v>270</v>
      </c>
      <c r="C427" s="43" t="s">
        <v>271</v>
      </c>
      <c r="D427" s="42" t="s">
        <v>311</v>
      </c>
      <c r="E427" s="42"/>
      <c r="F427" s="44" t="str">
        <f t="shared" si="33"/>
        <v>P06</v>
      </c>
      <c r="G427" s="42" t="str">
        <f t="shared" si="34"/>
        <v>羽田昭夫</v>
      </c>
      <c r="H427" s="46" t="s">
        <v>81</v>
      </c>
      <c r="I427" s="46" t="s">
        <v>781</v>
      </c>
      <c r="J427" s="110">
        <v>1943</v>
      </c>
      <c r="K427" s="54">
        <f t="shared" si="35"/>
        <v>72</v>
      </c>
      <c r="L427" s="44" t="str">
        <f aca="true" t="shared" si="36" ref="L427:L437">IF(G427="","",IF(COUNTIF($G$1:$G$35,G427)&gt;1,"2重登録","OK"))</f>
        <v>OK</v>
      </c>
      <c r="M427" s="178" t="s">
        <v>1109</v>
      </c>
    </row>
    <row r="428" spans="1:13" s="59" customFormat="1" ht="13.5">
      <c r="A428" s="42" t="s">
        <v>259</v>
      </c>
      <c r="B428" s="43" t="s">
        <v>273</v>
      </c>
      <c r="C428" s="43" t="s">
        <v>274</v>
      </c>
      <c r="D428" s="42" t="s">
        <v>311</v>
      </c>
      <c r="E428" s="42"/>
      <c r="F428" s="44" t="str">
        <f t="shared" si="33"/>
        <v>P07</v>
      </c>
      <c r="G428" s="42" t="str">
        <f t="shared" si="34"/>
        <v>樋山達哉</v>
      </c>
      <c r="H428" s="46" t="s">
        <v>81</v>
      </c>
      <c r="I428" s="46" t="s">
        <v>781</v>
      </c>
      <c r="J428" s="110">
        <v>1944</v>
      </c>
      <c r="K428" s="54">
        <f t="shared" si="35"/>
        <v>71</v>
      </c>
      <c r="L428" s="44" t="str">
        <f t="shared" si="36"/>
        <v>OK</v>
      </c>
      <c r="M428" s="43" t="s">
        <v>358</v>
      </c>
    </row>
    <row r="429" spans="1:13" s="59" customFormat="1" ht="13.5">
      <c r="A429" s="42" t="s">
        <v>260</v>
      </c>
      <c r="B429" s="43" t="s">
        <v>787</v>
      </c>
      <c r="C429" s="43" t="s">
        <v>788</v>
      </c>
      <c r="D429" s="42" t="s">
        <v>83</v>
      </c>
      <c r="F429" s="44" t="str">
        <f t="shared" si="33"/>
        <v>P08</v>
      </c>
      <c r="G429" s="42" t="str">
        <f t="shared" si="34"/>
        <v>藤本昌彦</v>
      </c>
      <c r="H429" s="46" t="s">
        <v>81</v>
      </c>
      <c r="I429" s="46" t="s">
        <v>781</v>
      </c>
      <c r="J429" s="110">
        <v>1939</v>
      </c>
      <c r="K429" s="54">
        <f t="shared" si="35"/>
        <v>76</v>
      </c>
      <c r="L429" s="44" t="str">
        <f t="shared" si="36"/>
        <v>OK</v>
      </c>
      <c r="M429" s="43" t="s">
        <v>375</v>
      </c>
    </row>
    <row r="430" spans="1:13" s="59" customFormat="1" ht="13.5">
      <c r="A430" s="42" t="s">
        <v>261</v>
      </c>
      <c r="B430" s="43" t="s">
        <v>278</v>
      </c>
      <c r="C430" s="43" t="s">
        <v>279</v>
      </c>
      <c r="D430" s="42" t="s">
        <v>311</v>
      </c>
      <c r="F430" s="44" t="str">
        <f t="shared" si="33"/>
        <v>P09</v>
      </c>
      <c r="G430" s="42" t="str">
        <f t="shared" si="34"/>
        <v>前田征人</v>
      </c>
      <c r="H430" s="46" t="s">
        <v>81</v>
      </c>
      <c r="I430" s="46" t="s">
        <v>781</v>
      </c>
      <c r="J430" s="110">
        <v>1944</v>
      </c>
      <c r="K430" s="54">
        <f t="shared" si="35"/>
        <v>71</v>
      </c>
      <c r="L430" s="44" t="str">
        <f t="shared" si="36"/>
        <v>OK</v>
      </c>
      <c r="M430" s="43" t="s">
        <v>377</v>
      </c>
    </row>
    <row r="431" spans="1:13" s="59" customFormat="1" ht="13.5">
      <c r="A431" s="42" t="s">
        <v>264</v>
      </c>
      <c r="B431" s="43" t="s">
        <v>789</v>
      </c>
      <c r="C431" s="43" t="s">
        <v>790</v>
      </c>
      <c r="D431" s="42" t="s">
        <v>84</v>
      </c>
      <c r="F431" s="44" t="str">
        <f t="shared" si="33"/>
        <v>P10</v>
      </c>
      <c r="G431" s="42" t="str">
        <f t="shared" si="34"/>
        <v>安田和彦</v>
      </c>
      <c r="H431" s="46" t="s">
        <v>81</v>
      </c>
      <c r="I431" s="46" t="s">
        <v>781</v>
      </c>
      <c r="J431" s="110">
        <v>1945</v>
      </c>
      <c r="K431" s="54">
        <f t="shared" si="35"/>
        <v>70</v>
      </c>
      <c r="L431" s="44" t="str">
        <f t="shared" si="36"/>
        <v>OK</v>
      </c>
      <c r="M431" s="43" t="s">
        <v>375</v>
      </c>
    </row>
    <row r="432" spans="1:13" s="59" customFormat="1" ht="13.5">
      <c r="A432" s="42" t="s">
        <v>265</v>
      </c>
      <c r="B432" s="43" t="s">
        <v>799</v>
      </c>
      <c r="C432" s="43" t="s">
        <v>283</v>
      </c>
      <c r="D432" s="42" t="s">
        <v>253</v>
      </c>
      <c r="F432" s="44" t="str">
        <f t="shared" si="33"/>
        <v>P11</v>
      </c>
      <c r="G432" s="42" t="str">
        <f t="shared" si="34"/>
        <v>吉田知司</v>
      </c>
      <c r="H432" s="46" t="s">
        <v>81</v>
      </c>
      <c r="I432" s="46" t="s">
        <v>781</v>
      </c>
      <c r="J432" s="110">
        <v>1948</v>
      </c>
      <c r="K432" s="54">
        <f t="shared" si="35"/>
        <v>67</v>
      </c>
      <c r="L432" s="44" t="str">
        <f t="shared" si="36"/>
        <v>OK</v>
      </c>
      <c r="M432" s="43" t="s">
        <v>375</v>
      </c>
    </row>
    <row r="433" spans="1:13" s="59" customFormat="1" ht="13.5">
      <c r="A433" s="42" t="s">
        <v>266</v>
      </c>
      <c r="B433" s="43" t="s">
        <v>355</v>
      </c>
      <c r="C433" s="43" t="s">
        <v>341</v>
      </c>
      <c r="D433" s="42" t="s">
        <v>311</v>
      </c>
      <c r="F433" s="44" t="str">
        <f t="shared" si="33"/>
        <v>P12</v>
      </c>
      <c r="G433" s="42" t="str">
        <f t="shared" si="34"/>
        <v>樺島辰巳</v>
      </c>
      <c r="H433" s="46" t="s">
        <v>81</v>
      </c>
      <c r="I433" s="46" t="s">
        <v>781</v>
      </c>
      <c r="J433" s="110">
        <v>1952</v>
      </c>
      <c r="K433" s="54">
        <f>IF(J433="","",(2015-J433))</f>
        <v>63</v>
      </c>
      <c r="L433" s="44" t="str">
        <f t="shared" si="36"/>
        <v>OK</v>
      </c>
      <c r="M433" s="43" t="s">
        <v>377</v>
      </c>
    </row>
    <row r="434" spans="1:13" s="59" customFormat="1" ht="13.5">
      <c r="A434" s="42" t="s">
        <v>267</v>
      </c>
      <c r="B434" s="43" t="s">
        <v>85</v>
      </c>
      <c r="C434" s="43" t="s">
        <v>86</v>
      </c>
      <c r="D434" s="42" t="s">
        <v>87</v>
      </c>
      <c r="F434" s="44" t="str">
        <f t="shared" si="33"/>
        <v>P13</v>
      </c>
      <c r="G434" s="42" t="str">
        <f>B434&amp;C434</f>
        <v>小柳寛明</v>
      </c>
      <c r="H434" s="46" t="s">
        <v>81</v>
      </c>
      <c r="I434" s="46" t="s">
        <v>781</v>
      </c>
      <c r="J434" s="110">
        <v>1953</v>
      </c>
      <c r="K434" s="54">
        <f>IF(J434="","",(2015-J434))</f>
        <v>62</v>
      </c>
      <c r="L434" s="44" t="str">
        <f t="shared" si="36"/>
        <v>OK</v>
      </c>
      <c r="M434" s="43" t="s">
        <v>377</v>
      </c>
    </row>
    <row r="435" spans="1:13" s="59" customFormat="1" ht="13.5">
      <c r="A435" s="42" t="s">
        <v>268</v>
      </c>
      <c r="B435" s="43" t="s">
        <v>814</v>
      </c>
      <c r="C435" s="43" t="s">
        <v>88</v>
      </c>
      <c r="D435" s="42" t="s">
        <v>312</v>
      </c>
      <c r="F435" s="44" t="str">
        <f t="shared" si="33"/>
        <v>P14</v>
      </c>
      <c r="G435" s="42" t="str">
        <f t="shared" si="34"/>
        <v>山田直八</v>
      </c>
      <c r="H435" s="46" t="s">
        <v>81</v>
      </c>
      <c r="I435" s="46" t="s">
        <v>781</v>
      </c>
      <c r="J435" s="110">
        <v>1972</v>
      </c>
      <c r="K435" s="54">
        <f>IF(J435="","",(2015-J435))</f>
        <v>43</v>
      </c>
      <c r="L435" s="44" t="str">
        <f>IF(G435="","",IF(COUNTIF($G$1:$G$35,G435)&gt;1,"2重登録","OK"))</f>
        <v>OK</v>
      </c>
      <c r="M435" s="43" t="s">
        <v>358</v>
      </c>
    </row>
    <row r="436" spans="1:13" s="59" customFormat="1" ht="13.5">
      <c r="A436" s="42" t="s">
        <v>269</v>
      </c>
      <c r="B436" s="48" t="s">
        <v>285</v>
      </c>
      <c r="C436" s="48" t="s">
        <v>791</v>
      </c>
      <c r="D436" s="42" t="s">
        <v>89</v>
      </c>
      <c r="F436" s="44" t="str">
        <f t="shared" si="33"/>
        <v>P15</v>
      </c>
      <c r="G436" s="42" t="str">
        <f t="shared" si="34"/>
        <v>飯塚アイ子</v>
      </c>
      <c r="H436" s="46" t="s">
        <v>81</v>
      </c>
      <c r="I436" s="46" t="s">
        <v>781</v>
      </c>
      <c r="J436" s="110">
        <v>1943</v>
      </c>
      <c r="K436" s="54">
        <f t="shared" si="35"/>
        <v>72</v>
      </c>
      <c r="L436" s="44" t="str">
        <f t="shared" si="36"/>
        <v>OK</v>
      </c>
      <c r="M436" s="43" t="s">
        <v>375</v>
      </c>
    </row>
    <row r="437" spans="1:13" s="59" customFormat="1" ht="13.5">
      <c r="A437" s="42" t="s">
        <v>272</v>
      </c>
      <c r="B437" s="48" t="s">
        <v>792</v>
      </c>
      <c r="C437" s="48" t="s">
        <v>793</v>
      </c>
      <c r="D437" s="42" t="s">
        <v>311</v>
      </c>
      <c r="F437" s="44" t="str">
        <f t="shared" si="33"/>
        <v>P16</v>
      </c>
      <c r="G437" s="42" t="str">
        <f t="shared" si="34"/>
        <v>大橋富子</v>
      </c>
      <c r="H437" s="46" t="s">
        <v>81</v>
      </c>
      <c r="I437" s="46" t="s">
        <v>781</v>
      </c>
      <c r="J437" s="110">
        <v>1949</v>
      </c>
      <c r="K437" s="54">
        <f t="shared" si="35"/>
        <v>66</v>
      </c>
      <c r="L437" s="44" t="str">
        <f t="shared" si="36"/>
        <v>OK</v>
      </c>
      <c r="M437" s="43" t="s">
        <v>377</v>
      </c>
    </row>
    <row r="438" spans="1:13" s="59" customFormat="1" ht="13.5">
      <c r="A438" s="42" t="s">
        <v>275</v>
      </c>
      <c r="B438" s="48" t="s">
        <v>1007</v>
      </c>
      <c r="C438" s="48" t="s">
        <v>90</v>
      </c>
      <c r="D438" s="42" t="s">
        <v>311</v>
      </c>
      <c r="F438" s="44" t="str">
        <f t="shared" si="33"/>
        <v>P17</v>
      </c>
      <c r="G438" s="42" t="str">
        <f t="shared" si="34"/>
        <v>北川美由紀</v>
      </c>
      <c r="H438" s="46" t="s">
        <v>81</v>
      </c>
      <c r="I438" s="46" t="s">
        <v>781</v>
      </c>
      <c r="J438" s="110">
        <v>1949</v>
      </c>
      <c r="K438" s="54">
        <f t="shared" si="35"/>
        <v>66</v>
      </c>
      <c r="L438" s="44" t="str">
        <f>IF(G438="","",IF(COUNTIF($G$1:$G$94,G438)&gt;1,"2重登録","OK"))</f>
        <v>OK</v>
      </c>
      <c r="M438" s="43" t="s">
        <v>358</v>
      </c>
    </row>
    <row r="439" spans="1:13" s="59" customFormat="1" ht="13.5">
      <c r="A439" s="42" t="s">
        <v>276</v>
      </c>
      <c r="B439" s="48" t="s">
        <v>313</v>
      </c>
      <c r="C439" s="48" t="s">
        <v>314</v>
      </c>
      <c r="D439" s="42" t="s">
        <v>311</v>
      </c>
      <c r="F439" s="44" t="str">
        <f t="shared" si="33"/>
        <v>P18</v>
      </c>
      <c r="G439" s="42" t="str">
        <f t="shared" si="34"/>
        <v>澤井恵子</v>
      </c>
      <c r="H439" s="46" t="s">
        <v>81</v>
      </c>
      <c r="I439" s="46" t="s">
        <v>781</v>
      </c>
      <c r="J439" s="110">
        <v>1948</v>
      </c>
      <c r="K439" s="54">
        <f t="shared" si="35"/>
        <v>67</v>
      </c>
      <c r="L439" s="44" t="str">
        <f>IF(G439="","",IF(COUNTIF($G$1:$G$35,G439)&gt;1,"2重登録","OK"))</f>
        <v>OK</v>
      </c>
      <c r="M439" s="48" t="s">
        <v>969</v>
      </c>
    </row>
    <row r="440" spans="1:13" s="59" customFormat="1" ht="13.5">
      <c r="A440" s="42" t="s">
        <v>277</v>
      </c>
      <c r="B440" s="48" t="s">
        <v>369</v>
      </c>
      <c r="C440" s="48" t="s">
        <v>370</v>
      </c>
      <c r="D440" s="42" t="s">
        <v>311</v>
      </c>
      <c r="F440" s="44" t="str">
        <f t="shared" si="33"/>
        <v>P19</v>
      </c>
      <c r="G440" s="42" t="str">
        <f t="shared" si="34"/>
        <v>平野志津子</v>
      </c>
      <c r="H440" s="46" t="s">
        <v>81</v>
      </c>
      <c r="I440" s="46" t="s">
        <v>781</v>
      </c>
      <c r="J440" s="110">
        <v>1956</v>
      </c>
      <c r="K440" s="54">
        <f t="shared" si="35"/>
        <v>59</v>
      </c>
      <c r="L440" s="44" t="str">
        <f>IF(G440="","",IF(COUNTIF($G$1:$G$35,G440)&gt;1,"2重登録","OK"))</f>
        <v>OK</v>
      </c>
      <c r="M440" s="43" t="s">
        <v>375</v>
      </c>
    </row>
    <row r="441" spans="1:13" s="59" customFormat="1" ht="13.5">
      <c r="A441" s="42" t="s">
        <v>280</v>
      </c>
      <c r="B441" s="48" t="s">
        <v>794</v>
      </c>
      <c r="C441" s="48" t="s">
        <v>795</v>
      </c>
      <c r="D441" s="42" t="s">
        <v>311</v>
      </c>
      <c r="F441" s="44" t="str">
        <f t="shared" si="33"/>
        <v>P20</v>
      </c>
      <c r="G441" s="42" t="str">
        <f>B441&amp;C441</f>
        <v>堀部品子</v>
      </c>
      <c r="H441" s="46" t="s">
        <v>81</v>
      </c>
      <c r="I441" s="46" t="s">
        <v>781</v>
      </c>
      <c r="J441" s="110">
        <v>1951</v>
      </c>
      <c r="K441" s="54">
        <f t="shared" si="35"/>
        <v>64</v>
      </c>
      <c r="L441" s="44" t="str">
        <f>IF(G441="","",IF(COUNTIF($G$1:$G$35,G441)&gt;1,"2重登録","OK"))</f>
        <v>OK</v>
      </c>
      <c r="M441" s="48" t="s">
        <v>969</v>
      </c>
    </row>
    <row r="442" spans="1:13" s="59" customFormat="1" ht="13.5">
      <c r="A442" s="42" t="s">
        <v>281</v>
      </c>
      <c r="B442" s="48" t="s">
        <v>278</v>
      </c>
      <c r="C442" s="48" t="s">
        <v>796</v>
      </c>
      <c r="D442" s="42" t="s">
        <v>311</v>
      </c>
      <c r="F442" s="44" t="str">
        <f t="shared" si="33"/>
        <v>P21</v>
      </c>
      <c r="G442" s="42" t="str">
        <f t="shared" si="34"/>
        <v>前田喜久子</v>
      </c>
      <c r="H442" s="46" t="s">
        <v>81</v>
      </c>
      <c r="I442" s="46" t="s">
        <v>781</v>
      </c>
      <c r="J442" s="110">
        <v>1945</v>
      </c>
      <c r="K442" s="54">
        <f t="shared" si="35"/>
        <v>70</v>
      </c>
      <c r="L442" s="44" t="str">
        <f>IF(G442="","",IF(COUNTIF($G$1:$G$35,G442)&gt;1,"2重登録","OK"))</f>
        <v>OK</v>
      </c>
      <c r="M442" s="43" t="s">
        <v>377</v>
      </c>
    </row>
    <row r="443" spans="1:13" s="59" customFormat="1" ht="13.5">
      <c r="A443" s="42" t="s">
        <v>282</v>
      </c>
      <c r="B443" s="48" t="s">
        <v>797</v>
      </c>
      <c r="C443" s="48" t="s">
        <v>798</v>
      </c>
      <c r="D443" s="42" t="s">
        <v>311</v>
      </c>
      <c r="F443" s="44" t="str">
        <f t="shared" si="33"/>
        <v>P22</v>
      </c>
      <c r="G443" s="42" t="str">
        <f t="shared" si="34"/>
        <v>森谷洋子</v>
      </c>
      <c r="H443" s="46" t="s">
        <v>81</v>
      </c>
      <c r="I443" s="46" t="s">
        <v>781</v>
      </c>
      <c r="J443" s="110">
        <v>1951</v>
      </c>
      <c r="K443" s="54">
        <f>IF(J443="","",(2015-J443))</f>
        <v>64</v>
      </c>
      <c r="L443" s="44" t="str">
        <f>IF(G443="","",IF(COUNTIF($G$1:$G$35,G443)&gt;1,"2重登録","OK"))</f>
        <v>OK</v>
      </c>
      <c r="M443" s="43" t="s">
        <v>358</v>
      </c>
    </row>
    <row r="444" spans="1:13" s="59" customFormat="1" ht="13.5">
      <c r="A444" s="42" t="s">
        <v>284</v>
      </c>
      <c r="B444" s="48" t="s">
        <v>162</v>
      </c>
      <c r="C444" s="48" t="s">
        <v>163</v>
      </c>
      <c r="D444" s="42" t="s">
        <v>311</v>
      </c>
      <c r="F444" s="44" t="str">
        <f t="shared" si="33"/>
        <v>P23</v>
      </c>
      <c r="G444" s="42" t="str">
        <f t="shared" si="34"/>
        <v>川勝豊子</v>
      </c>
      <c r="H444" s="46" t="s">
        <v>81</v>
      </c>
      <c r="I444" s="46" t="s">
        <v>1014</v>
      </c>
      <c r="J444" s="110">
        <v>1946</v>
      </c>
      <c r="K444" s="54">
        <f t="shared" si="35"/>
        <v>69</v>
      </c>
      <c r="L444" s="44" t="str">
        <f>IF(G444="","",IF(COUNTIF($G$1:$G$94,G444)&gt;1,"2重登録","OK"))</f>
        <v>OK</v>
      </c>
      <c r="M444" s="43" t="s">
        <v>947</v>
      </c>
    </row>
    <row r="445" spans="1:13" s="59" customFormat="1" ht="13.5">
      <c r="A445" s="42" t="s">
        <v>286</v>
      </c>
      <c r="B445" s="48" t="s">
        <v>91</v>
      </c>
      <c r="C445" s="48" t="s">
        <v>92</v>
      </c>
      <c r="D445" s="42" t="s">
        <v>311</v>
      </c>
      <c r="F445" s="44" t="str">
        <f t="shared" si="33"/>
        <v>P24</v>
      </c>
      <c r="G445" s="42" t="str">
        <f t="shared" si="34"/>
        <v>小梶優子</v>
      </c>
      <c r="H445" s="46" t="s">
        <v>81</v>
      </c>
      <c r="I445" s="46" t="s">
        <v>1014</v>
      </c>
      <c r="J445" s="110">
        <v>1974</v>
      </c>
      <c r="K445" s="54">
        <f>IF(J445="","",(2015-J445))</f>
        <v>41</v>
      </c>
      <c r="L445" s="44" t="str">
        <f>IF(G445="","",IF(COUNTIF($G$1:$G$94,G445)&gt;1,"2重登録","OK"))</f>
        <v>OK</v>
      </c>
      <c r="M445" s="48" t="s">
        <v>969</v>
      </c>
    </row>
    <row r="446" spans="1:13" s="59" customFormat="1" ht="13.5">
      <c r="A446" s="42" t="s">
        <v>287</v>
      </c>
      <c r="B446" s="48" t="s">
        <v>289</v>
      </c>
      <c r="C446" s="48" t="s">
        <v>937</v>
      </c>
      <c r="D446" s="42" t="s">
        <v>311</v>
      </c>
      <c r="F446" s="44" t="str">
        <f t="shared" si="33"/>
        <v>P25</v>
      </c>
      <c r="G446" s="42" t="str">
        <f t="shared" si="34"/>
        <v>田邉俊子</v>
      </c>
      <c r="H446" s="46" t="s">
        <v>81</v>
      </c>
      <c r="I446" s="46" t="s">
        <v>1014</v>
      </c>
      <c r="J446" s="110">
        <v>1958</v>
      </c>
      <c r="K446" s="54">
        <f>IF(J446="","",(2015-J446))</f>
        <v>57</v>
      </c>
      <c r="L446" s="44" t="str">
        <f>IF(G446="","",IF(COUNTIF($G$1:$G$35,G446)&gt;1,"2重登録","OK"))</f>
        <v>OK</v>
      </c>
      <c r="M446" s="43" t="s">
        <v>377</v>
      </c>
    </row>
    <row r="447" spans="1:13" s="59" customFormat="1" ht="13.5">
      <c r="A447" s="42" t="s">
        <v>288</v>
      </c>
      <c r="B447" s="48" t="s">
        <v>93</v>
      </c>
      <c r="C447" s="48" t="s">
        <v>935</v>
      </c>
      <c r="D447" s="42" t="s">
        <v>94</v>
      </c>
      <c r="F447" s="44" t="str">
        <f t="shared" si="33"/>
        <v>P26</v>
      </c>
      <c r="G447" s="42" t="str">
        <f t="shared" si="34"/>
        <v>松田順子</v>
      </c>
      <c r="H447" s="46" t="s">
        <v>81</v>
      </c>
      <c r="I447" s="46" t="s">
        <v>1014</v>
      </c>
      <c r="J447" s="110">
        <v>1965</v>
      </c>
      <c r="K447" s="54">
        <f>IF(J447="","",(2015-J447))</f>
        <v>50</v>
      </c>
      <c r="L447" s="44" t="str">
        <f>IF(G447="","",IF(COUNTIF($G$1:$G$35,G447)&gt;1,"2重登録","OK"))</f>
        <v>OK</v>
      </c>
      <c r="M447" s="48" t="s">
        <v>969</v>
      </c>
    </row>
    <row r="448" spans="1:13" s="59" customFormat="1" ht="13.5">
      <c r="A448" s="42" t="s">
        <v>290</v>
      </c>
      <c r="B448" s="48" t="s">
        <v>160</v>
      </c>
      <c r="C448" s="48" t="s">
        <v>161</v>
      </c>
      <c r="D448" s="42" t="s">
        <v>311</v>
      </c>
      <c r="F448" s="44" t="str">
        <f t="shared" si="33"/>
        <v>P27</v>
      </c>
      <c r="G448" s="42" t="str">
        <f t="shared" si="34"/>
        <v>本池清子</v>
      </c>
      <c r="H448" s="46" t="s">
        <v>81</v>
      </c>
      <c r="I448" s="46" t="s">
        <v>1014</v>
      </c>
      <c r="J448" s="110">
        <v>1967</v>
      </c>
      <c r="K448" s="54">
        <f>IF(J448="","",(2015-J448))</f>
        <v>48</v>
      </c>
      <c r="L448" s="44" t="str">
        <f>IF(G448="","",IF(COUNTIF($G$1:$G$100,G448)&gt;1,"2重登録","OK"))</f>
        <v>OK</v>
      </c>
      <c r="M448" s="43" t="s">
        <v>337</v>
      </c>
    </row>
    <row r="449" spans="1:13" s="59" customFormat="1" ht="13.5">
      <c r="A449" s="42" t="s">
        <v>291</v>
      </c>
      <c r="B449" s="48" t="s">
        <v>814</v>
      </c>
      <c r="C449" s="48" t="s">
        <v>95</v>
      </c>
      <c r="D449" s="42" t="s">
        <v>253</v>
      </c>
      <c r="F449" s="44" t="str">
        <f t="shared" si="33"/>
        <v>P28</v>
      </c>
      <c r="G449" s="42" t="str">
        <f>B449&amp;C449</f>
        <v>山田晶枝</v>
      </c>
      <c r="H449" s="46" t="s">
        <v>81</v>
      </c>
      <c r="I449" s="46" t="s">
        <v>1014</v>
      </c>
      <c r="J449" s="110">
        <v>1972</v>
      </c>
      <c r="K449" s="54">
        <f>IF(J449="","",(2015-J449))</f>
        <v>43</v>
      </c>
      <c r="L449" s="44" t="str">
        <f>IF(G449="","",IF(COUNTIF($G$1:$G$94,G449)&gt;1,"2重登録","OK"))</f>
        <v>OK</v>
      </c>
      <c r="M449" s="43" t="s">
        <v>358</v>
      </c>
    </row>
    <row r="450" spans="2:13" ht="13.5">
      <c r="B450" s="48"/>
      <c r="C450" s="48"/>
      <c r="F450" s="44"/>
      <c r="H450" s="46"/>
      <c r="I450" s="46"/>
      <c r="J450" s="110"/>
      <c r="K450" s="54"/>
      <c r="L450" s="44"/>
      <c r="M450" s="43"/>
    </row>
    <row r="451" spans="2:13" ht="13.5">
      <c r="B451" s="48"/>
      <c r="C451" s="48"/>
      <c r="F451" s="44"/>
      <c r="H451" s="46"/>
      <c r="I451" s="46"/>
      <c r="J451" s="110"/>
      <c r="K451" s="54"/>
      <c r="L451" s="44"/>
      <c r="M451" s="43"/>
    </row>
    <row r="452" spans="2:13" ht="13.5">
      <c r="B452" s="48"/>
      <c r="C452" s="48"/>
      <c r="F452" s="44"/>
      <c r="H452" s="46"/>
      <c r="I452" s="46"/>
      <c r="J452" s="110"/>
      <c r="K452" s="54"/>
      <c r="L452" s="44"/>
      <c r="M452" s="43"/>
    </row>
    <row r="453" spans="2:13" ht="13.5">
      <c r="B453" s="48"/>
      <c r="C453" s="48"/>
      <c r="F453" s="44"/>
      <c r="H453" s="46"/>
      <c r="I453" s="46"/>
      <c r="J453" s="110"/>
      <c r="K453" s="54"/>
      <c r="L453" s="44"/>
      <c r="M453" s="43"/>
    </row>
    <row r="454" spans="2:13" ht="13.5">
      <c r="B454" s="48"/>
      <c r="C454" s="48"/>
      <c r="F454" s="44"/>
      <c r="H454" s="46"/>
      <c r="I454" s="46"/>
      <c r="J454" s="110"/>
      <c r="K454" s="54"/>
      <c r="L454" s="44"/>
      <c r="M454" s="43"/>
    </row>
    <row r="455" spans="2:13" ht="13.5">
      <c r="B455" s="48"/>
      <c r="C455" s="48"/>
      <c r="F455" s="44"/>
      <c r="H455" s="46"/>
      <c r="I455" s="46"/>
      <c r="J455" s="110"/>
      <c r="K455" s="54"/>
      <c r="L455" s="44"/>
      <c r="M455" s="43"/>
    </row>
    <row r="456" spans="2:13" ht="13.5">
      <c r="B456" s="48"/>
      <c r="C456" s="48"/>
      <c r="F456" s="44"/>
      <c r="H456" s="46"/>
      <c r="I456" s="46"/>
      <c r="J456" s="110"/>
      <c r="K456" s="54"/>
      <c r="L456" s="44"/>
      <c r="M456" s="43"/>
    </row>
    <row r="457" spans="2:13" ht="13.5">
      <c r="B457" s="48"/>
      <c r="C457" s="48"/>
      <c r="F457" s="44"/>
      <c r="H457" s="46"/>
      <c r="I457" s="46"/>
      <c r="J457" s="110"/>
      <c r="K457" s="54"/>
      <c r="L457" s="44"/>
      <c r="M457" s="43"/>
    </row>
    <row r="458" spans="2:13" ht="13.5">
      <c r="B458" s="48"/>
      <c r="C458" s="48"/>
      <c r="F458" s="44"/>
      <c r="H458" s="46"/>
      <c r="I458" s="46"/>
      <c r="J458" s="110"/>
      <c r="K458" s="54"/>
      <c r="L458" s="44"/>
      <c r="M458" s="43"/>
    </row>
    <row r="459" spans="2:13" ht="13.5">
      <c r="B459" s="48"/>
      <c r="C459" s="48"/>
      <c r="F459" s="44"/>
      <c r="H459" s="46"/>
      <c r="I459" s="46"/>
      <c r="J459" s="110"/>
      <c r="K459" s="54"/>
      <c r="L459" s="44"/>
      <c r="M459" s="43"/>
    </row>
    <row r="460" spans="2:13" ht="13.5">
      <c r="B460" s="48"/>
      <c r="C460" s="48"/>
      <c r="F460" s="44"/>
      <c r="H460" s="46"/>
      <c r="I460" s="46"/>
      <c r="J460" s="110"/>
      <c r="K460" s="54"/>
      <c r="L460" s="44"/>
      <c r="M460" s="43"/>
    </row>
    <row r="461" spans="2:13" ht="13.5">
      <c r="B461" s="48"/>
      <c r="C461" s="48"/>
      <c r="F461" s="44"/>
      <c r="H461" s="46"/>
      <c r="I461" s="46"/>
      <c r="J461" s="110"/>
      <c r="K461" s="54"/>
      <c r="L461" s="44"/>
      <c r="M461" s="43"/>
    </row>
    <row r="462" spans="2:13" ht="13.5">
      <c r="B462" s="48"/>
      <c r="C462" s="48"/>
      <c r="F462" s="44"/>
      <c r="H462" s="46"/>
      <c r="I462" s="46"/>
      <c r="J462" s="110"/>
      <c r="K462" s="54"/>
      <c r="L462" s="44"/>
      <c r="M462" s="43"/>
    </row>
    <row r="463" spans="2:12" ht="13.5">
      <c r="B463" s="501" t="s">
        <v>96</v>
      </c>
      <c r="C463" s="501"/>
      <c r="D463" s="510" t="s">
        <v>97</v>
      </c>
      <c r="E463" s="510"/>
      <c r="F463" s="510"/>
      <c r="G463" s="510"/>
      <c r="J463" s="42"/>
      <c r="K463" s="42"/>
      <c r="L463" s="44">
        <f>IF(G463="","",IF(COUNTIF($G$1:$G$590,G463)&gt;1,"2重登録","OK"))</f>
      </c>
    </row>
    <row r="464" spans="2:12" ht="13.5">
      <c r="B464" s="501"/>
      <c r="C464" s="501"/>
      <c r="D464" s="510"/>
      <c r="E464" s="510"/>
      <c r="F464" s="510"/>
      <c r="G464" s="510"/>
      <c r="J464" s="42"/>
      <c r="K464" s="42"/>
      <c r="L464" s="44"/>
    </row>
    <row r="465" spans="2:12" ht="13.5">
      <c r="B465" s="96"/>
      <c r="C465" s="96"/>
      <c r="D465" s="111"/>
      <c r="E465" s="111"/>
      <c r="F465" s="111"/>
      <c r="G465" s="42" t="s">
        <v>967</v>
      </c>
      <c r="H465" s="502" t="s">
        <v>968</v>
      </c>
      <c r="I465" s="502"/>
      <c r="J465" s="502"/>
      <c r="K465" s="44"/>
      <c r="L465" s="44"/>
    </row>
    <row r="466" spans="2:12" ht="13.5">
      <c r="B466" s="96"/>
      <c r="C466" s="96"/>
      <c r="D466" s="111"/>
      <c r="E466" s="111"/>
      <c r="F466" s="111"/>
      <c r="G466" s="76">
        <f>COUNTIF(M469:M486,"東近江市")</f>
        <v>5</v>
      </c>
      <c r="H466" s="503">
        <f>(G466/RIGHT(A486,2))</f>
        <v>0.2777777777777778</v>
      </c>
      <c r="I466" s="503"/>
      <c r="J466" s="503"/>
      <c r="K466" s="44"/>
      <c r="L466" s="44"/>
    </row>
    <row r="467" spans="2:12" ht="13.5">
      <c r="B467" s="43"/>
      <c r="C467" s="43"/>
      <c r="D467" s="96"/>
      <c r="F467" s="44">
        <f>A467</f>
        <v>0</v>
      </c>
      <c r="K467" s="54"/>
      <c r="L467" s="44"/>
    </row>
    <row r="468" spans="2:12" ht="13.5">
      <c r="B468" s="500"/>
      <c r="C468" s="500"/>
      <c r="D468" s="71" t="s">
        <v>1073</v>
      </c>
      <c r="E468" s="71"/>
      <c r="F468" s="71"/>
      <c r="G468" s="76"/>
      <c r="H468" s="77" t="s">
        <v>1074</v>
      </c>
      <c r="K468" s="54"/>
      <c r="L468" s="44"/>
    </row>
    <row r="469" spans="1:13" ht="13.5">
      <c r="A469" s="44" t="s">
        <v>98</v>
      </c>
      <c r="B469" s="112" t="s">
        <v>99</v>
      </c>
      <c r="C469" s="112" t="s">
        <v>397</v>
      </c>
      <c r="D469" s="42">
        <f>B467</f>
        <v>0</v>
      </c>
      <c r="F469" s="44" t="str">
        <f aca="true" t="shared" si="37" ref="F469:F485">A469</f>
        <v>S01</v>
      </c>
      <c r="G469" s="42" t="str">
        <f>B469&amp;C469</f>
        <v>宇尾数行</v>
      </c>
      <c r="H469" s="46" t="s">
        <v>293</v>
      </c>
      <c r="I469" s="46" t="s">
        <v>781</v>
      </c>
      <c r="J469" s="56">
        <v>1960</v>
      </c>
      <c r="K469" s="54">
        <f>IF(J469="","",(2015-J469))</f>
        <v>55</v>
      </c>
      <c r="L469" s="44" t="str">
        <f aca="true" t="shared" si="38" ref="L469:L484">IF(G469="","",IF(COUNTIF($G$3:$G$541,G469)&gt;1,"2重登録","OK"))</f>
        <v>OK</v>
      </c>
      <c r="M469" s="48" t="s">
        <v>969</v>
      </c>
    </row>
    <row r="470" spans="1:13" ht="13.5">
      <c r="A470" s="44" t="s">
        <v>295</v>
      </c>
      <c r="B470" s="112" t="s">
        <v>399</v>
      </c>
      <c r="C470" s="113" t="s">
        <v>400</v>
      </c>
      <c r="D470" s="43" t="s">
        <v>292</v>
      </c>
      <c r="F470" s="44" t="str">
        <f t="shared" si="37"/>
        <v>S02</v>
      </c>
      <c r="G470" s="42" t="str">
        <f>B470&amp;C470</f>
        <v>小倉俊郎</v>
      </c>
      <c r="H470" s="46" t="s">
        <v>293</v>
      </c>
      <c r="I470" s="46" t="s">
        <v>781</v>
      </c>
      <c r="J470" s="56">
        <v>1959</v>
      </c>
      <c r="K470" s="54">
        <f aca="true" t="shared" si="39" ref="K470:K533">IF(J470="","",(2015-J470))</f>
        <v>56</v>
      </c>
      <c r="L470" s="44" t="str">
        <f t="shared" si="38"/>
        <v>OK</v>
      </c>
      <c r="M470" s="48"/>
    </row>
    <row r="471" spans="1:13" ht="13.5">
      <c r="A471" s="44" t="s">
        <v>100</v>
      </c>
      <c r="B471" s="43" t="s">
        <v>101</v>
      </c>
      <c r="C471" s="43" t="s">
        <v>102</v>
      </c>
      <c r="D471" s="43" t="s">
        <v>103</v>
      </c>
      <c r="F471" s="44" t="str">
        <f t="shared" si="37"/>
        <v>S03</v>
      </c>
      <c r="G471" s="42" t="str">
        <f>B471&amp;C471</f>
        <v>梅田隆</v>
      </c>
      <c r="H471" s="46" t="s">
        <v>293</v>
      </c>
      <c r="I471" s="46" t="s">
        <v>781</v>
      </c>
      <c r="J471" s="56">
        <v>1966</v>
      </c>
      <c r="K471" s="54">
        <f t="shared" si="39"/>
        <v>49</v>
      </c>
      <c r="L471" s="44" t="str">
        <f t="shared" si="38"/>
        <v>OK</v>
      </c>
      <c r="M471" s="48"/>
    </row>
    <row r="472" spans="1:13" ht="13.5">
      <c r="A472" s="44" t="s">
        <v>104</v>
      </c>
      <c r="B472" s="112" t="s">
        <v>402</v>
      </c>
      <c r="C472" s="113" t="s">
        <v>403</v>
      </c>
      <c r="D472" s="43" t="s">
        <v>292</v>
      </c>
      <c r="F472" s="42" t="str">
        <f t="shared" si="37"/>
        <v>S04</v>
      </c>
      <c r="G472" s="42" t="str">
        <f aca="true" t="shared" si="40" ref="G472:G485">B472&amp;C472</f>
        <v>北野智尋</v>
      </c>
      <c r="H472" s="46" t="s">
        <v>293</v>
      </c>
      <c r="I472" s="46" t="s">
        <v>781</v>
      </c>
      <c r="J472" s="53">
        <v>1970</v>
      </c>
      <c r="K472" s="54">
        <f t="shared" si="39"/>
        <v>45</v>
      </c>
      <c r="L472" s="44" t="str">
        <f t="shared" si="38"/>
        <v>OK</v>
      </c>
      <c r="M472" s="48"/>
    </row>
    <row r="473" spans="1:13" ht="13.5">
      <c r="A473" s="44" t="s">
        <v>105</v>
      </c>
      <c r="B473" s="112" t="s">
        <v>404</v>
      </c>
      <c r="C473" s="112" t="s">
        <v>405</v>
      </c>
      <c r="D473" s="43" t="s">
        <v>292</v>
      </c>
      <c r="F473" s="44" t="str">
        <f t="shared" si="37"/>
        <v>S05</v>
      </c>
      <c r="G473" s="42" t="str">
        <f t="shared" si="40"/>
        <v>木森厚志</v>
      </c>
      <c r="H473" s="46" t="s">
        <v>293</v>
      </c>
      <c r="I473" s="46" t="s">
        <v>781</v>
      </c>
      <c r="J473" s="56">
        <v>1961</v>
      </c>
      <c r="K473" s="54">
        <f t="shared" si="39"/>
        <v>54</v>
      </c>
      <c r="L473" s="44" t="str">
        <f t="shared" si="38"/>
        <v>OK</v>
      </c>
      <c r="M473" s="48"/>
    </row>
    <row r="474" spans="1:13" ht="13.5">
      <c r="A474" s="44" t="s">
        <v>106</v>
      </c>
      <c r="B474" s="112" t="s">
        <v>407</v>
      </c>
      <c r="C474" s="113" t="s">
        <v>408</v>
      </c>
      <c r="D474" s="43" t="s">
        <v>292</v>
      </c>
      <c r="F474" s="44" t="str">
        <f t="shared" si="37"/>
        <v>S06</v>
      </c>
      <c r="G474" s="42" t="str">
        <f t="shared" si="40"/>
        <v>田中宏樹</v>
      </c>
      <c r="H474" s="46" t="s">
        <v>293</v>
      </c>
      <c r="I474" s="46" t="s">
        <v>781</v>
      </c>
      <c r="J474" s="53">
        <v>1965</v>
      </c>
      <c r="K474" s="54">
        <f t="shared" si="39"/>
        <v>50</v>
      </c>
      <c r="L474" s="44" t="str">
        <f t="shared" si="38"/>
        <v>OK</v>
      </c>
      <c r="M474" s="48"/>
    </row>
    <row r="475" spans="1:13" ht="13.5">
      <c r="A475" s="44" t="s">
        <v>107</v>
      </c>
      <c r="B475" s="112" t="s">
        <v>409</v>
      </c>
      <c r="C475" s="113" t="s">
        <v>410</v>
      </c>
      <c r="D475" s="43" t="s">
        <v>292</v>
      </c>
      <c r="F475" s="44" t="str">
        <f t="shared" si="37"/>
        <v>S07</v>
      </c>
      <c r="G475" s="42" t="str">
        <f t="shared" si="40"/>
        <v>坪田敏裕</v>
      </c>
      <c r="H475" s="46" t="s">
        <v>293</v>
      </c>
      <c r="I475" s="46" t="s">
        <v>781</v>
      </c>
      <c r="J475" s="56">
        <v>1965</v>
      </c>
      <c r="K475" s="54">
        <f t="shared" si="39"/>
        <v>50</v>
      </c>
      <c r="L475" s="44" t="str">
        <f t="shared" si="38"/>
        <v>OK</v>
      </c>
      <c r="M475" s="48"/>
    </row>
    <row r="476" spans="1:13" ht="13.5">
      <c r="A476" s="44" t="s">
        <v>108</v>
      </c>
      <c r="B476" s="112" t="s">
        <v>903</v>
      </c>
      <c r="C476" s="113" t="s">
        <v>898</v>
      </c>
      <c r="D476" s="43" t="s">
        <v>296</v>
      </c>
      <c r="F476" s="44" t="str">
        <f t="shared" si="37"/>
        <v>S08</v>
      </c>
      <c r="G476" s="42" t="str">
        <f t="shared" si="40"/>
        <v>坂口直也</v>
      </c>
      <c r="H476" s="46" t="s">
        <v>293</v>
      </c>
      <c r="I476" s="46" t="s">
        <v>781</v>
      </c>
      <c r="J476" s="56">
        <v>1971</v>
      </c>
      <c r="K476" s="54">
        <f t="shared" si="39"/>
        <v>44</v>
      </c>
      <c r="L476" s="44" t="str">
        <f t="shared" si="38"/>
        <v>OK</v>
      </c>
      <c r="M476" s="48"/>
    </row>
    <row r="477" spans="1:13" ht="13.5">
      <c r="A477" s="44" t="s">
        <v>109</v>
      </c>
      <c r="B477" s="112" t="s">
        <v>412</v>
      </c>
      <c r="C477" s="113" t="s">
        <v>413</v>
      </c>
      <c r="D477" s="43" t="s">
        <v>292</v>
      </c>
      <c r="F477" s="44" t="str">
        <f t="shared" si="37"/>
        <v>S09</v>
      </c>
      <c r="G477" s="42" t="str">
        <f t="shared" si="40"/>
        <v>生岩寛史</v>
      </c>
      <c r="H477" s="46" t="s">
        <v>293</v>
      </c>
      <c r="I477" s="46" t="s">
        <v>781</v>
      </c>
      <c r="J477" s="56">
        <v>1978</v>
      </c>
      <c r="K477" s="54">
        <f t="shared" si="39"/>
        <v>37</v>
      </c>
      <c r="L477" s="44" t="str">
        <f t="shared" si="38"/>
        <v>OK</v>
      </c>
      <c r="M477" s="48"/>
    </row>
    <row r="478" spans="1:13" ht="13.5">
      <c r="A478" s="44" t="s">
        <v>110</v>
      </c>
      <c r="B478" s="112" t="s">
        <v>297</v>
      </c>
      <c r="C478" s="113" t="s">
        <v>111</v>
      </c>
      <c r="D478" s="43" t="s">
        <v>292</v>
      </c>
      <c r="F478" s="44" t="str">
        <f t="shared" si="37"/>
        <v>S10</v>
      </c>
      <c r="G478" s="42" t="str">
        <f t="shared" si="40"/>
        <v>濱田 毅</v>
      </c>
      <c r="H478" s="46" t="s">
        <v>293</v>
      </c>
      <c r="I478" s="46" t="s">
        <v>781</v>
      </c>
      <c r="J478" s="56">
        <v>1962</v>
      </c>
      <c r="K478" s="54">
        <f t="shared" si="39"/>
        <v>53</v>
      </c>
      <c r="L478" s="44" t="str">
        <f t="shared" si="38"/>
        <v>OK</v>
      </c>
      <c r="M478" s="48"/>
    </row>
    <row r="479" spans="1:13" ht="13.5">
      <c r="A479" s="44" t="s">
        <v>112</v>
      </c>
      <c r="B479" s="112" t="s">
        <v>414</v>
      </c>
      <c r="C479" s="113" t="s">
        <v>415</v>
      </c>
      <c r="D479" s="43" t="s">
        <v>292</v>
      </c>
      <c r="F479" s="42" t="str">
        <f t="shared" si="37"/>
        <v>S11</v>
      </c>
      <c r="G479" s="42" t="str">
        <f t="shared" si="40"/>
        <v>別宮敏朗</v>
      </c>
      <c r="H479" s="46" t="s">
        <v>293</v>
      </c>
      <c r="I479" s="46" t="s">
        <v>781</v>
      </c>
      <c r="J479" s="56">
        <v>1947</v>
      </c>
      <c r="K479" s="54">
        <f t="shared" si="39"/>
        <v>68</v>
      </c>
      <c r="L479" s="44" t="str">
        <f t="shared" si="38"/>
        <v>OK</v>
      </c>
      <c r="M479" s="48"/>
    </row>
    <row r="480" spans="1:13" ht="13.5">
      <c r="A480" s="44" t="s">
        <v>113</v>
      </c>
      <c r="B480" s="112" t="s">
        <v>416</v>
      </c>
      <c r="C480" s="113" t="s">
        <v>417</v>
      </c>
      <c r="D480" s="43" t="s">
        <v>292</v>
      </c>
      <c r="F480" s="44" t="str">
        <f t="shared" si="37"/>
        <v>S12</v>
      </c>
      <c r="G480" s="42" t="str">
        <f t="shared" si="40"/>
        <v>松岡俊孝</v>
      </c>
      <c r="H480" s="46" t="s">
        <v>293</v>
      </c>
      <c r="I480" s="46" t="s">
        <v>781</v>
      </c>
      <c r="J480" s="53">
        <v>1978</v>
      </c>
      <c r="K480" s="54">
        <f t="shared" si="39"/>
        <v>37</v>
      </c>
      <c r="L480" s="44" t="str">
        <f t="shared" si="38"/>
        <v>OK</v>
      </c>
      <c r="M480" s="48"/>
    </row>
    <row r="481" spans="1:13" ht="13.5">
      <c r="A481" s="44" t="s">
        <v>114</v>
      </c>
      <c r="B481" s="112" t="s">
        <v>418</v>
      </c>
      <c r="C481" s="113" t="s">
        <v>419</v>
      </c>
      <c r="D481" s="43" t="s">
        <v>292</v>
      </c>
      <c r="F481" s="44" t="str">
        <f t="shared" si="37"/>
        <v>S13</v>
      </c>
      <c r="G481" s="42" t="str">
        <f t="shared" si="40"/>
        <v>宮本佳明</v>
      </c>
      <c r="H481" s="46" t="s">
        <v>293</v>
      </c>
      <c r="I481" s="46" t="s">
        <v>781</v>
      </c>
      <c r="J481" s="56">
        <v>1981</v>
      </c>
      <c r="K481" s="54">
        <f t="shared" si="39"/>
        <v>34</v>
      </c>
      <c r="L481" s="44" t="str">
        <f t="shared" si="38"/>
        <v>OK</v>
      </c>
      <c r="M481" s="48"/>
    </row>
    <row r="482" spans="1:13" ht="13.5">
      <c r="A482" s="44" t="s">
        <v>115</v>
      </c>
      <c r="B482" s="112" t="s">
        <v>93</v>
      </c>
      <c r="C482" s="97" t="s">
        <v>491</v>
      </c>
      <c r="D482" s="43" t="s">
        <v>296</v>
      </c>
      <c r="F482" s="44" t="str">
        <f>A482</f>
        <v>S14</v>
      </c>
      <c r="G482" s="42" t="str">
        <f>B482&amp;C482</f>
        <v>松田憲次</v>
      </c>
      <c r="H482" s="46" t="s">
        <v>293</v>
      </c>
      <c r="I482" s="46" t="s">
        <v>781</v>
      </c>
      <c r="J482" s="56">
        <v>1964</v>
      </c>
      <c r="K482" s="54">
        <f t="shared" si="39"/>
        <v>51</v>
      </c>
      <c r="L482" s="44" t="str">
        <f t="shared" si="38"/>
        <v>OK</v>
      </c>
      <c r="M482" s="48" t="s">
        <v>969</v>
      </c>
    </row>
    <row r="483" spans="1:13" ht="13.5">
      <c r="A483" s="44" t="s">
        <v>116</v>
      </c>
      <c r="B483" s="112" t="s">
        <v>294</v>
      </c>
      <c r="C483" s="112" t="s">
        <v>117</v>
      </c>
      <c r="D483" s="43" t="s">
        <v>292</v>
      </c>
      <c r="F483" s="44" t="str">
        <f>A483</f>
        <v>S15</v>
      </c>
      <c r="G483" s="42" t="str">
        <f>B483&amp;C483</f>
        <v>宇尾 翼</v>
      </c>
      <c r="H483" s="46" t="s">
        <v>293</v>
      </c>
      <c r="I483" s="46" t="s">
        <v>781</v>
      </c>
      <c r="J483" s="56">
        <v>1996</v>
      </c>
      <c r="K483" s="54">
        <f t="shared" si="39"/>
        <v>19</v>
      </c>
      <c r="L483" s="44" t="str">
        <f t="shared" si="38"/>
        <v>OK</v>
      </c>
      <c r="M483" s="48" t="s">
        <v>969</v>
      </c>
    </row>
    <row r="484" spans="1:13" ht="13.5">
      <c r="A484" s="44" t="s">
        <v>118</v>
      </c>
      <c r="B484" s="82" t="s">
        <v>420</v>
      </c>
      <c r="C484" s="83" t="s">
        <v>421</v>
      </c>
      <c r="D484" s="43" t="s">
        <v>292</v>
      </c>
      <c r="F484" s="44" t="str">
        <f t="shared" si="37"/>
        <v>S16</v>
      </c>
      <c r="G484" s="42" t="str">
        <f t="shared" si="40"/>
        <v>梅田陽子</v>
      </c>
      <c r="H484" s="46" t="s">
        <v>293</v>
      </c>
      <c r="I484" s="46" t="s">
        <v>1014</v>
      </c>
      <c r="J484" s="56">
        <v>1967</v>
      </c>
      <c r="K484" s="54">
        <f t="shared" si="39"/>
        <v>48</v>
      </c>
      <c r="L484" s="44" t="str">
        <f t="shared" si="38"/>
        <v>OK</v>
      </c>
      <c r="M484" s="48"/>
    </row>
    <row r="485" spans="1:13" ht="13.5">
      <c r="A485" s="44" t="s">
        <v>119</v>
      </c>
      <c r="B485" s="82" t="s">
        <v>422</v>
      </c>
      <c r="C485" s="83" t="s">
        <v>423</v>
      </c>
      <c r="D485" s="43" t="s">
        <v>292</v>
      </c>
      <c r="F485" s="44" t="str">
        <f t="shared" si="37"/>
        <v>S17</v>
      </c>
      <c r="G485" s="42" t="str">
        <f t="shared" si="40"/>
        <v>鈴木春美</v>
      </c>
      <c r="H485" s="46" t="s">
        <v>293</v>
      </c>
      <c r="I485" s="46" t="s">
        <v>1014</v>
      </c>
      <c r="J485" s="56">
        <v>1965</v>
      </c>
      <c r="K485" s="54">
        <f t="shared" si="39"/>
        <v>50</v>
      </c>
      <c r="L485" s="44" t="str">
        <f>IF(G485="","",IF(COUNTIF($G$3:$G$579,G485)&gt;1,"2重登録","OK"))</f>
        <v>OK</v>
      </c>
      <c r="M485" s="48" t="s">
        <v>969</v>
      </c>
    </row>
    <row r="486" spans="1:13" ht="13.5">
      <c r="A486" s="44" t="s">
        <v>120</v>
      </c>
      <c r="B486" s="82" t="s">
        <v>912</v>
      </c>
      <c r="C486" s="83" t="s">
        <v>913</v>
      </c>
      <c r="D486" s="43" t="s">
        <v>296</v>
      </c>
      <c r="F486" s="44" t="str">
        <f>A486</f>
        <v>S18</v>
      </c>
      <c r="G486" s="42" t="str">
        <f>B486&amp;C486</f>
        <v>川端文子</v>
      </c>
      <c r="H486" s="46" t="s">
        <v>293</v>
      </c>
      <c r="I486" s="46" t="s">
        <v>1014</v>
      </c>
      <c r="J486" s="71">
        <v>1967</v>
      </c>
      <c r="K486" s="54">
        <f t="shared" si="39"/>
        <v>48</v>
      </c>
      <c r="L486" s="44" t="str">
        <f>IF(G486="","",IF(COUNTIF($G$3:$G$541,G486)&gt;1,"2重登録","OK"))</f>
        <v>OK</v>
      </c>
      <c r="M486" s="48" t="s">
        <v>969</v>
      </c>
    </row>
    <row r="487" spans="2:12" ht="13.5">
      <c r="B487" s="132"/>
      <c r="C487" s="132"/>
      <c r="D487" s="43"/>
      <c r="E487" s="45"/>
      <c r="H487" s="46"/>
      <c r="I487" s="45"/>
      <c r="J487" s="55"/>
      <c r="K487" s="54">
        <f t="shared" si="39"/>
      </c>
      <c r="L487" s="44"/>
    </row>
    <row r="488" spans="2:12" ht="13.5">
      <c r="B488" s="132"/>
      <c r="C488" s="132"/>
      <c r="D488" s="43"/>
      <c r="E488" s="45"/>
      <c r="H488" s="46"/>
      <c r="I488" s="45"/>
      <c r="J488" s="55"/>
      <c r="K488" s="54">
        <f t="shared" si="39"/>
      </c>
      <c r="L488" s="44"/>
    </row>
    <row r="489" spans="2:12" ht="13.5">
      <c r="B489" s="132"/>
      <c r="C489" s="132"/>
      <c r="D489" s="43"/>
      <c r="E489" s="45"/>
      <c r="H489" s="46"/>
      <c r="I489" s="45"/>
      <c r="J489" s="55"/>
      <c r="K489" s="54">
        <f t="shared" si="39"/>
      </c>
      <c r="L489" s="44"/>
    </row>
    <row r="490" spans="2:12" ht="13.5">
      <c r="B490" s="132"/>
      <c r="C490" s="132"/>
      <c r="D490" s="43"/>
      <c r="E490" s="45"/>
      <c r="H490" s="46"/>
      <c r="I490" s="45"/>
      <c r="J490" s="55"/>
      <c r="K490" s="54">
        <f t="shared" si="39"/>
      </c>
      <c r="L490" s="44"/>
    </row>
    <row r="491" spans="2:12" ht="13.5">
      <c r="B491" s="132"/>
      <c r="C491" s="132"/>
      <c r="D491" s="43"/>
      <c r="E491" s="45"/>
      <c r="H491" s="46"/>
      <c r="I491" s="45"/>
      <c r="J491" s="55"/>
      <c r="K491" s="54">
        <f t="shared" si="39"/>
      </c>
      <c r="L491" s="44"/>
    </row>
    <row r="492" spans="2:12" ht="13.5">
      <c r="B492" s="132"/>
      <c r="C492" s="132"/>
      <c r="D492" s="43"/>
      <c r="E492" s="45"/>
      <c r="H492" s="46"/>
      <c r="I492" s="45"/>
      <c r="J492" s="55"/>
      <c r="K492" s="54">
        <f t="shared" si="39"/>
      </c>
      <c r="L492" s="44"/>
    </row>
    <row r="493" spans="2:12" ht="13.5">
      <c r="B493" s="132"/>
      <c r="C493" s="132"/>
      <c r="D493" s="43"/>
      <c r="E493" s="45"/>
      <c r="H493" s="46"/>
      <c r="I493" s="45"/>
      <c r="J493" s="55"/>
      <c r="K493" s="54">
        <f t="shared" si="39"/>
      </c>
      <c r="L493" s="44"/>
    </row>
    <row r="494" spans="2:12" ht="13.5">
      <c r="B494" s="132"/>
      <c r="C494" s="132"/>
      <c r="D494" s="43"/>
      <c r="E494" s="45"/>
      <c r="H494" s="46"/>
      <c r="I494" s="45"/>
      <c r="J494" s="55"/>
      <c r="K494" s="54">
        <f t="shared" si="39"/>
      </c>
      <c r="L494" s="44"/>
    </row>
    <row r="495" spans="2:12" ht="13.5">
      <c r="B495" s="132"/>
      <c r="C495" s="132"/>
      <c r="D495" s="43"/>
      <c r="E495" s="45"/>
      <c r="H495" s="46"/>
      <c r="I495" s="45"/>
      <c r="J495" s="55"/>
      <c r="K495" s="54">
        <f t="shared" si="39"/>
      </c>
      <c r="L495" s="44"/>
    </row>
    <row r="496" spans="2:12" ht="13.5">
      <c r="B496" s="132"/>
      <c r="C496" s="132"/>
      <c r="D496" s="43"/>
      <c r="E496" s="45"/>
      <c r="H496" s="46"/>
      <c r="I496" s="45"/>
      <c r="J496" s="55"/>
      <c r="K496" s="54">
        <f t="shared" si="39"/>
      </c>
      <c r="L496" s="44"/>
    </row>
    <row r="497" spans="2:12" ht="13.5">
      <c r="B497" s="132"/>
      <c r="C497" s="132"/>
      <c r="D497" s="43"/>
      <c r="E497" s="45"/>
      <c r="H497" s="46"/>
      <c r="I497" s="45"/>
      <c r="J497" s="55"/>
      <c r="K497" s="54">
        <f t="shared" si="39"/>
      </c>
      <c r="L497" s="44"/>
    </row>
    <row r="498" spans="2:12" ht="13.5">
      <c r="B498" s="132"/>
      <c r="C498" s="132"/>
      <c r="D498" s="43"/>
      <c r="E498" s="45"/>
      <c r="H498" s="46"/>
      <c r="I498" s="45"/>
      <c r="J498" s="55"/>
      <c r="K498" s="54">
        <f t="shared" si="39"/>
      </c>
      <c r="L498" s="44"/>
    </row>
    <row r="499" spans="2:12" ht="13.5">
      <c r="B499" s="132"/>
      <c r="C499" s="132"/>
      <c r="D499" s="43"/>
      <c r="E499" s="45"/>
      <c r="H499" s="46"/>
      <c r="I499" s="45"/>
      <c r="J499" s="55"/>
      <c r="K499" s="54">
        <f t="shared" si="39"/>
      </c>
      <c r="L499" s="44"/>
    </row>
    <row r="500" spans="2:12" ht="13.5">
      <c r="B500" s="132"/>
      <c r="C500" s="132"/>
      <c r="D500" s="43"/>
      <c r="E500" s="45"/>
      <c r="H500" s="46"/>
      <c r="I500" s="45"/>
      <c r="J500" s="55"/>
      <c r="K500" s="54">
        <f t="shared" si="39"/>
      </c>
      <c r="L500" s="44"/>
    </row>
    <row r="501" spans="2:12" ht="13.5">
      <c r="B501" s="132"/>
      <c r="C501" s="132"/>
      <c r="D501" s="43"/>
      <c r="E501" s="45"/>
      <c r="H501" s="46"/>
      <c r="I501" s="45"/>
      <c r="J501" s="55"/>
      <c r="K501" s="54">
        <f t="shared" si="39"/>
      </c>
      <c r="L501" s="44"/>
    </row>
    <row r="502" spans="2:12" ht="13.5">
      <c r="B502" s="132"/>
      <c r="C502" s="132"/>
      <c r="D502" s="43"/>
      <c r="E502" s="45"/>
      <c r="H502" s="46"/>
      <c r="I502" s="45"/>
      <c r="J502" s="55"/>
      <c r="K502" s="54">
        <f t="shared" si="39"/>
      </c>
      <c r="L502" s="44"/>
    </row>
    <row r="503" spans="2:12" ht="13.5">
      <c r="B503" s="132"/>
      <c r="C503" s="132"/>
      <c r="D503" s="43"/>
      <c r="E503" s="45"/>
      <c r="H503" s="46"/>
      <c r="I503" s="45"/>
      <c r="J503" s="55"/>
      <c r="K503" s="54">
        <f t="shared" si="39"/>
      </c>
      <c r="L503" s="44"/>
    </row>
    <row r="504" spans="2:12" ht="13.5">
      <c r="B504" s="132"/>
      <c r="C504" s="132"/>
      <c r="D504" s="43"/>
      <c r="E504" s="45"/>
      <c r="H504" s="46"/>
      <c r="I504" s="45"/>
      <c r="J504" s="55"/>
      <c r="K504" s="54">
        <f t="shared" si="39"/>
      </c>
      <c r="L504" s="44"/>
    </row>
    <row r="505" spans="2:12" ht="13.5">
      <c r="B505" s="132"/>
      <c r="C505" s="132"/>
      <c r="D505" s="43"/>
      <c r="E505" s="45"/>
      <c r="H505" s="46"/>
      <c r="I505" s="45"/>
      <c r="J505" s="55"/>
      <c r="K505" s="54">
        <f t="shared" si="39"/>
      </c>
      <c r="L505" s="44"/>
    </row>
    <row r="506" spans="2:12" ht="13.5">
      <c r="B506" s="132"/>
      <c r="C506" s="132"/>
      <c r="D506" s="43"/>
      <c r="E506" s="45"/>
      <c r="H506" s="46"/>
      <c r="I506" s="45"/>
      <c r="J506" s="55"/>
      <c r="K506" s="54">
        <f t="shared" si="39"/>
      </c>
      <c r="L506" s="44"/>
    </row>
    <row r="507" spans="2:12" ht="13.5">
      <c r="B507" s="132"/>
      <c r="C507" s="132"/>
      <c r="D507" s="43"/>
      <c r="E507" s="45"/>
      <c r="H507" s="46"/>
      <c r="I507" s="45"/>
      <c r="J507" s="55"/>
      <c r="K507" s="54">
        <f t="shared" si="39"/>
      </c>
      <c r="L507" s="44"/>
    </row>
    <row r="508" spans="2:12" ht="13.5">
      <c r="B508" s="132"/>
      <c r="C508" s="132"/>
      <c r="D508" s="43"/>
      <c r="E508" s="45"/>
      <c r="H508" s="46"/>
      <c r="I508" s="45"/>
      <c r="J508" s="55"/>
      <c r="K508" s="54">
        <f t="shared" si="39"/>
      </c>
      <c r="L508" s="44"/>
    </row>
    <row r="509" spans="2:12" ht="13.5">
      <c r="B509" s="132"/>
      <c r="C509" s="132"/>
      <c r="D509" s="43"/>
      <c r="E509" s="45"/>
      <c r="H509" s="46"/>
      <c r="I509" s="45"/>
      <c r="J509" s="55"/>
      <c r="K509" s="54">
        <f t="shared" si="39"/>
      </c>
      <c r="L509" s="44"/>
    </row>
    <row r="510" spans="2:12" ht="13.5">
      <c r="B510" s="132"/>
      <c r="C510" s="132"/>
      <c r="D510" s="43"/>
      <c r="E510" s="45"/>
      <c r="H510" s="46"/>
      <c r="I510" s="45"/>
      <c r="J510" s="55"/>
      <c r="K510" s="54">
        <f t="shared" si="39"/>
      </c>
      <c r="L510" s="44"/>
    </row>
    <row r="511" spans="2:12" ht="13.5">
      <c r="B511" s="132"/>
      <c r="C511" s="132"/>
      <c r="D511" s="43"/>
      <c r="E511" s="45"/>
      <c r="H511" s="46"/>
      <c r="I511" s="45"/>
      <c r="J511" s="55"/>
      <c r="K511" s="54">
        <f t="shared" si="39"/>
      </c>
      <c r="L511" s="44"/>
    </row>
    <row r="512" spans="2:12" ht="13.5">
      <c r="B512" s="132"/>
      <c r="C512" s="132"/>
      <c r="D512" s="43"/>
      <c r="E512" s="45"/>
      <c r="H512" s="46"/>
      <c r="I512" s="45"/>
      <c r="J512" s="55"/>
      <c r="K512" s="54">
        <f t="shared" si="39"/>
      </c>
      <c r="L512" s="44"/>
    </row>
    <row r="513" spans="2:12" ht="13.5">
      <c r="B513" s="132"/>
      <c r="C513" s="132"/>
      <c r="D513" s="43"/>
      <c r="E513" s="45"/>
      <c r="H513" s="46"/>
      <c r="I513" s="45"/>
      <c r="J513" s="55"/>
      <c r="K513" s="54">
        <f t="shared" si="39"/>
      </c>
      <c r="L513" s="44"/>
    </row>
    <row r="514" spans="2:12" ht="13.5">
      <c r="B514" s="132"/>
      <c r="C514" s="132"/>
      <c r="D514" s="43"/>
      <c r="E514" s="45"/>
      <c r="H514" s="46"/>
      <c r="I514" s="45"/>
      <c r="J514" s="55"/>
      <c r="K514" s="54">
        <f t="shared" si="39"/>
      </c>
      <c r="L514" s="44"/>
    </row>
    <row r="515" spans="2:12" ht="13.5">
      <c r="B515" s="132"/>
      <c r="C515" s="132"/>
      <c r="D515" s="43"/>
      <c r="E515" s="45"/>
      <c r="H515" s="46"/>
      <c r="I515" s="45"/>
      <c r="J515" s="55"/>
      <c r="K515" s="54">
        <f t="shared" si="39"/>
      </c>
      <c r="L515" s="44"/>
    </row>
    <row r="516" spans="2:12" ht="13.5">
      <c r="B516" s="132"/>
      <c r="C516" s="132"/>
      <c r="D516" s="43"/>
      <c r="E516" s="45"/>
      <c r="H516" s="46"/>
      <c r="I516" s="45"/>
      <c r="J516" s="55"/>
      <c r="K516" s="54">
        <f t="shared" si="39"/>
      </c>
      <c r="L516" s="44"/>
    </row>
    <row r="517" spans="2:12" ht="13.5">
      <c r="B517" s="132"/>
      <c r="C517" s="132"/>
      <c r="D517" s="43"/>
      <c r="E517" s="45"/>
      <c r="H517" s="46"/>
      <c r="I517" s="45"/>
      <c r="J517" s="55"/>
      <c r="K517" s="54">
        <f t="shared" si="39"/>
      </c>
      <c r="L517" s="44"/>
    </row>
    <row r="518" spans="2:12" ht="13.5">
      <c r="B518" s="132"/>
      <c r="C518" s="132"/>
      <c r="D518" s="43"/>
      <c r="E518" s="45"/>
      <c r="H518" s="46"/>
      <c r="I518" s="45"/>
      <c r="J518" s="55"/>
      <c r="K518" s="54">
        <f t="shared" si="39"/>
      </c>
      <c r="L518" s="44"/>
    </row>
    <row r="519" spans="2:12" ht="13.5">
      <c r="B519" s="132"/>
      <c r="C519" s="132"/>
      <c r="D519" s="43"/>
      <c r="E519" s="45"/>
      <c r="H519" s="46"/>
      <c r="I519" s="45"/>
      <c r="J519" s="55"/>
      <c r="K519" s="54">
        <f t="shared" si="39"/>
      </c>
      <c r="L519" s="44"/>
    </row>
    <row r="520" spans="2:12" ht="13.5">
      <c r="B520" s="132"/>
      <c r="C520" s="132"/>
      <c r="D520" s="43"/>
      <c r="E520" s="45"/>
      <c r="H520" s="46"/>
      <c r="I520" s="45"/>
      <c r="J520" s="55"/>
      <c r="K520" s="54">
        <f t="shared" si="39"/>
      </c>
      <c r="L520" s="44"/>
    </row>
    <row r="521" spans="2:12" ht="13.5">
      <c r="B521" s="132"/>
      <c r="C521" s="132"/>
      <c r="D521" s="43"/>
      <c r="E521" s="45"/>
      <c r="H521" s="46"/>
      <c r="I521" s="45"/>
      <c r="J521" s="55"/>
      <c r="K521" s="54">
        <f t="shared" si="39"/>
      </c>
      <c r="L521" s="44"/>
    </row>
    <row r="522" spans="2:12" ht="13.5">
      <c r="B522" s="132"/>
      <c r="C522" s="132"/>
      <c r="D522" s="43"/>
      <c r="E522" s="45"/>
      <c r="H522" s="46"/>
      <c r="I522" s="45"/>
      <c r="J522" s="55"/>
      <c r="K522" s="54">
        <f t="shared" si="39"/>
      </c>
      <c r="L522" s="44"/>
    </row>
    <row r="523" spans="2:12" ht="13.5">
      <c r="B523" s="132"/>
      <c r="C523" s="132"/>
      <c r="D523" s="43"/>
      <c r="E523" s="45"/>
      <c r="H523" s="46"/>
      <c r="I523" s="45"/>
      <c r="J523" s="55"/>
      <c r="K523" s="54">
        <f t="shared" si="39"/>
      </c>
      <c r="L523" s="44"/>
    </row>
    <row r="524" spans="2:12" ht="13.5">
      <c r="B524" s="132"/>
      <c r="C524" s="132"/>
      <c r="D524" s="43"/>
      <c r="E524" s="45"/>
      <c r="H524" s="46"/>
      <c r="I524" s="45"/>
      <c r="J524" s="55"/>
      <c r="K524" s="54">
        <f t="shared" si="39"/>
      </c>
      <c r="L524" s="44"/>
    </row>
    <row r="525" spans="2:12" ht="13.5">
      <c r="B525" s="132"/>
      <c r="C525" s="132"/>
      <c r="D525" s="43"/>
      <c r="E525" s="45"/>
      <c r="H525" s="46"/>
      <c r="I525" s="45"/>
      <c r="J525" s="55"/>
      <c r="K525" s="54">
        <f t="shared" si="39"/>
      </c>
      <c r="L525" s="44"/>
    </row>
    <row r="526" spans="2:12" ht="13.5">
      <c r="B526" s="132"/>
      <c r="C526" s="132"/>
      <c r="D526" s="43"/>
      <c r="E526" s="45"/>
      <c r="H526" s="46"/>
      <c r="I526" s="45"/>
      <c r="J526" s="55"/>
      <c r="K526" s="54">
        <f t="shared" si="39"/>
      </c>
      <c r="L526" s="44"/>
    </row>
    <row r="527" spans="2:12" ht="13.5">
      <c r="B527" s="132"/>
      <c r="C527" s="132"/>
      <c r="D527" s="43"/>
      <c r="E527" s="45"/>
      <c r="H527" s="46"/>
      <c r="I527" s="45"/>
      <c r="J527" s="55"/>
      <c r="K527" s="54">
        <f t="shared" si="39"/>
      </c>
      <c r="L527" s="44"/>
    </row>
    <row r="528" spans="2:12" ht="13.5">
      <c r="B528" s="132"/>
      <c r="C528" s="132"/>
      <c r="D528" s="43"/>
      <c r="E528" s="45"/>
      <c r="H528" s="46"/>
      <c r="I528" s="45"/>
      <c r="J528" s="55"/>
      <c r="K528" s="54">
        <f t="shared" si="39"/>
      </c>
      <c r="L528" s="44"/>
    </row>
    <row r="529" spans="2:12" s="59" customFormat="1" ht="13.5">
      <c r="B529" s="507" t="s">
        <v>298</v>
      </c>
      <c r="C529" s="507"/>
      <c r="D529" s="507" t="s">
        <v>299</v>
      </c>
      <c r="E529" s="507"/>
      <c r="F529" s="507"/>
      <c r="G529" s="507"/>
      <c r="H529" s="507"/>
      <c r="K529" s="54">
        <f t="shared" si="39"/>
      </c>
      <c r="L529" s="44">
        <f>IF(G529="","",IF(COUNTIF($G$1:$G$590,G529)&gt;1,"2重登録","OK"))</f>
      </c>
    </row>
    <row r="530" spans="2:12" s="59" customFormat="1" ht="13.5">
      <c r="B530" s="507"/>
      <c r="C530" s="507"/>
      <c r="D530" s="507"/>
      <c r="E530" s="507"/>
      <c r="F530" s="507"/>
      <c r="G530" s="507"/>
      <c r="H530" s="507"/>
      <c r="K530" s="54">
        <f t="shared" si="39"/>
      </c>
      <c r="L530" s="44">
        <f>IF(G530="","",IF(COUNTIF($G$1:$G$590,G530)&gt;1,"2重登録","OK"))</f>
      </c>
    </row>
    <row r="531" spans="1:15" s="59" customFormat="1" ht="13.5">
      <c r="A531" s="45"/>
      <c r="B531" s="45"/>
      <c r="C531" s="45"/>
      <c r="D531" s="42"/>
      <c r="E531" s="45"/>
      <c r="F531" s="93"/>
      <c r="G531" s="92" t="s">
        <v>317</v>
      </c>
      <c r="H531" s="92" t="s">
        <v>318</v>
      </c>
      <c r="I531" s="45"/>
      <c r="J531" s="55"/>
      <c r="K531" s="54">
        <f t="shared" si="39"/>
      </c>
      <c r="L531" s="44"/>
      <c r="M531" s="42"/>
      <c r="N531" s="92"/>
      <c r="O531" s="92"/>
    </row>
    <row r="532" spans="1:13" s="59" customFormat="1" ht="13.5">
      <c r="A532" s="45"/>
      <c r="B532" s="514"/>
      <c r="C532" s="514"/>
      <c r="D532" s="42"/>
      <c r="E532" s="45"/>
      <c r="F532" s="93">
        <f>A532</f>
        <v>0</v>
      </c>
      <c r="G532" s="76">
        <f>COUNTIF(M534:M579,"東近江市")</f>
        <v>5</v>
      </c>
      <c r="H532" s="503">
        <f>(G532/RIGHT(A579,2))</f>
        <v>0.10869565217391304</v>
      </c>
      <c r="I532" s="503"/>
      <c r="J532" s="503"/>
      <c r="K532" s="54">
        <f t="shared" si="39"/>
      </c>
      <c r="L532" s="44"/>
      <c r="M532" s="42"/>
    </row>
    <row r="533" spans="1:13" s="59" customFormat="1" ht="13.5">
      <c r="A533" s="45"/>
      <c r="B533" s="60"/>
      <c r="C533" s="60"/>
      <c r="D533" s="71" t="s">
        <v>1073</v>
      </c>
      <c r="E533" s="71"/>
      <c r="F533" s="71"/>
      <c r="G533" s="76"/>
      <c r="H533" s="77" t="s">
        <v>1074</v>
      </c>
      <c r="I533" s="137"/>
      <c r="J533" s="137"/>
      <c r="K533" s="54">
        <f t="shared" si="39"/>
      </c>
      <c r="L533" s="44"/>
      <c r="M533" s="42"/>
    </row>
    <row r="534" spans="1:13" s="61" customFormat="1" ht="13.5">
      <c r="A534" s="62" t="s">
        <v>121</v>
      </c>
      <c r="B534" s="92" t="s">
        <v>122</v>
      </c>
      <c r="C534" s="92" t="s">
        <v>123</v>
      </c>
      <c r="D534" s="45" t="s">
        <v>753</v>
      </c>
      <c r="E534" s="62"/>
      <c r="F534" s="93" t="str">
        <f aca="true" t="shared" si="41" ref="F534:F579">A534</f>
        <v>U01</v>
      </c>
      <c r="G534" s="61" t="str">
        <f aca="true" t="shared" si="42" ref="G534:G563">B534&amp;C534</f>
        <v>安西　司</v>
      </c>
      <c r="H534" s="45" t="s">
        <v>300</v>
      </c>
      <c r="I534" s="69" t="s">
        <v>781</v>
      </c>
      <c r="J534" s="114">
        <v>1977</v>
      </c>
      <c r="K534" s="54">
        <f aca="true" t="shared" si="43" ref="K534:K582">IF(J534="","",(2015-J534))</f>
        <v>38</v>
      </c>
      <c r="L534" s="93" t="s">
        <v>159</v>
      </c>
      <c r="M534" s="179" t="s">
        <v>944</v>
      </c>
    </row>
    <row r="535" spans="1:13" s="61" customFormat="1" ht="14.25">
      <c r="A535" s="62" t="s">
        <v>124</v>
      </c>
      <c r="B535" s="63" t="s">
        <v>800</v>
      </c>
      <c r="C535" s="63" t="s">
        <v>801</v>
      </c>
      <c r="D535" s="45" t="s">
        <v>753</v>
      </c>
      <c r="E535" s="62"/>
      <c r="F535" s="93" t="str">
        <f t="shared" si="41"/>
        <v>U02</v>
      </c>
      <c r="G535" s="61" t="str">
        <f t="shared" si="42"/>
        <v>池上浩幸</v>
      </c>
      <c r="H535" s="45" t="s">
        <v>300</v>
      </c>
      <c r="I535" s="45" t="s">
        <v>781</v>
      </c>
      <c r="J535" s="65">
        <v>1965</v>
      </c>
      <c r="K535" s="54">
        <f t="shared" si="43"/>
        <v>50</v>
      </c>
      <c r="L535" s="93" t="s">
        <v>159</v>
      </c>
      <c r="M535" s="75" t="s">
        <v>374</v>
      </c>
    </row>
    <row r="536" spans="1:13" s="61" customFormat="1" ht="14.25">
      <c r="A536" s="62" t="s">
        <v>754</v>
      </c>
      <c r="B536" s="63" t="s">
        <v>802</v>
      </c>
      <c r="C536" s="63" t="s">
        <v>803</v>
      </c>
      <c r="D536" s="45" t="s">
        <v>753</v>
      </c>
      <c r="E536" s="62"/>
      <c r="F536" s="93" t="str">
        <f t="shared" si="41"/>
        <v>U03</v>
      </c>
      <c r="G536" s="61" t="str">
        <f t="shared" si="42"/>
        <v>石井正俊</v>
      </c>
      <c r="H536" s="45" t="s">
        <v>300</v>
      </c>
      <c r="I536" s="45" t="s">
        <v>781</v>
      </c>
      <c r="J536" s="65">
        <v>1975</v>
      </c>
      <c r="K536" s="54">
        <f t="shared" si="43"/>
        <v>40</v>
      </c>
      <c r="L536" s="93" t="s">
        <v>159</v>
      </c>
      <c r="M536" s="75" t="s">
        <v>375</v>
      </c>
    </row>
    <row r="537" spans="1:13" s="61" customFormat="1" ht="13.5">
      <c r="A537" s="62" t="s">
        <v>755</v>
      </c>
      <c r="B537" s="92" t="s">
        <v>125</v>
      </c>
      <c r="C537" s="92" t="s">
        <v>1112</v>
      </c>
      <c r="D537" s="45" t="s">
        <v>753</v>
      </c>
      <c r="E537" s="62"/>
      <c r="F537" s="93" t="str">
        <f t="shared" si="41"/>
        <v>U04</v>
      </c>
      <c r="G537" s="61" t="str">
        <f t="shared" si="42"/>
        <v>一色翼</v>
      </c>
      <c r="H537" s="45" t="s">
        <v>300</v>
      </c>
      <c r="I537" s="69" t="s">
        <v>781</v>
      </c>
      <c r="J537" s="114">
        <v>1983</v>
      </c>
      <c r="K537" s="54">
        <f t="shared" si="43"/>
        <v>32</v>
      </c>
      <c r="L537" s="93" t="s">
        <v>159</v>
      </c>
      <c r="M537" s="179" t="s">
        <v>944</v>
      </c>
    </row>
    <row r="538" spans="1:20" s="61" customFormat="1" ht="13.5">
      <c r="A538" s="62" t="s">
        <v>756</v>
      </c>
      <c r="B538" s="42" t="s">
        <v>747</v>
      </c>
      <c r="C538" s="42" t="s">
        <v>748</v>
      </c>
      <c r="D538" s="45" t="s">
        <v>753</v>
      </c>
      <c r="E538" s="42"/>
      <c r="F538" s="42" t="str">
        <f t="shared" si="41"/>
        <v>U05</v>
      </c>
      <c r="G538" s="42" t="str">
        <f t="shared" si="42"/>
        <v>井内一博</v>
      </c>
      <c r="H538" s="45" t="s">
        <v>300</v>
      </c>
      <c r="I538" s="42" t="s">
        <v>781</v>
      </c>
      <c r="J538" s="136">
        <v>1976</v>
      </c>
      <c r="K538" s="54">
        <f t="shared" si="43"/>
        <v>39</v>
      </c>
      <c r="L538" s="44" t="str">
        <f>IF(G538="","",IF(COUNTIF($G$1:$G$587,G538)&gt;1,"2重登録","OK"))</f>
        <v>OK</v>
      </c>
      <c r="M538" s="42" t="s">
        <v>358</v>
      </c>
      <c r="N538" s="59"/>
      <c r="O538" s="59"/>
      <c r="P538" s="59"/>
      <c r="Q538" s="59"/>
      <c r="R538" s="59"/>
      <c r="S538" s="59"/>
      <c r="T538" s="71"/>
    </row>
    <row r="539" spans="1:13" s="61" customFormat="1" ht="13.5">
      <c r="A539" s="62" t="s">
        <v>757</v>
      </c>
      <c r="B539" s="95" t="s">
        <v>360</v>
      </c>
      <c r="C539" s="95" t="s">
        <v>361</v>
      </c>
      <c r="D539" s="45" t="s">
        <v>753</v>
      </c>
      <c r="E539" s="62"/>
      <c r="F539" s="93" t="str">
        <f t="shared" si="41"/>
        <v>U06</v>
      </c>
      <c r="G539" s="61" t="str">
        <f t="shared" si="42"/>
        <v>岡原裕一</v>
      </c>
      <c r="H539" s="45" t="s">
        <v>300</v>
      </c>
      <c r="I539" s="69" t="s">
        <v>781</v>
      </c>
      <c r="J539" s="114">
        <v>1986</v>
      </c>
      <c r="K539" s="54">
        <f t="shared" si="43"/>
        <v>29</v>
      </c>
      <c r="L539" s="93" t="s">
        <v>159</v>
      </c>
      <c r="M539" s="75" t="s">
        <v>377</v>
      </c>
    </row>
    <row r="540" spans="1:13" s="61" customFormat="1" ht="13.5">
      <c r="A540" s="62" t="s">
        <v>758</v>
      </c>
      <c r="B540" s="95" t="s">
        <v>804</v>
      </c>
      <c r="C540" s="95" t="s">
        <v>320</v>
      </c>
      <c r="D540" s="45" t="s">
        <v>753</v>
      </c>
      <c r="E540" s="62" t="s">
        <v>319</v>
      </c>
      <c r="F540" s="93" t="str">
        <f t="shared" si="41"/>
        <v>U07</v>
      </c>
      <c r="G540" s="61" t="str">
        <f t="shared" si="42"/>
        <v>片岡凜耶</v>
      </c>
      <c r="H540" s="45" t="s">
        <v>300</v>
      </c>
      <c r="I540" s="69" t="s">
        <v>781</v>
      </c>
      <c r="J540" s="114">
        <v>1997</v>
      </c>
      <c r="K540" s="54">
        <f t="shared" si="43"/>
        <v>18</v>
      </c>
      <c r="L540" s="93" t="s">
        <v>159</v>
      </c>
      <c r="M540" s="75" t="s">
        <v>372</v>
      </c>
    </row>
    <row r="541" spans="1:13" s="61" customFormat="1" ht="14.25">
      <c r="A541" s="62" t="s">
        <v>759</v>
      </c>
      <c r="B541" s="64" t="s">
        <v>804</v>
      </c>
      <c r="C541" s="64" t="s">
        <v>805</v>
      </c>
      <c r="D541" s="45" t="s">
        <v>753</v>
      </c>
      <c r="E541" s="62"/>
      <c r="F541" s="93" t="str">
        <f t="shared" si="41"/>
        <v>U08</v>
      </c>
      <c r="G541" s="61" t="str">
        <f t="shared" si="42"/>
        <v>片岡一寿</v>
      </c>
      <c r="H541" s="45" t="s">
        <v>300</v>
      </c>
      <c r="I541" s="45" t="s">
        <v>781</v>
      </c>
      <c r="J541" s="65">
        <v>1971</v>
      </c>
      <c r="K541" s="54">
        <f t="shared" si="43"/>
        <v>44</v>
      </c>
      <c r="L541" s="93" t="s">
        <v>159</v>
      </c>
      <c r="M541" s="75" t="s">
        <v>376</v>
      </c>
    </row>
    <row r="542" spans="1:13" s="61" customFormat="1" ht="14.25">
      <c r="A542" s="62" t="s">
        <v>760</v>
      </c>
      <c r="B542" s="64" t="s">
        <v>381</v>
      </c>
      <c r="C542" s="64" t="s">
        <v>806</v>
      </c>
      <c r="D542" s="45" t="s">
        <v>753</v>
      </c>
      <c r="E542" s="62"/>
      <c r="F542" s="93" t="str">
        <f t="shared" si="41"/>
        <v>U09</v>
      </c>
      <c r="G542" s="61" t="str">
        <f t="shared" si="42"/>
        <v>片岡  大</v>
      </c>
      <c r="H542" s="45" t="s">
        <v>300</v>
      </c>
      <c r="I542" s="45" t="s">
        <v>781</v>
      </c>
      <c r="J542" s="65">
        <v>1969</v>
      </c>
      <c r="K542" s="54">
        <f t="shared" si="43"/>
        <v>46</v>
      </c>
      <c r="L542" s="93" t="s">
        <v>159</v>
      </c>
      <c r="M542" s="75" t="s">
        <v>372</v>
      </c>
    </row>
    <row r="543" spans="1:13" s="61" customFormat="1" ht="14.25">
      <c r="A543" s="62" t="s">
        <v>761</v>
      </c>
      <c r="B543" s="63" t="s">
        <v>807</v>
      </c>
      <c r="C543" s="63" t="s">
        <v>808</v>
      </c>
      <c r="D543" s="45" t="s">
        <v>753</v>
      </c>
      <c r="E543" s="62"/>
      <c r="F543" s="93" t="str">
        <f t="shared" si="41"/>
        <v>U10</v>
      </c>
      <c r="G543" s="61" t="str">
        <f t="shared" si="42"/>
        <v>亀井雅嗣</v>
      </c>
      <c r="H543" s="45" t="s">
        <v>300</v>
      </c>
      <c r="I543" s="45" t="s">
        <v>781</v>
      </c>
      <c r="J543" s="66">
        <v>1970</v>
      </c>
      <c r="K543" s="54">
        <f t="shared" si="43"/>
        <v>45</v>
      </c>
      <c r="L543" s="93" t="s">
        <v>159</v>
      </c>
      <c r="M543" s="75" t="s">
        <v>375</v>
      </c>
    </row>
    <row r="544" spans="1:13" s="61" customFormat="1" ht="14.25">
      <c r="A544" s="62" t="s">
        <v>762</v>
      </c>
      <c r="B544" s="63" t="s">
        <v>807</v>
      </c>
      <c r="C544" s="63" t="s">
        <v>301</v>
      </c>
      <c r="D544" s="45" t="s">
        <v>753</v>
      </c>
      <c r="E544" s="62" t="s">
        <v>319</v>
      </c>
      <c r="F544" s="93" t="str">
        <f t="shared" si="41"/>
        <v>U11</v>
      </c>
      <c r="G544" s="61" t="str">
        <f t="shared" si="42"/>
        <v>亀井皓太</v>
      </c>
      <c r="H544" s="45" t="s">
        <v>300</v>
      </c>
      <c r="I544" s="45" t="s">
        <v>781</v>
      </c>
      <c r="J544" s="66">
        <v>2003</v>
      </c>
      <c r="K544" s="54">
        <f t="shared" si="43"/>
        <v>12</v>
      </c>
      <c r="L544" s="93" t="s">
        <v>159</v>
      </c>
      <c r="M544" s="75" t="s">
        <v>375</v>
      </c>
    </row>
    <row r="545" spans="1:13" s="61" customFormat="1" ht="14.25">
      <c r="A545" s="62" t="s">
        <v>763</v>
      </c>
      <c r="B545" s="88" t="s">
        <v>328</v>
      </c>
      <c r="C545" s="88" t="s">
        <v>356</v>
      </c>
      <c r="D545" s="45" t="s">
        <v>753</v>
      </c>
      <c r="E545" s="92"/>
      <c r="F545" s="93" t="str">
        <f t="shared" si="41"/>
        <v>U12</v>
      </c>
      <c r="G545" s="61" t="str">
        <f t="shared" si="42"/>
        <v>木下進</v>
      </c>
      <c r="H545" s="45" t="s">
        <v>300</v>
      </c>
      <c r="I545" s="45" t="s">
        <v>781</v>
      </c>
      <c r="J545" s="66">
        <v>1950</v>
      </c>
      <c r="K545" s="54">
        <f t="shared" si="43"/>
        <v>65</v>
      </c>
      <c r="L545" s="93" t="s">
        <v>159</v>
      </c>
      <c r="M545" s="75" t="s">
        <v>329</v>
      </c>
    </row>
    <row r="546" spans="1:13" s="61" customFormat="1" ht="14.25">
      <c r="A546" s="62" t="s">
        <v>764</v>
      </c>
      <c r="B546" s="63" t="s">
        <v>809</v>
      </c>
      <c r="C546" s="63" t="s">
        <v>810</v>
      </c>
      <c r="D546" s="45" t="s">
        <v>753</v>
      </c>
      <c r="E546" s="62"/>
      <c r="F546" s="93" t="str">
        <f t="shared" si="41"/>
        <v>U13</v>
      </c>
      <c r="G546" s="61" t="str">
        <f t="shared" si="42"/>
        <v>竹田圭佑</v>
      </c>
      <c r="H546" s="45" t="s">
        <v>300</v>
      </c>
      <c r="I546" s="45" t="s">
        <v>781</v>
      </c>
      <c r="J546" s="65">
        <v>1982</v>
      </c>
      <c r="K546" s="54">
        <f t="shared" si="43"/>
        <v>33</v>
      </c>
      <c r="L546" s="93" t="s">
        <v>159</v>
      </c>
      <c r="M546" s="75" t="s">
        <v>377</v>
      </c>
    </row>
    <row r="547" spans="1:20" s="61" customFormat="1" ht="13.5">
      <c r="A547" s="62" t="s">
        <v>765</v>
      </c>
      <c r="B547" s="43" t="s">
        <v>751</v>
      </c>
      <c r="C547" s="43" t="s">
        <v>752</v>
      </c>
      <c r="D547" s="45" t="s">
        <v>753</v>
      </c>
      <c r="E547" s="42"/>
      <c r="F547" s="42" t="str">
        <f t="shared" si="41"/>
        <v>U14</v>
      </c>
      <c r="G547" s="42" t="str">
        <f t="shared" si="42"/>
        <v>舘形和典</v>
      </c>
      <c r="H547" s="45" t="s">
        <v>300</v>
      </c>
      <c r="I547" s="42" t="s">
        <v>781</v>
      </c>
      <c r="J547" s="136">
        <v>1985</v>
      </c>
      <c r="K547" s="54">
        <f t="shared" si="43"/>
        <v>30</v>
      </c>
      <c r="L547" s="44" t="str">
        <f>IF(G547="","",IF(COUNTIF($G$1:$G$587,G547)&gt;1,"2重登録","OK"))</f>
        <v>OK</v>
      </c>
      <c r="M547" s="42" t="s">
        <v>358</v>
      </c>
      <c r="N547" s="59"/>
      <c r="O547" s="59"/>
      <c r="P547" s="59"/>
      <c r="Q547" s="59"/>
      <c r="R547" s="71"/>
      <c r="S547" s="71"/>
      <c r="T547" s="59"/>
    </row>
    <row r="548" spans="1:13" s="61" customFormat="1" ht="14.25">
      <c r="A548" s="62" t="s">
        <v>766</v>
      </c>
      <c r="B548" s="115" t="s">
        <v>302</v>
      </c>
      <c r="C548" s="116" t="s">
        <v>303</v>
      </c>
      <c r="D548" s="45" t="s">
        <v>753</v>
      </c>
      <c r="E548" s="117"/>
      <c r="F548" s="93" t="str">
        <f t="shared" si="41"/>
        <v>U15</v>
      </c>
      <c r="G548" s="61" t="str">
        <f t="shared" si="42"/>
        <v>高瀬眞志</v>
      </c>
      <c r="H548" s="45" t="s">
        <v>300</v>
      </c>
      <c r="I548" s="45" t="s">
        <v>781</v>
      </c>
      <c r="J548" s="118">
        <v>1959</v>
      </c>
      <c r="K548" s="54">
        <f t="shared" si="43"/>
        <v>56</v>
      </c>
      <c r="L548" s="180" t="s">
        <v>159</v>
      </c>
      <c r="M548" s="75" t="s">
        <v>374</v>
      </c>
    </row>
    <row r="549" spans="1:20" s="61" customFormat="1" ht="13.5">
      <c r="A549" s="62" t="s">
        <v>767</v>
      </c>
      <c r="B549" s="43" t="s">
        <v>749</v>
      </c>
      <c r="C549" s="43" t="s">
        <v>750</v>
      </c>
      <c r="D549" s="45" t="s">
        <v>753</v>
      </c>
      <c r="E549" s="42"/>
      <c r="F549" s="42" t="str">
        <f t="shared" si="41"/>
        <v>U16</v>
      </c>
      <c r="G549" s="42" t="str">
        <f t="shared" si="42"/>
        <v>竹下英伸</v>
      </c>
      <c r="H549" s="45" t="s">
        <v>300</v>
      </c>
      <c r="I549" s="42" t="s">
        <v>781</v>
      </c>
      <c r="J549" s="136">
        <v>1972</v>
      </c>
      <c r="K549" s="54">
        <f t="shared" si="43"/>
        <v>43</v>
      </c>
      <c r="L549" s="44" t="str">
        <f>IF(G549="","",IF(COUNTIF($G$1:$G$587,G549)&gt;1,"2重登録","OK"))</f>
        <v>OK</v>
      </c>
      <c r="M549" s="48" t="s">
        <v>380</v>
      </c>
      <c r="N549" s="59"/>
      <c r="O549" s="59"/>
      <c r="P549" s="59"/>
      <c r="Q549" s="59"/>
      <c r="R549" s="59"/>
      <c r="S549" s="71"/>
      <c r="T549" s="59"/>
    </row>
    <row r="550" spans="1:20" s="61" customFormat="1" ht="13.5">
      <c r="A550" s="62" t="s">
        <v>768</v>
      </c>
      <c r="B550" s="43" t="s">
        <v>126</v>
      </c>
      <c r="C550" s="43" t="s">
        <v>127</v>
      </c>
      <c r="D550" s="45" t="s">
        <v>753</v>
      </c>
      <c r="E550" s="42"/>
      <c r="F550" s="42" t="str">
        <f t="shared" si="41"/>
        <v>U17</v>
      </c>
      <c r="G550" s="42" t="str">
        <f t="shared" si="42"/>
        <v>田中邦明</v>
      </c>
      <c r="H550" s="45" t="s">
        <v>300</v>
      </c>
      <c r="I550" s="42" t="s">
        <v>781</v>
      </c>
      <c r="J550" s="136">
        <v>1984</v>
      </c>
      <c r="K550" s="54">
        <f t="shared" si="43"/>
        <v>31</v>
      </c>
      <c r="L550" s="44" t="str">
        <f>IF(G550="","",IF(COUNTIF($G$1:$G$587,G550)&gt;1,"2重登録","OK"))</f>
        <v>OK</v>
      </c>
      <c r="M550" s="42" t="s">
        <v>358</v>
      </c>
      <c r="N550" s="59"/>
      <c r="O550" s="59"/>
      <c r="P550" s="71"/>
      <c r="Q550" s="59"/>
      <c r="R550" s="59"/>
      <c r="S550" s="59"/>
      <c r="T550" s="59"/>
    </row>
    <row r="551" spans="1:20" s="61" customFormat="1" ht="13.5">
      <c r="A551" s="62" t="s">
        <v>769</v>
      </c>
      <c r="B551" s="43" t="s">
        <v>128</v>
      </c>
      <c r="C551" s="43" t="s">
        <v>129</v>
      </c>
      <c r="D551" s="45" t="s">
        <v>753</v>
      </c>
      <c r="E551" s="42"/>
      <c r="F551" s="42" t="str">
        <f t="shared" si="41"/>
        <v>U18</v>
      </c>
      <c r="G551" s="42" t="str">
        <f t="shared" si="42"/>
        <v>中原康晶</v>
      </c>
      <c r="H551" s="45" t="s">
        <v>300</v>
      </c>
      <c r="I551" s="42" t="s">
        <v>130</v>
      </c>
      <c r="J551" s="136">
        <v>1984</v>
      </c>
      <c r="K551" s="54">
        <f t="shared" si="43"/>
        <v>31</v>
      </c>
      <c r="L551" s="44" t="str">
        <f>IF(G551="","",IF(COUNTIF($G$1:$G$587,G551)&gt;1,"2重登録","OK"))</f>
        <v>OK</v>
      </c>
      <c r="M551" s="42" t="s">
        <v>358</v>
      </c>
      <c r="N551" s="59"/>
      <c r="O551" s="59"/>
      <c r="P551" s="59"/>
      <c r="Q551" s="59"/>
      <c r="R551" s="59"/>
      <c r="S551" s="59"/>
      <c r="T551" s="59"/>
    </row>
    <row r="552" spans="1:13" s="61" customFormat="1" ht="14.25">
      <c r="A552" s="62" t="s">
        <v>770</v>
      </c>
      <c r="B552" s="88" t="s">
        <v>131</v>
      </c>
      <c r="C552" s="61" t="s">
        <v>158</v>
      </c>
      <c r="D552" s="45" t="s">
        <v>753</v>
      </c>
      <c r="F552" s="93" t="str">
        <f t="shared" si="41"/>
        <v>U19</v>
      </c>
      <c r="G552" s="61" t="str">
        <f t="shared" si="42"/>
        <v>原田忠克</v>
      </c>
      <c r="H552" s="45" t="s">
        <v>300</v>
      </c>
      <c r="I552" s="69" t="s">
        <v>781</v>
      </c>
      <c r="J552" s="66">
        <v>1973</v>
      </c>
      <c r="K552" s="54">
        <f t="shared" si="43"/>
        <v>42</v>
      </c>
      <c r="L552" s="93" t="s">
        <v>159</v>
      </c>
      <c r="M552" s="75" t="s">
        <v>374</v>
      </c>
    </row>
    <row r="553" spans="1:13" s="61" customFormat="1" ht="13.5">
      <c r="A553" s="62" t="s">
        <v>772</v>
      </c>
      <c r="B553" s="88" t="s">
        <v>150</v>
      </c>
      <c r="C553" s="133" t="s">
        <v>982</v>
      </c>
      <c r="D553" s="45" t="s">
        <v>753</v>
      </c>
      <c r="E553" s="133"/>
      <c r="F553" s="134" t="str">
        <f t="shared" si="41"/>
        <v>U20</v>
      </c>
      <c r="G553" s="133" t="str">
        <f t="shared" si="42"/>
        <v>久田彰</v>
      </c>
      <c r="H553" s="45" t="s">
        <v>300</v>
      </c>
      <c r="I553" s="69" t="s">
        <v>781</v>
      </c>
      <c r="J553" s="135">
        <v>1971</v>
      </c>
      <c r="K553" s="54">
        <f t="shared" si="43"/>
        <v>44</v>
      </c>
      <c r="L553" s="93" t="s">
        <v>159</v>
      </c>
      <c r="M553" s="75" t="s">
        <v>376</v>
      </c>
    </row>
    <row r="554" spans="1:13" s="61" customFormat="1" ht="14.25">
      <c r="A554" s="62" t="s">
        <v>773</v>
      </c>
      <c r="B554" s="63" t="s">
        <v>812</v>
      </c>
      <c r="C554" s="64" t="s">
        <v>813</v>
      </c>
      <c r="D554" s="45" t="s">
        <v>753</v>
      </c>
      <c r="E554" s="62"/>
      <c r="F554" s="93" t="str">
        <f t="shared" si="41"/>
        <v>U21</v>
      </c>
      <c r="G554" s="61" t="str">
        <f t="shared" si="42"/>
        <v>峠岡幸良</v>
      </c>
      <c r="H554" s="45" t="s">
        <v>300</v>
      </c>
      <c r="I554" s="45" t="s">
        <v>781</v>
      </c>
      <c r="J554" s="65">
        <v>1967</v>
      </c>
      <c r="K554" s="54">
        <f t="shared" si="43"/>
        <v>48</v>
      </c>
      <c r="L554" s="93" t="s">
        <v>159</v>
      </c>
      <c r="M554" s="75" t="s">
        <v>375</v>
      </c>
    </row>
    <row r="555" spans="1:13" s="61" customFormat="1" ht="14.25">
      <c r="A555" s="62" t="s">
        <v>774</v>
      </c>
      <c r="B555" s="63" t="s">
        <v>814</v>
      </c>
      <c r="C555" s="63" t="s">
        <v>815</v>
      </c>
      <c r="D555" s="45" t="s">
        <v>753</v>
      </c>
      <c r="E555" s="62"/>
      <c r="F555" s="93" t="str">
        <f t="shared" si="41"/>
        <v>U22</v>
      </c>
      <c r="G555" s="61" t="str">
        <f t="shared" si="42"/>
        <v>山田智史</v>
      </c>
      <c r="H555" s="45" t="s">
        <v>300</v>
      </c>
      <c r="I555" s="45" t="s">
        <v>781</v>
      </c>
      <c r="J555" s="65">
        <v>1969</v>
      </c>
      <c r="K555" s="54">
        <f t="shared" si="43"/>
        <v>46</v>
      </c>
      <c r="L555" s="93" t="s">
        <v>159</v>
      </c>
      <c r="M555" s="75" t="s">
        <v>375</v>
      </c>
    </row>
    <row r="556" spans="1:20" s="59" customFormat="1" ht="14.25">
      <c r="A556" s="62" t="s">
        <v>775</v>
      </c>
      <c r="B556" s="63" t="s">
        <v>816</v>
      </c>
      <c r="C556" s="63" t="s">
        <v>817</v>
      </c>
      <c r="D556" s="45" t="s">
        <v>753</v>
      </c>
      <c r="E556" s="62"/>
      <c r="F556" s="93" t="str">
        <f t="shared" si="41"/>
        <v>U23</v>
      </c>
      <c r="G556" s="61" t="str">
        <f t="shared" si="42"/>
        <v>山本昌紀</v>
      </c>
      <c r="H556" s="45" t="s">
        <v>300</v>
      </c>
      <c r="I556" s="45" t="s">
        <v>781</v>
      </c>
      <c r="J556" s="65">
        <v>1970</v>
      </c>
      <c r="K556" s="54">
        <f t="shared" si="43"/>
        <v>45</v>
      </c>
      <c r="L556" s="93" t="s">
        <v>159</v>
      </c>
      <c r="M556" s="75" t="s">
        <v>379</v>
      </c>
      <c r="N556" s="61"/>
      <c r="O556" s="61"/>
      <c r="P556" s="61"/>
      <c r="Q556" s="61"/>
      <c r="R556" s="61"/>
      <c r="S556" s="61"/>
      <c r="T556" s="61"/>
    </row>
    <row r="557" spans="1:20" s="59" customFormat="1" ht="14.25">
      <c r="A557" s="62" t="s">
        <v>776</v>
      </c>
      <c r="B557" s="63" t="s">
        <v>816</v>
      </c>
      <c r="C557" s="63" t="s">
        <v>818</v>
      </c>
      <c r="D557" s="45" t="s">
        <v>753</v>
      </c>
      <c r="E557" s="62"/>
      <c r="F557" s="93" t="str">
        <f t="shared" si="41"/>
        <v>U24</v>
      </c>
      <c r="G557" s="61" t="str">
        <f t="shared" si="42"/>
        <v>山本浩之</v>
      </c>
      <c r="H557" s="45" t="s">
        <v>300</v>
      </c>
      <c r="I557" s="45" t="s">
        <v>781</v>
      </c>
      <c r="J557" s="65">
        <v>1967</v>
      </c>
      <c r="K557" s="54">
        <f t="shared" si="43"/>
        <v>48</v>
      </c>
      <c r="L557" s="93" t="s">
        <v>159</v>
      </c>
      <c r="M557" s="75" t="s">
        <v>379</v>
      </c>
      <c r="N557" s="61"/>
      <c r="O557" s="61"/>
      <c r="P557" s="61"/>
      <c r="Q557" s="61"/>
      <c r="R557" s="61"/>
      <c r="S557" s="61"/>
      <c r="T557" s="61"/>
    </row>
    <row r="558" spans="1:20" s="59" customFormat="1" ht="13.5">
      <c r="A558" s="62" t="s">
        <v>777</v>
      </c>
      <c r="B558" s="60" t="s">
        <v>383</v>
      </c>
      <c r="C558" s="60" t="s">
        <v>828</v>
      </c>
      <c r="D558" s="45" t="s">
        <v>753</v>
      </c>
      <c r="E558" s="62"/>
      <c r="F558" s="93" t="str">
        <f t="shared" si="41"/>
        <v>U25</v>
      </c>
      <c r="G558" s="61" t="str">
        <f t="shared" si="42"/>
        <v>山田  剛</v>
      </c>
      <c r="H558" s="45" t="s">
        <v>300</v>
      </c>
      <c r="I558" s="45" t="s">
        <v>781</v>
      </c>
      <c r="J558" s="68">
        <v>1972</v>
      </c>
      <c r="K558" s="54">
        <f t="shared" si="43"/>
        <v>43</v>
      </c>
      <c r="L558" s="93" t="s">
        <v>159</v>
      </c>
      <c r="M558" s="75" t="s">
        <v>373</v>
      </c>
      <c r="N558" s="61"/>
      <c r="O558" s="61"/>
      <c r="P558" s="61"/>
      <c r="Q558" s="61"/>
      <c r="R558" s="61"/>
      <c r="S558" s="61"/>
      <c r="T558" s="61"/>
    </row>
    <row r="559" spans="1:20" s="59" customFormat="1" ht="14.25">
      <c r="A559" s="62" t="s">
        <v>778</v>
      </c>
      <c r="B559" s="63" t="s">
        <v>826</v>
      </c>
      <c r="C559" s="63" t="s">
        <v>304</v>
      </c>
      <c r="D559" s="45" t="s">
        <v>753</v>
      </c>
      <c r="E559" s="62" t="s">
        <v>319</v>
      </c>
      <c r="F559" s="93" t="str">
        <f t="shared" si="41"/>
        <v>U26</v>
      </c>
      <c r="G559" s="61" t="str">
        <f t="shared" si="42"/>
        <v>行本駿哉</v>
      </c>
      <c r="H559" s="45" t="s">
        <v>300</v>
      </c>
      <c r="I559" s="45" t="s">
        <v>781</v>
      </c>
      <c r="J559" s="65">
        <v>1997</v>
      </c>
      <c r="K559" s="54">
        <f t="shared" si="43"/>
        <v>18</v>
      </c>
      <c r="L559" s="93" t="s">
        <v>159</v>
      </c>
      <c r="M559" s="75" t="s">
        <v>372</v>
      </c>
      <c r="N559" s="61"/>
      <c r="O559" s="61"/>
      <c r="P559" s="61"/>
      <c r="Q559" s="61"/>
      <c r="R559" s="61"/>
      <c r="S559" s="61"/>
      <c r="T559" s="61"/>
    </row>
    <row r="560" spans="1:20" s="59" customFormat="1" ht="13.5">
      <c r="A560" s="62" t="s">
        <v>779</v>
      </c>
      <c r="B560" s="92" t="s">
        <v>386</v>
      </c>
      <c r="C560" s="92" t="s">
        <v>305</v>
      </c>
      <c r="D560" s="45" t="s">
        <v>753</v>
      </c>
      <c r="E560" s="62"/>
      <c r="F560" s="93" t="str">
        <f t="shared" si="41"/>
        <v>U27</v>
      </c>
      <c r="G560" s="61" t="str">
        <f t="shared" si="42"/>
        <v>吉村淳</v>
      </c>
      <c r="H560" s="45" t="s">
        <v>300</v>
      </c>
      <c r="I560" s="69" t="s">
        <v>781</v>
      </c>
      <c r="J560" s="114">
        <v>1976</v>
      </c>
      <c r="K560" s="54">
        <f t="shared" si="43"/>
        <v>39</v>
      </c>
      <c r="L560" s="93" t="s">
        <v>159</v>
      </c>
      <c r="M560" s="75" t="s">
        <v>336</v>
      </c>
      <c r="N560" s="61"/>
      <c r="O560" s="61"/>
      <c r="P560" s="61"/>
      <c r="Q560" s="61"/>
      <c r="R560" s="61"/>
      <c r="S560" s="61"/>
      <c r="T560" s="61"/>
    </row>
    <row r="561" spans="1:13" s="59" customFormat="1" ht="13.5">
      <c r="A561" s="62" t="s">
        <v>382</v>
      </c>
      <c r="B561" s="100" t="s">
        <v>171</v>
      </c>
      <c r="C561" s="100" t="s">
        <v>172</v>
      </c>
      <c r="D561" s="45" t="s">
        <v>753</v>
      </c>
      <c r="E561" s="79"/>
      <c r="F561" s="79" t="str">
        <f t="shared" si="41"/>
        <v>U28</v>
      </c>
      <c r="G561" s="42" t="str">
        <f t="shared" si="42"/>
        <v>稙田優也</v>
      </c>
      <c r="H561" s="45" t="s">
        <v>300</v>
      </c>
      <c r="I561" s="42" t="s">
        <v>781</v>
      </c>
      <c r="J561" s="136">
        <v>1982</v>
      </c>
      <c r="K561" s="54">
        <f t="shared" si="43"/>
        <v>33</v>
      </c>
      <c r="L561" s="44" t="str">
        <f>IF(G561="","",IF(COUNTIF($G$1:$G$587,G561)&gt;1,"2重登録","OK"))</f>
        <v>OK</v>
      </c>
      <c r="M561" s="45" t="s">
        <v>375</v>
      </c>
    </row>
    <row r="562" spans="1:20" s="59" customFormat="1" ht="14.25">
      <c r="A562" s="62" t="s">
        <v>384</v>
      </c>
      <c r="B562" s="119" t="s">
        <v>362</v>
      </c>
      <c r="C562" s="119" t="s">
        <v>935</v>
      </c>
      <c r="D562" s="45" t="s">
        <v>753</v>
      </c>
      <c r="E562" s="62"/>
      <c r="F562" s="93" t="str">
        <f t="shared" si="41"/>
        <v>U29</v>
      </c>
      <c r="G562" s="61" t="str">
        <f t="shared" si="42"/>
        <v>今井順子</v>
      </c>
      <c r="H562" s="45" t="s">
        <v>300</v>
      </c>
      <c r="I562" s="45" t="s">
        <v>782</v>
      </c>
      <c r="J562" s="66">
        <v>1958</v>
      </c>
      <c r="K562" s="54">
        <f t="shared" si="43"/>
        <v>57</v>
      </c>
      <c r="L562" s="93" t="s">
        <v>159</v>
      </c>
      <c r="M562" s="80" t="s">
        <v>380</v>
      </c>
      <c r="N562" s="61"/>
      <c r="O562" s="61"/>
      <c r="P562" s="61"/>
      <c r="Q562" s="61"/>
      <c r="R562" s="61"/>
      <c r="S562" s="61"/>
      <c r="T562" s="61"/>
    </row>
    <row r="563" spans="1:13" s="61" customFormat="1" ht="13.5">
      <c r="A563" s="62" t="s">
        <v>385</v>
      </c>
      <c r="B563" s="120" t="s">
        <v>905</v>
      </c>
      <c r="C563" s="121" t="s">
        <v>906</v>
      </c>
      <c r="D563" s="45" t="s">
        <v>753</v>
      </c>
      <c r="E563" s="123"/>
      <c r="F563" s="93" t="str">
        <f t="shared" si="41"/>
        <v>U30</v>
      </c>
      <c r="G563" s="61" t="str">
        <f t="shared" si="42"/>
        <v>植垣貴美子</v>
      </c>
      <c r="H563" s="45" t="s">
        <v>300</v>
      </c>
      <c r="I563" s="45" t="s">
        <v>782</v>
      </c>
      <c r="J563" s="124">
        <v>1965</v>
      </c>
      <c r="K563" s="54">
        <f t="shared" si="43"/>
        <v>50</v>
      </c>
      <c r="L563" s="122" t="s">
        <v>159</v>
      </c>
      <c r="M563" s="125" t="s">
        <v>911</v>
      </c>
    </row>
    <row r="564" spans="1:20" s="61" customFormat="1" ht="13.5">
      <c r="A564" s="62" t="s">
        <v>367</v>
      </c>
      <c r="B564" s="48" t="s">
        <v>1067</v>
      </c>
      <c r="C564" s="48" t="s">
        <v>1068</v>
      </c>
      <c r="D564" s="45" t="s">
        <v>753</v>
      </c>
      <c r="E564" s="42"/>
      <c r="F564" s="44" t="str">
        <f t="shared" si="41"/>
        <v>U31</v>
      </c>
      <c r="G564" s="42" t="s">
        <v>1069</v>
      </c>
      <c r="H564" s="45" t="s">
        <v>300</v>
      </c>
      <c r="I564" s="46" t="s">
        <v>1014</v>
      </c>
      <c r="J564" s="96">
        <v>1982</v>
      </c>
      <c r="K564" s="54">
        <f t="shared" si="43"/>
        <v>33</v>
      </c>
      <c r="L564" s="44" t="str">
        <f>IF(G564="","",IF(COUNTIF($G$1:$G$585,G564)&gt;1,"2重登録","OK"))</f>
        <v>OK</v>
      </c>
      <c r="M564" s="42" t="s">
        <v>375</v>
      </c>
      <c r="N564" s="59"/>
      <c r="O564" s="59"/>
      <c r="P564" s="59"/>
      <c r="Q564" s="59"/>
      <c r="R564" s="59"/>
      <c r="S564" s="59"/>
      <c r="T564" s="59"/>
    </row>
    <row r="565" spans="1:13" s="61" customFormat="1" ht="14.25">
      <c r="A565" s="62" t="s">
        <v>368</v>
      </c>
      <c r="B565" s="67" t="s">
        <v>330</v>
      </c>
      <c r="C565" s="67" t="s">
        <v>306</v>
      </c>
      <c r="D565" s="45" t="s">
        <v>753</v>
      </c>
      <c r="E565" s="92"/>
      <c r="F565" s="93" t="str">
        <f t="shared" si="41"/>
        <v>U32</v>
      </c>
      <c r="G565" s="61" t="str">
        <f aca="true" t="shared" si="44" ref="G565:G579">B565&amp;C565</f>
        <v>鹿取あつみ</v>
      </c>
      <c r="H565" s="45" t="s">
        <v>300</v>
      </c>
      <c r="I565" s="45" t="s">
        <v>782</v>
      </c>
      <c r="J565" s="66">
        <v>1963</v>
      </c>
      <c r="K565" s="54">
        <f t="shared" si="43"/>
        <v>52</v>
      </c>
      <c r="L565" s="93" t="s">
        <v>159</v>
      </c>
      <c r="M565" s="75" t="s">
        <v>908</v>
      </c>
    </row>
    <row r="566" spans="1:13" s="61" customFormat="1" ht="13.5">
      <c r="A566" s="62" t="s">
        <v>321</v>
      </c>
      <c r="B566" s="119" t="s">
        <v>363</v>
      </c>
      <c r="C566" s="119" t="s">
        <v>364</v>
      </c>
      <c r="D566" s="45" t="s">
        <v>753</v>
      </c>
      <c r="E566" s="62"/>
      <c r="F566" s="93" t="str">
        <f t="shared" si="41"/>
        <v>U33</v>
      </c>
      <c r="G566" s="61" t="str">
        <f t="shared" si="44"/>
        <v>川崎悦子</v>
      </c>
      <c r="H566" s="45" t="s">
        <v>300</v>
      </c>
      <c r="I566" s="45" t="s">
        <v>782</v>
      </c>
      <c r="J566" s="114">
        <v>1955</v>
      </c>
      <c r="K566" s="54">
        <f t="shared" si="43"/>
        <v>60</v>
      </c>
      <c r="L566" s="93" t="s">
        <v>159</v>
      </c>
      <c r="M566" s="75" t="s">
        <v>377</v>
      </c>
    </row>
    <row r="567" spans="1:13" s="61" customFormat="1" ht="14.25">
      <c r="A567" s="62" t="s">
        <v>322</v>
      </c>
      <c r="B567" s="67" t="s">
        <v>819</v>
      </c>
      <c r="C567" s="67" t="s">
        <v>771</v>
      </c>
      <c r="D567" s="45" t="s">
        <v>753</v>
      </c>
      <c r="E567" s="62"/>
      <c r="F567" s="93" t="str">
        <f t="shared" si="41"/>
        <v>U34</v>
      </c>
      <c r="G567" s="61" t="str">
        <f t="shared" si="44"/>
        <v>古株淳子</v>
      </c>
      <c r="H567" s="45" t="s">
        <v>300</v>
      </c>
      <c r="I567" s="45" t="s">
        <v>782</v>
      </c>
      <c r="J567" s="65">
        <v>1968</v>
      </c>
      <c r="K567" s="54">
        <f t="shared" si="43"/>
        <v>47</v>
      </c>
      <c r="L567" s="93" t="s">
        <v>159</v>
      </c>
      <c r="M567" s="75" t="s">
        <v>375</v>
      </c>
    </row>
    <row r="568" spans="1:13" s="61" customFormat="1" ht="14.25">
      <c r="A568" s="62" t="s">
        <v>323</v>
      </c>
      <c r="B568" s="67" t="s">
        <v>315</v>
      </c>
      <c r="C568" s="67" t="s">
        <v>316</v>
      </c>
      <c r="D568" s="45" t="s">
        <v>753</v>
      </c>
      <c r="E568" s="62"/>
      <c r="F568" s="93" t="str">
        <f t="shared" si="41"/>
        <v>U35</v>
      </c>
      <c r="G568" s="61" t="str">
        <f t="shared" si="44"/>
        <v>杉本佳美</v>
      </c>
      <c r="H568" s="45" t="s">
        <v>300</v>
      </c>
      <c r="I568" s="45" t="s">
        <v>782</v>
      </c>
      <c r="J568" s="65">
        <v>1974</v>
      </c>
      <c r="K568" s="54">
        <f t="shared" si="43"/>
        <v>41</v>
      </c>
      <c r="L568" s="93" t="s">
        <v>159</v>
      </c>
      <c r="M568" s="75" t="s">
        <v>377</v>
      </c>
    </row>
    <row r="569" spans="1:13" s="61" customFormat="1" ht="14.25">
      <c r="A569" s="62" t="s">
        <v>325</v>
      </c>
      <c r="B569" s="67" t="s">
        <v>820</v>
      </c>
      <c r="C569" s="67" t="s">
        <v>821</v>
      </c>
      <c r="D569" s="45" t="s">
        <v>753</v>
      </c>
      <c r="E569" s="62"/>
      <c r="F569" s="93" t="str">
        <f t="shared" si="41"/>
        <v>U36</v>
      </c>
      <c r="G569" s="61" t="str">
        <f t="shared" si="44"/>
        <v>田中有紀</v>
      </c>
      <c r="H569" s="45" t="s">
        <v>300</v>
      </c>
      <c r="I569" s="45" t="s">
        <v>782</v>
      </c>
      <c r="J569" s="65">
        <v>1967</v>
      </c>
      <c r="K569" s="54">
        <f t="shared" si="43"/>
        <v>48</v>
      </c>
      <c r="L569" s="93" t="s">
        <v>159</v>
      </c>
      <c r="M569" s="75" t="s">
        <v>372</v>
      </c>
    </row>
    <row r="570" spans="1:20" s="61" customFormat="1" ht="13.5">
      <c r="A570" s="62" t="s">
        <v>132</v>
      </c>
      <c r="B570" s="47" t="s">
        <v>133</v>
      </c>
      <c r="C570" s="47" t="s">
        <v>192</v>
      </c>
      <c r="D570" s="45" t="s">
        <v>753</v>
      </c>
      <c r="E570" s="42"/>
      <c r="F570" s="44" t="str">
        <f t="shared" si="41"/>
        <v>U37</v>
      </c>
      <c r="G570" s="42" t="str">
        <f t="shared" si="44"/>
        <v>竹下光代</v>
      </c>
      <c r="H570" s="45" t="s">
        <v>300</v>
      </c>
      <c r="I570" s="46" t="s">
        <v>1014</v>
      </c>
      <c r="J570" s="96">
        <v>1974</v>
      </c>
      <c r="K570" s="54">
        <f t="shared" si="43"/>
        <v>41</v>
      </c>
      <c r="L570" s="44" t="str">
        <f>IF(G570="","",IF(COUNTIF($G$1:$G$587,G570)&gt;1,"2重登録","OK"))</f>
        <v>OK</v>
      </c>
      <c r="M570" s="48" t="s">
        <v>380</v>
      </c>
      <c r="N570" s="59"/>
      <c r="O570" s="59"/>
      <c r="P570" s="59"/>
      <c r="Q570" s="59"/>
      <c r="R570" s="59"/>
      <c r="S570" s="59"/>
      <c r="T570" s="59"/>
    </row>
    <row r="571" spans="1:20" s="61" customFormat="1" ht="13.5">
      <c r="A571" s="62" t="s">
        <v>134</v>
      </c>
      <c r="B571" s="48" t="s">
        <v>1059</v>
      </c>
      <c r="C571" s="48" t="s">
        <v>1060</v>
      </c>
      <c r="D571" s="45" t="s">
        <v>753</v>
      </c>
      <c r="E571" s="42"/>
      <c r="F571" s="44" t="str">
        <f t="shared" si="41"/>
        <v>U38</v>
      </c>
      <c r="G571" s="42" t="str">
        <f t="shared" si="44"/>
        <v>辻佳子</v>
      </c>
      <c r="H571" s="45" t="s">
        <v>300</v>
      </c>
      <c r="I571" s="46" t="s">
        <v>1014</v>
      </c>
      <c r="J571" s="96">
        <v>1973</v>
      </c>
      <c r="K571" s="54">
        <f t="shared" si="43"/>
        <v>42</v>
      </c>
      <c r="L571" s="44" t="str">
        <f>IF(G571="","",IF(COUNTIF($G$1:$G$585,G571)&gt;1,"2重登録","OK"))</f>
        <v>OK</v>
      </c>
      <c r="M571" s="42" t="s">
        <v>377</v>
      </c>
      <c r="N571" s="59"/>
      <c r="O571" s="59"/>
      <c r="P571" s="59"/>
      <c r="Q571" s="59"/>
      <c r="R571" s="59"/>
      <c r="S571" s="59"/>
      <c r="T571" s="59"/>
    </row>
    <row r="572" spans="1:20" s="61" customFormat="1" ht="13.5">
      <c r="A572" s="62" t="s">
        <v>135</v>
      </c>
      <c r="B572" s="48" t="s">
        <v>1061</v>
      </c>
      <c r="C572" s="48" t="s">
        <v>884</v>
      </c>
      <c r="D572" s="45" t="s">
        <v>753</v>
      </c>
      <c r="E572" s="42"/>
      <c r="F572" s="44" t="str">
        <f t="shared" si="41"/>
        <v>U39</v>
      </c>
      <c r="G572" s="42" t="str">
        <f t="shared" si="44"/>
        <v>寺岡由美子</v>
      </c>
      <c r="H572" s="45" t="s">
        <v>300</v>
      </c>
      <c r="I572" s="46" t="s">
        <v>1014</v>
      </c>
      <c r="J572" s="96">
        <v>1972</v>
      </c>
      <c r="K572" s="54">
        <f t="shared" si="43"/>
        <v>43</v>
      </c>
      <c r="L572" s="44" t="str">
        <f>IF(G572="","",IF(COUNTIF($G$1:$G$585,G572)&gt;1,"2重登録","OK"))</f>
        <v>OK</v>
      </c>
      <c r="M572" s="42" t="s">
        <v>377</v>
      </c>
      <c r="N572" s="59"/>
      <c r="O572" s="59"/>
      <c r="P572" s="59"/>
      <c r="Q572" s="59"/>
      <c r="R572" s="59"/>
      <c r="S572" s="59"/>
      <c r="T572" s="59"/>
    </row>
    <row r="573" spans="1:13" s="61" customFormat="1" ht="14.25">
      <c r="A573" s="62" t="s">
        <v>136</v>
      </c>
      <c r="B573" s="67" t="s">
        <v>822</v>
      </c>
      <c r="C573" s="67" t="s">
        <v>823</v>
      </c>
      <c r="D573" s="45" t="s">
        <v>753</v>
      </c>
      <c r="E573" s="62"/>
      <c r="F573" s="93" t="str">
        <f t="shared" si="41"/>
        <v>U40</v>
      </c>
      <c r="G573" s="61" t="str">
        <f t="shared" si="44"/>
        <v>苗村直子</v>
      </c>
      <c r="H573" s="45" t="s">
        <v>300</v>
      </c>
      <c r="I573" s="45" t="s">
        <v>782</v>
      </c>
      <c r="J573" s="65">
        <v>1974</v>
      </c>
      <c r="K573" s="54">
        <f t="shared" si="43"/>
        <v>41</v>
      </c>
      <c r="L573" s="93" t="s">
        <v>159</v>
      </c>
      <c r="M573" s="75" t="s">
        <v>372</v>
      </c>
    </row>
    <row r="574" spans="1:13" s="61" customFormat="1" ht="14.25">
      <c r="A574" s="62" t="s">
        <v>137</v>
      </c>
      <c r="B574" s="67" t="s">
        <v>824</v>
      </c>
      <c r="C574" s="67" t="s">
        <v>825</v>
      </c>
      <c r="D574" s="45" t="s">
        <v>753</v>
      </c>
      <c r="E574" s="62"/>
      <c r="F574" s="93" t="str">
        <f t="shared" si="41"/>
        <v>U41</v>
      </c>
      <c r="G574" s="61" t="str">
        <f t="shared" si="44"/>
        <v>中村晃代</v>
      </c>
      <c r="H574" s="45" t="s">
        <v>300</v>
      </c>
      <c r="I574" s="45" t="s">
        <v>782</v>
      </c>
      <c r="J574" s="65">
        <v>1959</v>
      </c>
      <c r="K574" s="54">
        <f t="shared" si="43"/>
        <v>56</v>
      </c>
      <c r="L574" s="93" t="s">
        <v>159</v>
      </c>
      <c r="M574" s="75" t="s">
        <v>376</v>
      </c>
    </row>
    <row r="575" spans="1:13" s="61" customFormat="1" ht="14.25">
      <c r="A575" s="62" t="s">
        <v>138</v>
      </c>
      <c r="B575" s="67" t="s">
        <v>139</v>
      </c>
      <c r="C575" s="67" t="s">
        <v>140</v>
      </c>
      <c r="D575" s="45" t="s">
        <v>753</v>
      </c>
      <c r="E575" s="62"/>
      <c r="F575" s="93" t="str">
        <f>A575</f>
        <v>U42</v>
      </c>
      <c r="G575" s="42" t="str">
        <f t="shared" si="44"/>
        <v>西崎友香</v>
      </c>
      <c r="H575" s="45" t="s">
        <v>300</v>
      </c>
      <c r="I575" s="45" t="s">
        <v>782</v>
      </c>
      <c r="J575" s="65">
        <v>1980</v>
      </c>
      <c r="K575" s="54">
        <f t="shared" si="43"/>
        <v>35</v>
      </c>
      <c r="L575" s="93" t="s">
        <v>159</v>
      </c>
      <c r="M575" s="75" t="s">
        <v>377</v>
      </c>
    </row>
    <row r="576" spans="1:13" s="61" customFormat="1" ht="14.25">
      <c r="A576" s="62" t="s">
        <v>141</v>
      </c>
      <c r="B576" s="67" t="s">
        <v>326</v>
      </c>
      <c r="C576" s="67" t="s">
        <v>327</v>
      </c>
      <c r="D576" s="45" t="s">
        <v>753</v>
      </c>
      <c r="E576" s="62"/>
      <c r="F576" s="93" t="str">
        <f t="shared" si="41"/>
        <v>U43</v>
      </c>
      <c r="G576" s="61" t="str">
        <f t="shared" si="44"/>
        <v>村井典子</v>
      </c>
      <c r="H576" s="45" t="s">
        <v>300</v>
      </c>
      <c r="I576" s="45" t="s">
        <v>782</v>
      </c>
      <c r="J576" s="66">
        <v>1968</v>
      </c>
      <c r="K576" s="54">
        <f t="shared" si="43"/>
        <v>47</v>
      </c>
      <c r="L576" s="93" t="s">
        <v>159</v>
      </c>
      <c r="M576" s="75" t="s">
        <v>375</v>
      </c>
    </row>
    <row r="577" spans="1:13" s="61" customFormat="1" ht="14.25">
      <c r="A577" s="62" t="s">
        <v>142</v>
      </c>
      <c r="B577" s="67" t="s">
        <v>365</v>
      </c>
      <c r="C577" s="67" t="s">
        <v>884</v>
      </c>
      <c r="D577" s="45" t="s">
        <v>753</v>
      </c>
      <c r="E577" s="62"/>
      <c r="F577" s="93" t="str">
        <f t="shared" si="41"/>
        <v>U44</v>
      </c>
      <c r="G577" s="61" t="str">
        <f t="shared" si="44"/>
        <v>矢野由美子</v>
      </c>
      <c r="H577" s="45" t="s">
        <v>300</v>
      </c>
      <c r="I577" s="45" t="s">
        <v>782</v>
      </c>
      <c r="J577" s="66">
        <v>1963</v>
      </c>
      <c r="K577" s="54">
        <f t="shared" si="43"/>
        <v>52</v>
      </c>
      <c r="L577" s="93" t="s">
        <v>159</v>
      </c>
      <c r="M577" s="75" t="s">
        <v>366</v>
      </c>
    </row>
    <row r="578" spans="1:20" s="59" customFormat="1" ht="14.25">
      <c r="A578" s="62" t="s">
        <v>143</v>
      </c>
      <c r="B578" s="67" t="s">
        <v>816</v>
      </c>
      <c r="C578" s="67" t="s">
        <v>324</v>
      </c>
      <c r="D578" s="45" t="s">
        <v>753</v>
      </c>
      <c r="E578" s="62" t="s">
        <v>319</v>
      </c>
      <c r="F578" s="93" t="str">
        <f t="shared" si="41"/>
        <v>U45</v>
      </c>
      <c r="G578" s="61" t="str">
        <f t="shared" si="44"/>
        <v>山本桃歌</v>
      </c>
      <c r="H578" s="45" t="s">
        <v>300</v>
      </c>
      <c r="I578" s="45" t="s">
        <v>782</v>
      </c>
      <c r="J578" s="66">
        <v>2000</v>
      </c>
      <c r="K578" s="54">
        <f t="shared" si="43"/>
        <v>15</v>
      </c>
      <c r="L578" s="93" t="s">
        <v>159</v>
      </c>
      <c r="M578" s="75" t="s">
        <v>377</v>
      </c>
      <c r="N578" s="61"/>
      <c r="O578" s="61"/>
      <c r="P578" s="61"/>
      <c r="Q578" s="61"/>
      <c r="R578" s="61"/>
      <c r="S578" s="61"/>
      <c r="T578" s="61"/>
    </row>
    <row r="579" spans="1:20" s="59" customFormat="1" ht="14.25">
      <c r="A579" s="62" t="s">
        <v>144</v>
      </c>
      <c r="B579" s="67" t="s">
        <v>826</v>
      </c>
      <c r="C579" s="67" t="s">
        <v>827</v>
      </c>
      <c r="D579" s="45" t="s">
        <v>753</v>
      </c>
      <c r="E579" s="62"/>
      <c r="F579" s="93" t="str">
        <f t="shared" si="41"/>
        <v>U46</v>
      </c>
      <c r="G579" s="61" t="str">
        <f t="shared" si="44"/>
        <v>行本晃子</v>
      </c>
      <c r="H579" s="45" t="s">
        <v>300</v>
      </c>
      <c r="I579" s="45" t="s">
        <v>782</v>
      </c>
      <c r="J579" s="65">
        <v>1969</v>
      </c>
      <c r="K579" s="54">
        <f t="shared" si="43"/>
        <v>46</v>
      </c>
      <c r="L579" s="93" t="s">
        <v>145</v>
      </c>
      <c r="M579" s="75" t="s">
        <v>372</v>
      </c>
      <c r="N579" s="61"/>
      <c r="O579" s="61"/>
      <c r="P579" s="61"/>
      <c r="Q579" s="61"/>
      <c r="R579" s="61"/>
      <c r="S579" s="61"/>
      <c r="T579" s="61"/>
    </row>
    <row r="580" spans="1:13" s="61" customFormat="1" ht="13.5">
      <c r="A580" s="91"/>
      <c r="B580" s="88"/>
      <c r="C580" s="133"/>
      <c r="D580" s="45"/>
      <c r="E580" s="133"/>
      <c r="F580" s="134"/>
      <c r="G580" s="133"/>
      <c r="H580" s="45"/>
      <c r="I580" s="69"/>
      <c r="J580" s="135"/>
      <c r="K580" s="54">
        <f t="shared" si="43"/>
      </c>
      <c r="L580" s="93"/>
      <c r="M580" s="75"/>
    </row>
    <row r="581" spans="1:13" s="61" customFormat="1" ht="13.5">
      <c r="A581" s="91"/>
      <c r="B581" s="88"/>
      <c r="C581" s="133"/>
      <c r="D581" s="45"/>
      <c r="E581" s="133"/>
      <c r="F581" s="134"/>
      <c r="G581" s="133"/>
      <c r="H581" s="45"/>
      <c r="I581" s="69"/>
      <c r="J581" s="135"/>
      <c r="K581" s="54">
        <f t="shared" si="43"/>
      </c>
      <c r="L581" s="93"/>
      <c r="M581" s="75"/>
    </row>
    <row r="582" spans="1:13" s="61" customFormat="1" ht="13.5">
      <c r="A582" s="91"/>
      <c r="B582" s="88"/>
      <c r="C582" s="133"/>
      <c r="D582" s="45"/>
      <c r="E582" s="133"/>
      <c r="F582" s="134"/>
      <c r="G582" s="133"/>
      <c r="H582" s="45"/>
      <c r="I582" s="69"/>
      <c r="J582" s="135"/>
      <c r="K582" s="54">
        <f t="shared" si="43"/>
      </c>
      <c r="L582" s="93"/>
      <c r="M582" s="75"/>
    </row>
    <row r="583" spans="1:13" s="61" customFormat="1" ht="13.5">
      <c r="A583" s="91"/>
      <c r="B583" s="88"/>
      <c r="C583" s="133"/>
      <c r="D583" s="45"/>
      <c r="E583" s="133"/>
      <c r="F583" s="134"/>
      <c r="G583" s="133"/>
      <c r="H583" s="45"/>
      <c r="I583" s="69"/>
      <c r="J583" s="135"/>
      <c r="K583" s="133"/>
      <c r="L583" s="93"/>
      <c r="M583" s="75"/>
    </row>
    <row r="584" spans="1:13" s="61" customFormat="1" ht="13.5">
      <c r="A584" s="91"/>
      <c r="B584" s="88"/>
      <c r="C584" s="133"/>
      <c r="D584" s="45"/>
      <c r="E584" s="133"/>
      <c r="F584" s="134"/>
      <c r="G584" s="133"/>
      <c r="H584" s="45"/>
      <c r="I584" s="69"/>
      <c r="J584" s="135"/>
      <c r="K584" s="133"/>
      <c r="L584" s="93"/>
      <c r="M584" s="75"/>
    </row>
    <row r="585" spans="1:13" s="59" customFormat="1" ht="13.5">
      <c r="A585" s="42"/>
      <c r="B585" s="42"/>
      <c r="C585" s="45"/>
      <c r="D585" s="45"/>
      <c r="E585" s="92"/>
      <c r="F585" s="93"/>
      <c r="G585" s="513" t="s">
        <v>146</v>
      </c>
      <c r="H585" s="513"/>
      <c r="I585" s="45"/>
      <c r="J585" s="55"/>
      <c r="K585" s="94"/>
      <c r="L585" s="93"/>
      <c r="M585" s="92"/>
    </row>
    <row r="586" spans="1:13" s="59" customFormat="1" ht="13.5">
      <c r="A586" s="502" t="s">
        <v>780</v>
      </c>
      <c r="B586" s="502"/>
      <c r="C586" s="502"/>
      <c r="D586" s="42"/>
      <c r="E586" s="42"/>
      <c r="F586" s="44"/>
      <c r="G586" s="513"/>
      <c r="H586" s="513"/>
      <c r="I586" s="42"/>
      <c r="J586" s="53"/>
      <c r="K586" s="53"/>
      <c r="L586" s="42"/>
      <c r="M586" s="42"/>
    </row>
    <row r="587" spans="1:13" s="59" customFormat="1" ht="13.5">
      <c r="A587" s="502"/>
      <c r="B587" s="502"/>
      <c r="C587" s="502"/>
      <c r="D587" s="511">
        <f>RIGHT($A$579,2)+RIGHT(A486,2)+RIGHT($A$382,2)+RIGHT($A$303,2)+RIGHT($A$254,2)+RIGHT(A36,2)+RIGHT($A$180,2)+RIGHT($A$118,2)+RIGHT($A$412,2)+RIGHT($A$449,2)</f>
        <v>347</v>
      </c>
      <c r="E587" s="42"/>
      <c r="F587" s="44"/>
      <c r="G587" s="512">
        <f>$G$5+$G$202+$G$272+$G$335+$G$419+$G$532+$G$466+$G$68+G401+G139</f>
        <v>89</v>
      </c>
      <c r="H587" s="513"/>
      <c r="I587" s="42"/>
      <c r="J587" s="53"/>
      <c r="K587" s="53"/>
      <c r="L587" s="42"/>
      <c r="M587" s="42"/>
    </row>
    <row r="588" spans="1:13" s="59" customFormat="1" ht="13.5">
      <c r="A588" s="502"/>
      <c r="B588" s="502"/>
      <c r="C588" s="502"/>
      <c r="D588" s="511"/>
      <c r="E588" s="42"/>
      <c r="F588" s="44"/>
      <c r="G588" s="513"/>
      <c r="H588" s="513"/>
      <c r="I588" s="42"/>
      <c r="J588" s="53"/>
      <c r="K588" s="53"/>
      <c r="L588" s="42"/>
      <c r="M588" s="42"/>
    </row>
    <row r="589" spans="1:13" s="59" customFormat="1" ht="13.5">
      <c r="A589" s="42"/>
      <c r="B589" s="42"/>
      <c r="C589" s="42"/>
      <c r="D589" s="42"/>
      <c r="E589" s="42"/>
      <c r="F589" s="42"/>
      <c r="G589" s="85"/>
      <c r="H589" s="85"/>
      <c r="I589" s="42"/>
      <c r="J589" s="53"/>
      <c r="K589" s="53"/>
      <c r="L589" s="42"/>
      <c r="M589" s="42"/>
    </row>
    <row r="590" spans="1:13" s="59" customFormat="1" ht="13.5">
      <c r="A590" s="42"/>
      <c r="B590" s="42"/>
      <c r="C590" s="42"/>
      <c r="D590" s="515"/>
      <c r="E590" s="42"/>
      <c r="F590" s="42"/>
      <c r="G590" s="513" t="s">
        <v>147</v>
      </c>
      <c r="H590" s="513"/>
      <c r="I590" s="42"/>
      <c r="J590" s="53"/>
      <c r="K590" s="53"/>
      <c r="L590" s="42"/>
      <c r="M590" s="42"/>
    </row>
    <row r="591" spans="1:13" s="59" customFormat="1" ht="13.5">
      <c r="A591" s="42"/>
      <c r="B591" s="42"/>
      <c r="C591" s="42"/>
      <c r="D591" s="502"/>
      <c r="E591" s="42"/>
      <c r="F591" s="42"/>
      <c r="G591" s="513"/>
      <c r="H591" s="513"/>
      <c r="I591" s="42"/>
      <c r="J591" s="53"/>
      <c r="K591" s="53"/>
      <c r="L591" s="42"/>
      <c r="M591" s="42"/>
    </row>
    <row r="592" spans="1:13" s="59" customFormat="1" ht="13.5">
      <c r="A592" s="42"/>
      <c r="B592" s="42"/>
      <c r="C592" s="42"/>
      <c r="D592" s="42"/>
      <c r="E592" s="42"/>
      <c r="F592" s="42"/>
      <c r="G592" s="516">
        <f>$G$587/$D$587</f>
        <v>0.2564841498559078</v>
      </c>
      <c r="H592" s="516"/>
      <c r="I592" s="42"/>
      <c r="J592" s="53"/>
      <c r="K592" s="53"/>
      <c r="L592" s="42"/>
      <c r="M592" s="42"/>
    </row>
    <row r="593" spans="1:13" s="59" customFormat="1" ht="13.5">
      <c r="A593" s="42"/>
      <c r="B593" s="42"/>
      <c r="C593" s="42"/>
      <c r="D593" s="42"/>
      <c r="E593" s="42"/>
      <c r="F593" s="42"/>
      <c r="G593" s="516"/>
      <c r="H593" s="516"/>
      <c r="I593" s="42"/>
      <c r="J593" s="53"/>
      <c r="K593" s="53"/>
      <c r="L593" s="42"/>
      <c r="M593" s="42"/>
    </row>
    <row r="594" spans="1:13" s="59" customFormat="1" ht="13.5">
      <c r="A594" s="42"/>
      <c r="B594" s="42"/>
      <c r="C594" s="42"/>
      <c r="D594" s="42"/>
      <c r="E594" s="42"/>
      <c r="F594" s="42"/>
      <c r="G594" s="42"/>
      <c r="H594" s="42"/>
      <c r="I594" s="42"/>
      <c r="J594" s="53"/>
      <c r="K594" s="53"/>
      <c r="L594" s="42"/>
      <c r="M594" s="42"/>
    </row>
  </sheetData>
  <sheetProtection password="CC53" sheet="1"/>
  <mergeCells count="45">
    <mergeCell ref="D590:D591"/>
    <mergeCell ref="G590:H591"/>
    <mergeCell ref="G592:H593"/>
    <mergeCell ref="G585:H586"/>
    <mergeCell ref="A586:C588"/>
    <mergeCell ref="D587:D588"/>
    <mergeCell ref="G587:H588"/>
    <mergeCell ref="B468:C468"/>
    <mergeCell ref="B529:C530"/>
    <mergeCell ref="D529:H530"/>
    <mergeCell ref="B532:C532"/>
    <mergeCell ref="H532:J532"/>
    <mergeCell ref="B463:C464"/>
    <mergeCell ref="D463:G464"/>
    <mergeCell ref="H465:J465"/>
    <mergeCell ref="H466:J466"/>
    <mergeCell ref="B2:C3"/>
    <mergeCell ref="D2:H3"/>
    <mergeCell ref="B5:C5"/>
    <mergeCell ref="B136:C137"/>
    <mergeCell ref="D136:H137"/>
    <mergeCell ref="H138:J138"/>
    <mergeCell ref="B139:C139"/>
    <mergeCell ref="H139:J139"/>
    <mergeCell ref="C199:D200"/>
    <mergeCell ref="E199:H200"/>
    <mergeCell ref="B202:D203"/>
    <mergeCell ref="B269:C270"/>
    <mergeCell ref="D269:G270"/>
    <mergeCell ref="H335:J335"/>
    <mergeCell ref="H271:J271"/>
    <mergeCell ref="B272:C272"/>
    <mergeCell ref="H272:J272"/>
    <mergeCell ref="B332:C333"/>
    <mergeCell ref="D332:G333"/>
    <mergeCell ref="H401:J401"/>
    <mergeCell ref="B398:C399"/>
    <mergeCell ref="D398:G399"/>
    <mergeCell ref="H400:J400"/>
    <mergeCell ref="B401:C401"/>
    <mergeCell ref="B421:C421"/>
    <mergeCell ref="B416:C417"/>
    <mergeCell ref="H418:J418"/>
    <mergeCell ref="H419:J419"/>
    <mergeCell ref="D416:H417"/>
  </mergeCells>
  <hyperlinks>
    <hyperlink ref="D416" r:id="rId1" display="naru_yoshida_88@leto.eonet.ne.jp"/>
  </hyperlinks>
  <printOptions/>
  <pageMargins left="0.75" right="0.75" top="1" bottom="1" header="0.5111111111111111" footer="0.5111111111111111"/>
  <pageSetup horizontalDpi="1200" verticalDpi="1200" orientation="portrait" paperSize="9" r:id="rId2"/>
</worksheet>
</file>

<file path=xl/worksheets/sheet6.xml><?xml version="1.0" encoding="utf-8"?>
<worksheet xmlns="http://schemas.openxmlformats.org/spreadsheetml/2006/main" xmlns:r="http://schemas.openxmlformats.org/officeDocument/2006/relationships">
  <dimension ref="A16:I88"/>
  <sheetViews>
    <sheetView zoomScaleSheetLayoutView="100" workbookViewId="0" topLeftCell="A1">
      <selection activeCell="A35" sqref="A35:I36"/>
    </sheetView>
  </sheetViews>
  <sheetFormatPr defaultColWidth="10.00390625" defaultRowHeight="13.5" customHeight="1"/>
  <cols>
    <col min="1" max="16384" width="10.00390625" style="59" customWidth="1"/>
  </cols>
  <sheetData>
    <row r="16" spans="1:8" ht="13.5" customHeight="1">
      <c r="A16" s="507" t="s">
        <v>1408</v>
      </c>
      <c r="B16" s="507"/>
      <c r="C16" s="507"/>
      <c r="D16" s="507"/>
      <c r="E16" s="507"/>
      <c r="F16" s="507"/>
      <c r="G16" s="507"/>
      <c r="H16" s="507"/>
    </row>
    <row r="17" spans="1:8" ht="13.5" customHeight="1">
      <c r="A17" s="507"/>
      <c r="B17" s="507"/>
      <c r="C17" s="507"/>
      <c r="D17" s="507"/>
      <c r="E17" s="507"/>
      <c r="F17" s="507"/>
      <c r="G17" s="507"/>
      <c r="H17" s="507"/>
    </row>
    <row r="35" spans="1:9" ht="13.5" customHeight="1">
      <c r="A35" s="601" t="s">
        <v>1409</v>
      </c>
      <c r="B35" s="601"/>
      <c r="C35" s="601"/>
      <c r="D35" s="601"/>
      <c r="E35" s="601"/>
      <c r="F35" s="601"/>
      <c r="G35" s="601"/>
      <c r="H35" s="601"/>
      <c r="I35" s="601"/>
    </row>
    <row r="36" spans="1:9" ht="13.5" customHeight="1">
      <c r="A36" s="601"/>
      <c r="B36" s="601"/>
      <c r="C36" s="601"/>
      <c r="D36" s="601"/>
      <c r="E36" s="601"/>
      <c r="F36" s="601"/>
      <c r="G36" s="601"/>
      <c r="H36" s="601"/>
      <c r="I36" s="601"/>
    </row>
    <row r="67" spans="1:9" ht="13.5" customHeight="1">
      <c r="A67" s="507"/>
      <c r="B67" s="507"/>
      <c r="C67" s="507"/>
      <c r="D67" s="507"/>
      <c r="E67" s="507"/>
      <c r="F67" s="507"/>
      <c r="G67" s="507"/>
      <c r="H67" s="507"/>
      <c r="I67" s="507"/>
    </row>
    <row r="68" spans="1:9" ht="13.5" customHeight="1">
      <c r="A68" s="507"/>
      <c r="B68" s="507"/>
      <c r="C68" s="507"/>
      <c r="D68" s="507"/>
      <c r="E68" s="507"/>
      <c r="F68" s="507"/>
      <c r="G68" s="507"/>
      <c r="H68" s="507"/>
      <c r="I68" s="507"/>
    </row>
    <row r="87" spans="1:7" ht="13.5" customHeight="1">
      <c r="A87" s="507" t="s">
        <v>1351</v>
      </c>
      <c r="B87" s="507"/>
      <c r="C87" s="507"/>
      <c r="D87" s="507"/>
      <c r="E87" s="507"/>
      <c r="F87" s="507"/>
      <c r="G87" s="507"/>
    </row>
    <row r="88" spans="1:7" ht="13.5" customHeight="1">
      <c r="A88" s="507"/>
      <c r="B88" s="507"/>
      <c r="C88" s="507"/>
      <c r="D88" s="507"/>
      <c r="E88" s="507"/>
      <c r="F88" s="507"/>
      <c r="G88" s="507"/>
    </row>
  </sheetData>
  <mergeCells count="4">
    <mergeCell ref="A16:H17"/>
    <mergeCell ref="A87:G88"/>
    <mergeCell ref="A67:I68"/>
    <mergeCell ref="A35:I36"/>
  </mergeCells>
  <printOptions/>
  <pageMargins left="0.6986111111111111" right="0.6986111111111111" top="0.75" bottom="0.75" header="0.3" footer="0.3"/>
  <pageSetup fitToHeight="65535" fitToWidth="65535"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6:I88"/>
  <sheetViews>
    <sheetView zoomScaleSheetLayoutView="100" workbookViewId="0" topLeftCell="A37">
      <selection activeCell="A82" sqref="A82:IV83"/>
    </sheetView>
  </sheetViews>
  <sheetFormatPr defaultColWidth="10.00390625" defaultRowHeight="13.5" customHeight="1"/>
  <cols>
    <col min="1" max="16384" width="10.00390625" style="59" customWidth="1"/>
  </cols>
  <sheetData>
    <row r="16" spans="1:8" ht="13.5" customHeight="1">
      <c r="A16" s="507" t="s">
        <v>1352</v>
      </c>
      <c r="B16" s="507"/>
      <c r="C16" s="507"/>
      <c r="D16" s="507"/>
      <c r="E16" s="507"/>
      <c r="F16" s="507"/>
      <c r="G16" s="507"/>
      <c r="H16" s="507"/>
    </row>
    <row r="17" spans="1:8" ht="13.5" customHeight="1">
      <c r="A17" s="507"/>
      <c r="B17" s="507"/>
      <c r="C17" s="507"/>
      <c r="D17" s="507"/>
      <c r="E17" s="507"/>
      <c r="F17" s="507"/>
      <c r="G17" s="507"/>
      <c r="H17" s="507"/>
    </row>
    <row r="35" spans="1:8" ht="13.5" customHeight="1">
      <c r="A35" s="507" t="s">
        <v>1353</v>
      </c>
      <c r="B35" s="507"/>
      <c r="C35" s="507"/>
      <c r="D35" s="507"/>
      <c r="E35" s="507"/>
      <c r="F35" s="507"/>
      <c r="G35" s="507"/>
      <c r="H35" s="507"/>
    </row>
    <row r="36" spans="1:8" ht="13.5" customHeight="1">
      <c r="A36" s="507"/>
      <c r="B36" s="507"/>
      <c r="C36" s="507"/>
      <c r="D36" s="507"/>
      <c r="E36" s="507"/>
      <c r="F36" s="507"/>
      <c r="G36" s="507"/>
      <c r="H36" s="507"/>
    </row>
    <row r="67" spans="1:9" ht="13.5" customHeight="1">
      <c r="A67" s="507" t="s">
        <v>1354</v>
      </c>
      <c r="B67" s="507"/>
      <c r="C67" s="507"/>
      <c r="D67" s="507"/>
      <c r="E67" s="507"/>
      <c r="F67" s="507"/>
      <c r="G67" s="507"/>
      <c r="H67" s="507"/>
      <c r="I67" s="507"/>
    </row>
    <row r="68" spans="1:9" ht="13.5" customHeight="1">
      <c r="A68" s="507"/>
      <c r="B68" s="507"/>
      <c r="C68" s="507"/>
      <c r="D68" s="507"/>
      <c r="E68" s="507"/>
      <c r="F68" s="507"/>
      <c r="G68" s="507"/>
      <c r="H68" s="507"/>
      <c r="I68" s="507"/>
    </row>
    <row r="87" spans="1:7" ht="13.5" customHeight="1">
      <c r="A87" s="507" t="s">
        <v>1351</v>
      </c>
      <c r="B87" s="507"/>
      <c r="C87" s="507"/>
      <c r="D87" s="507"/>
      <c r="E87" s="507"/>
      <c r="F87" s="507"/>
      <c r="G87" s="507"/>
    </row>
    <row r="88" spans="1:7" ht="13.5" customHeight="1">
      <c r="A88" s="507"/>
      <c r="B88" s="507"/>
      <c r="C88" s="507"/>
      <c r="D88" s="507"/>
      <c r="E88" s="507"/>
      <c r="F88" s="507"/>
      <c r="G88" s="507"/>
    </row>
  </sheetData>
  <mergeCells count="4">
    <mergeCell ref="A16:H17"/>
    <mergeCell ref="A35:H36"/>
    <mergeCell ref="A87:G88"/>
    <mergeCell ref="A67:I68"/>
  </mergeCells>
  <printOptions/>
  <pageMargins left="0.6986111111111111" right="0.6986111111111111" top="0.75" bottom="0.75" header="0.3" footer="0.3"/>
  <pageSetup fitToHeight="65535" fitToWidth="65535"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川並和之</dc:creator>
  <cp:keywords/>
  <dc:description/>
  <cp:lastModifiedBy>NEC-PCuser</cp:lastModifiedBy>
  <cp:lastPrinted>2015-02-08T08:27:33Z</cp:lastPrinted>
  <dcterms:created xsi:type="dcterms:W3CDTF">2011-05-12T22:51:52Z</dcterms:created>
  <dcterms:modified xsi:type="dcterms:W3CDTF">2015-02-08T08:48:54Z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1041-8.1.0.3156</vt:lpwstr>
  </property>
</Properties>
</file>